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2"/>
  </bookViews>
  <sheets>
    <sheet name="Ведомость переоценки" sheetId="1" r:id="rId1"/>
    <sheet name="Отчетная ведомость" sheetId="2" r:id="rId2"/>
    <sheet name="Ведомость зарплаты" sheetId="3" r:id="rId3"/>
  </sheets>
  <calcPr calcId="162913"/>
</workbook>
</file>

<file path=xl/calcChain.xml><?xml version="1.0" encoding="utf-8"?>
<calcChain xmlns="http://schemas.openxmlformats.org/spreadsheetml/2006/main">
  <c r="D6" i="3" l="1"/>
  <c r="D7" i="3"/>
  <c r="G7" i="3" s="1"/>
  <c r="H7" i="3" s="1"/>
  <c r="D8" i="3"/>
  <c r="G8" i="3" s="1"/>
  <c r="H8" i="3" s="1"/>
  <c r="D9" i="3"/>
  <c r="D10" i="3"/>
  <c r="D11" i="3"/>
  <c r="G11" i="3" s="1"/>
  <c r="D12" i="3"/>
  <c r="G12" i="3" s="1"/>
  <c r="D13" i="3"/>
  <c r="D14" i="3"/>
  <c r="D15" i="3"/>
  <c r="D16" i="3"/>
  <c r="G16" i="3" s="1"/>
  <c r="D17" i="3"/>
  <c r="G17" i="3" s="1"/>
  <c r="D18" i="3"/>
  <c r="D19" i="3"/>
  <c r="G19" i="3" s="1"/>
  <c r="H19" i="3" s="1"/>
  <c r="D5" i="3"/>
  <c r="G6" i="3"/>
  <c r="H6" i="3" s="1"/>
  <c r="G18" i="3"/>
  <c r="H18" i="3" s="1"/>
  <c r="G5" i="3"/>
  <c r="H5" i="3" s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5" i="3"/>
  <c r="G3" i="2"/>
  <c r="G4" i="2"/>
  <c r="G5" i="2"/>
  <c r="G6" i="2"/>
  <c r="G7" i="2"/>
  <c r="G8" i="2"/>
  <c r="G9" i="2"/>
  <c r="G10" i="2"/>
  <c r="G11" i="2"/>
  <c r="G2" i="2"/>
  <c r="E3" i="2"/>
  <c r="E4" i="2"/>
  <c r="E5" i="2"/>
  <c r="E6" i="2"/>
  <c r="E7" i="2"/>
  <c r="E8" i="2"/>
  <c r="E9" i="2"/>
  <c r="E10" i="2"/>
  <c r="E11" i="2"/>
  <c r="E2" i="2"/>
  <c r="F6" i="2" s="1"/>
  <c r="D12" i="2"/>
  <c r="C12" i="2"/>
  <c r="B12" i="2"/>
  <c r="E12" i="2" s="1"/>
  <c r="H14" i="3" l="1"/>
  <c r="H13" i="3"/>
  <c r="I18" i="3"/>
  <c r="J18" i="3" s="1"/>
  <c r="K18" i="3" s="1"/>
  <c r="H10" i="3"/>
  <c r="I6" i="3"/>
  <c r="J6" i="3" s="1"/>
  <c r="K6" i="3" s="1"/>
  <c r="H9" i="3"/>
  <c r="I8" i="3"/>
  <c r="J8" i="3" s="1"/>
  <c r="K8" i="3" s="1"/>
  <c r="I19" i="3"/>
  <c r="J19" i="3" s="1"/>
  <c r="K19" i="3" s="1"/>
  <c r="I7" i="3"/>
  <c r="J7" i="3" s="1"/>
  <c r="K7" i="3" s="1"/>
  <c r="G15" i="3"/>
  <c r="H15" i="3" s="1"/>
  <c r="H17" i="3"/>
  <c r="H16" i="3"/>
  <c r="H11" i="3"/>
  <c r="G14" i="3"/>
  <c r="G13" i="3"/>
  <c r="G10" i="3"/>
  <c r="H12" i="3"/>
  <c r="G9" i="3"/>
  <c r="I5" i="3"/>
  <c r="J5" i="3" s="1"/>
  <c r="K5" i="3" s="1"/>
  <c r="F4" i="2"/>
  <c r="F3" i="2"/>
  <c r="F2" i="2"/>
  <c r="F5" i="2"/>
  <c r="H3" i="2"/>
  <c r="H4" i="2"/>
  <c r="H5" i="2"/>
  <c r="H6" i="2"/>
  <c r="H7" i="2"/>
  <c r="H8" i="2"/>
  <c r="H9" i="2"/>
  <c r="H10" i="2"/>
  <c r="H11" i="2"/>
  <c r="H2" i="2"/>
  <c r="G12" i="2"/>
  <c r="F11" i="2"/>
  <c r="F10" i="2"/>
  <c r="F9" i="2"/>
  <c r="F8" i="2"/>
  <c r="F7" i="2"/>
  <c r="C13" i="1"/>
  <c r="B13" i="1"/>
  <c r="D6" i="1"/>
  <c r="G6" i="1" s="1"/>
  <c r="D7" i="1"/>
  <c r="G7" i="1" s="1"/>
  <c r="D8" i="1"/>
  <c r="G8" i="1" s="1"/>
  <c r="D9" i="1"/>
  <c r="G9" i="1" s="1"/>
  <c r="D10" i="1"/>
  <c r="D11" i="1"/>
  <c r="G11" i="1" s="1"/>
  <c r="D12" i="1"/>
  <c r="G12" i="1" s="1"/>
  <c r="D5" i="1"/>
  <c r="D13" i="1" s="1"/>
  <c r="E6" i="1"/>
  <c r="F6" i="1" s="1"/>
  <c r="E7" i="1"/>
  <c r="F7" i="1" s="1"/>
  <c r="E8" i="1"/>
  <c r="F8" i="1" s="1"/>
  <c r="E9" i="1"/>
  <c r="F9" i="1" s="1"/>
  <c r="E10" i="1"/>
  <c r="G10" i="1" s="1"/>
  <c r="E11" i="1"/>
  <c r="F11" i="1" s="1"/>
  <c r="E12" i="1"/>
  <c r="F12" i="1" s="1"/>
  <c r="E5" i="1"/>
  <c r="G5" i="1" s="1"/>
  <c r="I15" i="3" l="1"/>
  <c r="J15" i="3" s="1"/>
  <c r="K15" i="3" s="1"/>
  <c r="I11" i="3"/>
  <c r="J11" i="3"/>
  <c r="K11" i="3"/>
  <c r="I16" i="3"/>
  <c r="J16" i="3"/>
  <c r="K16" i="3" s="1"/>
  <c r="I9" i="3"/>
  <c r="J9" i="3"/>
  <c r="K9" i="3" s="1"/>
  <c r="I17" i="3"/>
  <c r="J17" i="3" s="1"/>
  <c r="K17" i="3" s="1"/>
  <c r="I10" i="3"/>
  <c r="J10" i="3" s="1"/>
  <c r="K10" i="3" s="1"/>
  <c r="I12" i="3"/>
  <c r="J12" i="3"/>
  <c r="K12" i="3" s="1"/>
  <c r="I13" i="3"/>
  <c r="J13" i="3" s="1"/>
  <c r="K13" i="3" s="1"/>
  <c r="I14" i="3"/>
  <c r="J14" i="3" s="1"/>
  <c r="K14" i="3" s="1"/>
  <c r="G13" i="1"/>
  <c r="F5" i="1"/>
  <c r="F10" i="1"/>
  <c r="E13" i="1"/>
  <c r="K20" i="3" l="1"/>
  <c r="F13" i="1"/>
</calcChain>
</file>

<file path=xl/sharedStrings.xml><?xml version="1.0" encoding="utf-8"?>
<sst xmlns="http://schemas.openxmlformats.org/spreadsheetml/2006/main" count="80" uniqueCount="67">
  <si>
    <t>ВЕДОМОСТЬ ПЕРЕОЦЕНКИ ОСНОВНЫХ СРЕДСТВ ПРОИЗВОДСТВА</t>
  </si>
  <si>
    <t>Наименование объекта</t>
  </si>
  <si>
    <t>Балансовая стоимость (БС), млн.руб.</t>
  </si>
  <si>
    <t>Износ объекта (ИО), млн. руб.</t>
  </si>
  <si>
    <t>Остаточная стоимость (ОС), млн. руб.</t>
  </si>
  <si>
    <t>k</t>
  </si>
  <si>
    <t>Восстановительная стоимость (ВОС), млн. руб.</t>
  </si>
  <si>
    <t>Восстановительная остаточная стоимость (ВОС), млн. руб.</t>
  </si>
  <si>
    <t>Отдел менеджмента и маркетинга</t>
  </si>
  <si>
    <t>Отдел транспортировок</t>
  </si>
  <si>
    <t>Сборочный цех</t>
  </si>
  <si>
    <t>Отделочный цех</t>
  </si>
  <si>
    <t>Склад №1</t>
  </si>
  <si>
    <t>Склад №2</t>
  </si>
  <si>
    <t>Склад №3</t>
  </si>
  <si>
    <t>Склад №4</t>
  </si>
  <si>
    <t>Итого</t>
  </si>
  <si>
    <t>Клуб</t>
  </si>
  <si>
    <t>Январь</t>
  </si>
  <si>
    <t>Февраль</t>
  </si>
  <si>
    <t>Март</t>
  </si>
  <si>
    <t>Суммарная выручка</t>
  </si>
  <si>
    <t>Место</t>
  </si>
  <si>
    <t>Средняя выручка</t>
  </si>
  <si>
    <t>Доля в общей выручке</t>
  </si>
  <si>
    <t>Альтаир</t>
  </si>
  <si>
    <t>Антей</t>
  </si>
  <si>
    <t>Арена</t>
  </si>
  <si>
    <t>Арсенал</t>
  </si>
  <si>
    <t>Блиндаж</t>
  </si>
  <si>
    <t>Галакс</t>
  </si>
  <si>
    <t>Звезда</t>
  </si>
  <si>
    <t>Патриот</t>
  </si>
  <si>
    <t>Полигон</t>
  </si>
  <si>
    <t>Сеть</t>
  </si>
  <si>
    <t>НАУЧНО-ПРОЕКТНОГО ОТДЕЛА</t>
  </si>
  <si>
    <t>РАСЧЕТ ЗАРАБОТНОЙ ПЛАТЫ СОТРУДНИКОВ</t>
  </si>
  <si>
    <t>№ п/п</t>
  </si>
  <si>
    <t>Фамилия И.О.</t>
  </si>
  <si>
    <t>Должность</t>
  </si>
  <si>
    <t>Тарифная ставка</t>
  </si>
  <si>
    <t>Стаж</t>
  </si>
  <si>
    <t>Надбавка за стаж</t>
  </si>
  <si>
    <t>Процент налога</t>
  </si>
  <si>
    <t>Сумма налога</t>
  </si>
  <si>
    <t>Выплата</t>
  </si>
  <si>
    <t>Антонов Р.И.</t>
  </si>
  <si>
    <t>Борисов И.П.</t>
  </si>
  <si>
    <t>Вольская О.А.</t>
  </si>
  <si>
    <t>Иванов В.А.</t>
  </si>
  <si>
    <t>Комаров Н.И.</t>
  </si>
  <si>
    <t>Крючков Н.Р.</t>
  </si>
  <si>
    <t>Новиков Д.Д.</t>
  </si>
  <si>
    <t>Огарев Н.И.</t>
  </si>
  <si>
    <t>Петров К.О.</t>
  </si>
  <si>
    <t>Реутова Е.Г.</t>
  </si>
  <si>
    <t>Сидоров И.Н.</t>
  </si>
  <si>
    <t>Степаненко В.Д.</t>
  </si>
  <si>
    <t>Тимофеев Н.Н.</t>
  </si>
  <si>
    <t>Уткина Е.В.</t>
  </si>
  <si>
    <t>Федоров А.Н.</t>
  </si>
  <si>
    <t>лаборант</t>
  </si>
  <si>
    <t>инженер</t>
  </si>
  <si>
    <t>мл.н. сотрудник</t>
  </si>
  <si>
    <t>ст.н. сотрудник</t>
  </si>
  <si>
    <t>зав.лабораторией</t>
  </si>
  <si>
    <t>ИТОГО К ВЫДАЧЕ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</si>
</sst>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#,###.00&quot; тыс.руб.&quot;"/>
    <numFmt numFmtId="166" formatCode="#.00,&quot; тыс.руб.&quot;"/>
    <numFmt numFmtId="167" formatCode="#,##0.00\ &quot;₽&quot;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1" xfId="0" applyNumberFormat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/>
    <xf numFmtId="165" fontId="0" fillId="0" borderId="0" xfId="0" applyNumberFormat="1"/>
    <xf numFmtId="0" fontId="0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66" fontId="0" fillId="0" borderId="1" xfId="1" applyNumberFormat="1" applyFon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67" fontId="0" fillId="0" borderId="1" xfId="0" applyNumberFormat="1" applyBorder="1" applyAlignment="1">
      <alignment horizontal="right"/>
    </xf>
    <xf numFmtId="167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Обычный" xfId="0" builtinId="0"/>
    <cellStyle name="Финансовый" xfId="1" builtinId="3"/>
  </cellStyles>
  <dxfs count="3">
    <dxf>
      <font>
        <color rgb="FFFF0000"/>
      </font>
    </dxf>
    <dxf>
      <font>
        <color rgb="FF00B050"/>
      </font>
    </dxf>
    <dxf>
      <font>
        <color theme="4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Оценка основных средств производства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065098231871794"/>
          <c:y val="0.15746223564954684"/>
          <c:w val="0.84393018463679903"/>
          <c:h val="0.60306745644709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'Ведомость переоценки'!$B$4</c:f>
              <c:strCache>
                <c:ptCount val="1"/>
                <c:pt idx="0">
                  <c:v>Балансовая стоимость (БС), млн.руб.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'Ведомость переоценки'!$A$7:$A$12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№1</c:v>
                </c:pt>
                <c:pt idx="3">
                  <c:v>Склад №2</c:v>
                </c:pt>
                <c:pt idx="4">
                  <c:v>Склад №3</c:v>
                </c:pt>
                <c:pt idx="5">
                  <c:v>Склад №4</c:v>
                </c:pt>
              </c:strCache>
            </c:strRef>
          </c:cat>
          <c:val>
            <c:numRef>
              <c:f>'Ведомость переоценки'!$B$7:$B$12</c:f>
              <c:numCache>
                <c:formatCode>0.0</c:formatCode>
                <c:ptCount val="6"/>
                <c:pt idx="0">
                  <c:v>673</c:v>
                </c:pt>
                <c:pt idx="1">
                  <c:v>821.6</c:v>
                </c:pt>
                <c:pt idx="2">
                  <c:v>598.4</c:v>
                </c:pt>
                <c:pt idx="3">
                  <c:v>610</c:v>
                </c:pt>
                <c:pt idx="4">
                  <c:v>756.3</c:v>
                </c:pt>
                <c:pt idx="5">
                  <c:v>614.29999999999995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6-491C-B701-B6378DE2E5DB}"/>
            </c:ext>
          </c:extLst>
        </c:ser>
        <c:ser>
          <c:idx val="1"/>
          <c:order val="1"/>
          <c:tx>
            <c:strRef>
              <c:f>'Ведомость переоценки'!$C$4</c:f>
              <c:strCache>
                <c:ptCount val="1"/>
                <c:pt idx="0">
                  <c:v>Износ объекта (ИО), млн. руб.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'Ведомость переоценки'!$A$7:$A$12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№1</c:v>
                </c:pt>
                <c:pt idx="3">
                  <c:v>Склад №2</c:v>
                </c:pt>
                <c:pt idx="4">
                  <c:v>Склад №3</c:v>
                </c:pt>
                <c:pt idx="5">
                  <c:v>Склад №4</c:v>
                </c:pt>
              </c:strCache>
            </c:strRef>
          </c:cat>
          <c:val>
            <c:numRef>
              <c:f>'Ведомость переоценки'!$C$7:$C$12</c:f>
              <c:numCache>
                <c:formatCode>0.0</c:formatCode>
                <c:ptCount val="6"/>
                <c:pt idx="0">
                  <c:v>198.9</c:v>
                </c:pt>
                <c:pt idx="1">
                  <c:v>401.2</c:v>
                </c:pt>
                <c:pt idx="2">
                  <c:v>131.5</c:v>
                </c:pt>
                <c:pt idx="3">
                  <c:v>345.6</c:v>
                </c:pt>
                <c:pt idx="4">
                  <c:v>159.6</c:v>
                </c:pt>
                <c:pt idx="5">
                  <c:v>148.69999999999999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26-491C-B701-B6378DE2E5DB}"/>
            </c:ext>
          </c:extLst>
        </c:ser>
        <c:ser>
          <c:idx val="2"/>
          <c:order val="2"/>
          <c:tx>
            <c:strRef>
              <c:f>'Ведомость переоценки'!$D$4</c:f>
              <c:strCache>
                <c:ptCount val="1"/>
                <c:pt idx="0">
                  <c:v>Остаточная стоимость (ОС), млн. руб.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'Ведомость переоценки'!$A$7:$A$12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№1</c:v>
                </c:pt>
                <c:pt idx="3">
                  <c:v>Склад №2</c:v>
                </c:pt>
                <c:pt idx="4">
                  <c:v>Склад №3</c:v>
                </c:pt>
                <c:pt idx="5">
                  <c:v>Склад №4</c:v>
                </c:pt>
              </c:strCache>
            </c:strRef>
          </c:cat>
          <c:val>
            <c:numRef>
              <c:f>'Ведомость переоценки'!$D$7:$D$12</c:f>
              <c:numCache>
                <c:formatCode>0.0</c:formatCode>
                <c:ptCount val="6"/>
                <c:pt idx="0">
                  <c:v>474.1</c:v>
                </c:pt>
                <c:pt idx="1">
                  <c:v>420.40000000000003</c:v>
                </c:pt>
                <c:pt idx="2">
                  <c:v>466.9</c:v>
                </c:pt>
                <c:pt idx="3">
                  <c:v>264.39999999999998</c:v>
                </c:pt>
                <c:pt idx="4">
                  <c:v>596.69999999999993</c:v>
                </c:pt>
                <c:pt idx="5">
                  <c:v>465.59999999999997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26-491C-B701-B6378DE2E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3484768"/>
        <c:axId val="403481488"/>
      </c:barChart>
      <c:catAx>
        <c:axId val="4034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81488"/>
        <c:crosses val="autoZero"/>
        <c:auto val="1"/>
        <c:lblAlgn val="ctr"/>
        <c:lblOffset val="100"/>
        <c:noMultiLvlLbl val="0"/>
      </c:catAx>
      <c:valAx>
        <c:axId val="403481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млн. руб.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0110345581802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76865586775657E-2"/>
          <c:y val="0.85838149934542618"/>
          <c:w val="0.93015170330745056"/>
          <c:h val="6.1374411012439241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0">
                <a:solidFill>
                  <a:schemeClr val="tx1"/>
                </a:solidFill>
              </a:rPr>
              <a:t>Данные</a:t>
            </a:r>
            <a:r>
              <a:rPr lang="ru-RU" b="1" i="0" baseline="0">
                <a:solidFill>
                  <a:schemeClr val="tx1"/>
                </a:solidFill>
              </a:rPr>
              <a:t> о работе компьютерных клубов</a:t>
            </a:r>
            <a:endParaRPr lang="ru-RU" b="1" i="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20"/>
      <c:rotY val="2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623085500925019E-2"/>
          <c:y val="0.15572045601916257"/>
          <c:w val="0.88319264868502589"/>
          <c:h val="0.563545711530686"/>
        </c:manualLayout>
      </c:layout>
      <c:pie3DChart>
        <c:varyColors val="1"/>
        <c:ser>
          <c:idx val="0"/>
          <c:order val="0"/>
          <c:spPr>
            <a:ln>
              <a:noFill/>
            </a:ln>
          </c:spPr>
          <c:explosion val="20"/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290-42B5-82FD-E73DD9A34B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8213-4B68-AA29-2C96B5D794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290-42B5-82FD-E73DD9A34B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B290-42B5-82FD-E73DD9A34B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B290-42B5-82FD-E73DD9A34B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B290-42B5-82FD-E73DD9A34B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B290-42B5-82FD-E73DD9A34B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B290-42B5-82FD-E73DD9A34B4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B290-42B5-82FD-E73DD9A34B4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B290-42B5-82FD-E73DD9A34B48}"/>
              </c:ext>
            </c:extLst>
          </c:dPt>
          <c:dLbls>
            <c:dLbl>
              <c:idx val="1"/>
              <c:layout>
                <c:manualLayout>
                  <c:x val="1.0126583624250998E-2"/>
                  <c:y val="1.469238257807352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8213-4B68-AA29-2C96B5D794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'Отчетная ведомость'!$A$2:$A$11</c:f>
              <c:strCache>
                <c:ptCount val="10"/>
                <c:pt idx="0">
                  <c:v>Альтаир</c:v>
                </c:pt>
                <c:pt idx="1">
                  <c:v>Антей</c:v>
                </c:pt>
                <c:pt idx="2">
                  <c:v>Арена</c:v>
                </c:pt>
                <c:pt idx="3">
                  <c:v>Арсенал</c:v>
                </c:pt>
                <c:pt idx="4">
                  <c:v>Блиндаж</c:v>
                </c:pt>
                <c:pt idx="5">
                  <c:v>Галакс</c:v>
                </c:pt>
                <c:pt idx="6">
                  <c:v>Звезда</c:v>
                </c:pt>
                <c:pt idx="7">
                  <c:v>Патриот</c:v>
                </c:pt>
                <c:pt idx="8">
                  <c:v>Полигон</c:v>
                </c:pt>
                <c:pt idx="9">
                  <c:v>Сеть</c:v>
                </c:pt>
              </c:strCache>
            </c:strRef>
          </c:cat>
          <c:val>
            <c:numRef>
              <c:f>'Отчетная ведомость'!$H$2:$H$11</c:f>
              <c:numCache>
                <c:formatCode>0.00%</c:formatCode>
                <c:ptCount val="10"/>
                <c:pt idx="0">
                  <c:v>4.8292270822916844E-2</c:v>
                </c:pt>
                <c:pt idx="1">
                  <c:v>6.7165258769901273E-2</c:v>
                </c:pt>
                <c:pt idx="2">
                  <c:v>0.12618473094791718</c:v>
                </c:pt>
                <c:pt idx="3">
                  <c:v>0.10929346795370094</c:v>
                </c:pt>
                <c:pt idx="4">
                  <c:v>0.14162674356689003</c:v>
                </c:pt>
                <c:pt idx="5">
                  <c:v>7.4011717439154592E-2</c:v>
                </c:pt>
                <c:pt idx="6">
                  <c:v>0.12118731586087096</c:v>
                </c:pt>
                <c:pt idx="7">
                  <c:v>8.2857142143226412E-2</c:v>
                </c:pt>
                <c:pt idx="8">
                  <c:v>0.14117697620905587</c:v>
                </c:pt>
                <c:pt idx="9">
                  <c:v>8.8204376286365876E-2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3-4B68-AA29-2C96B5D79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714644701105645E-2"/>
          <c:y val="0.85230019661184397"/>
          <c:w val="0.95175743657042866"/>
          <c:h val="8.3190988826269519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>
                <a:solidFill>
                  <a:schemeClr val="tx1"/>
                </a:solidFill>
              </a:rPr>
              <a:t>Сравнительная</a:t>
            </a:r>
            <a:r>
              <a:rPr lang="ru-RU" b="0" baseline="0">
                <a:solidFill>
                  <a:schemeClr val="tx1"/>
                </a:solidFill>
              </a:rPr>
              <a:t> диаграмма заработной платы</a:t>
            </a:r>
            <a:endParaRPr lang="ru-RU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316424185517922"/>
          <c:y val="2.891566265060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'Ведомость зарплаты'!$B$5:$B$19</c:f>
              <c:strCache>
                <c:ptCount val="15"/>
                <c:pt idx="0">
                  <c:v>Антонов Р.И.</c:v>
                </c:pt>
                <c:pt idx="1">
                  <c:v>Борисов И.П.</c:v>
                </c:pt>
                <c:pt idx="2">
                  <c:v>Вольская О.А.</c:v>
                </c:pt>
                <c:pt idx="3">
                  <c:v>Иванов В.А.</c:v>
                </c:pt>
                <c:pt idx="4">
                  <c:v>Комаров Н.И.</c:v>
                </c:pt>
                <c:pt idx="5">
                  <c:v>Крючков Н.Р.</c:v>
                </c:pt>
                <c:pt idx="6">
                  <c:v>Новиков Д.Д.</c:v>
                </c:pt>
                <c:pt idx="7">
                  <c:v>Огарев Н.И.</c:v>
                </c:pt>
                <c:pt idx="8">
                  <c:v>Петров К.О.</c:v>
                </c:pt>
                <c:pt idx="9">
                  <c:v>Реутова Е.Г.</c:v>
                </c:pt>
                <c:pt idx="10">
                  <c:v>Сидоров И.Н.</c:v>
                </c:pt>
                <c:pt idx="11">
                  <c:v>Степаненко В.Д.</c:v>
                </c:pt>
                <c:pt idx="12">
                  <c:v>Тимофеев Н.Н.</c:v>
                </c:pt>
                <c:pt idx="13">
                  <c:v>Уткина Е.В.</c:v>
                </c:pt>
                <c:pt idx="14">
                  <c:v>Федоров А.Н.</c:v>
                </c:pt>
              </c:strCache>
            </c:strRef>
          </c:cat>
          <c:val>
            <c:numRef>
              <c:f>'Ведомость зарплаты'!$K$5:$K$19</c:f>
              <c:numCache>
                <c:formatCode>#\ ##0.00\ "₽"</c:formatCode>
                <c:ptCount val="15"/>
                <c:pt idx="0">
                  <c:v>15858.04</c:v>
                </c:pt>
                <c:pt idx="1">
                  <c:v>28514.25</c:v>
                </c:pt>
                <c:pt idx="2">
                  <c:v>26303.95</c:v>
                </c:pt>
                <c:pt idx="3">
                  <c:v>15858.04</c:v>
                </c:pt>
                <c:pt idx="4">
                  <c:v>32818.5</c:v>
                </c:pt>
                <c:pt idx="5">
                  <c:v>29714.85</c:v>
                </c:pt>
                <c:pt idx="6">
                  <c:v>26830.799999999999</c:v>
                </c:pt>
                <c:pt idx="7">
                  <c:v>25160.3</c:v>
                </c:pt>
                <c:pt idx="8">
                  <c:v>32130</c:v>
                </c:pt>
                <c:pt idx="9">
                  <c:v>31556.25</c:v>
                </c:pt>
                <c:pt idx="10">
                  <c:v>28514.25</c:v>
                </c:pt>
                <c:pt idx="11">
                  <c:v>17299.68</c:v>
                </c:pt>
                <c:pt idx="12">
                  <c:v>29714.85</c:v>
                </c:pt>
                <c:pt idx="13">
                  <c:v>25160.3</c:v>
                </c:pt>
                <c:pt idx="14">
                  <c:v>30281.25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0-4C1A-9E38-B87E62881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02872"/>
        <c:axId val="677408776"/>
      </c:barChart>
      <c:catAx>
        <c:axId val="67740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408776"/>
        <c:crosses val="autoZero"/>
        <c:auto val="1"/>
        <c:lblAlgn val="ctr"/>
        <c:lblOffset val="100"/>
        <c:noMultiLvlLbl val="0"/>
      </c:catAx>
      <c:valAx>
        <c:axId val="6774087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\ ##0.00\ &quot;₽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40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73957</xdr:colOff>
      <xdr:row>14</xdr:row>
      <xdr:rowOff>147918</xdr:rowOff>
    </xdr:from>
    <xdr:to>
      <xdr:col>6</xdr:col>
      <xdr:colOff>333934</xdr:colOff>
      <xdr:row>36</xdr:row>
      <xdr:rowOff>33617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171451</xdr:rowOff>
    </xdr:from>
    <xdr:to>
      <xdr:col>5</xdr:col>
      <xdr:colOff>47624</xdr:colOff>
      <xdr:row>31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20</xdr:row>
      <xdr:rowOff>123825</xdr:rowOff>
    </xdr:from>
    <xdr:to>
      <xdr:col>12</xdr:col>
      <xdr:colOff>314326</xdr:colOff>
      <xdr:row>41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workbookViewId="0">
      <selection activeCell="H16" sqref="H16"/>
    </sheetView>
  </sheetViews>
  <sheetFormatPr defaultRowHeight="15" x14ac:dyDescent="0.25"/>
  <cols>
    <col min="1" max="1" width="24" customWidth="1"/>
    <col min="2" max="2" width="19.85546875" customWidth="1"/>
    <col min="3" max="3" width="20.5703125" customWidth="1"/>
    <col min="4" max="4" width="18.7109375" customWidth="1"/>
    <col min="6" max="6" width="19.140625" customWidth="1"/>
    <col min="7" max="7" width="21.7109375" customWidth="1"/>
  </cols>
  <sheetData>
    <row r="1" spans="1:7" ht="13.5" customHeight="1" x14ac:dyDescent="0.25">
      <c r="A1" s="20" t="s">
        <v>0</v>
      </c>
      <c r="B1" s="20"/>
      <c r="C1" s="20"/>
      <c r="D1" s="20"/>
      <c r="E1" s="20"/>
      <c r="F1" s="20"/>
      <c r="G1" s="20"/>
    </row>
    <row r="2" spans="1:7" ht="13.5" customHeight="1" x14ac:dyDescent="0.25">
      <c r="A2" s="20"/>
      <c r="B2" s="20"/>
      <c r="C2" s="20"/>
      <c r="D2" s="20"/>
      <c r="E2" s="20"/>
      <c r="F2" s="20"/>
      <c r="G2" s="20"/>
    </row>
    <row r="4" spans="1:7" ht="60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ht="30" x14ac:dyDescent="0.25">
      <c r="A5" s="3" t="s">
        <v>8</v>
      </c>
      <c r="B5" s="4">
        <v>19087.8</v>
      </c>
      <c r="C5" s="4">
        <v>568.79999999999995</v>
      </c>
      <c r="D5" s="4">
        <f xml:space="preserve"> B5 - C5</f>
        <v>18519</v>
      </c>
      <c r="E5" s="1">
        <f>IF(B5&lt;=700,3.3,IF(AND(700&lt;B5,B5&lt;1000),4.2,IF(B5&gt;1000,5.1)))</f>
        <v>5.0999999999999996</v>
      </c>
      <c r="F5" s="1">
        <f>B5 * E5</f>
        <v>97347.779999999984</v>
      </c>
      <c r="G5" s="1">
        <f>D5 * E5</f>
        <v>94446.9</v>
      </c>
    </row>
    <row r="6" spans="1:7" ht="30" x14ac:dyDescent="0.25">
      <c r="A6" s="3" t="s">
        <v>9</v>
      </c>
      <c r="B6" s="4">
        <v>407.2</v>
      </c>
      <c r="C6" s="4">
        <v>203.1</v>
      </c>
      <c r="D6" s="4">
        <f t="shared" ref="D6:D12" si="0" xml:space="preserve"> B6 - C6</f>
        <v>204.1</v>
      </c>
      <c r="E6" s="1">
        <f t="shared" ref="E6:E12" si="1">IF(B6&lt;=700,3.3,IF(AND(700&lt;B6,B6&lt;1000),4.2,IF(B6&gt;1000,5.1)))</f>
        <v>3.3</v>
      </c>
      <c r="F6" s="1">
        <f t="shared" ref="F6:F12" si="2">B6 * E6</f>
        <v>1343.76</v>
      </c>
      <c r="G6" s="1">
        <f t="shared" ref="G6:G12" si="3">D6 * E6</f>
        <v>673.53</v>
      </c>
    </row>
    <row r="7" spans="1:7" x14ac:dyDescent="0.25">
      <c r="A7" s="3" t="s">
        <v>10</v>
      </c>
      <c r="B7" s="4">
        <v>673</v>
      </c>
      <c r="C7" s="4">
        <v>198.9</v>
      </c>
      <c r="D7" s="4">
        <f t="shared" si="0"/>
        <v>474.1</v>
      </c>
      <c r="E7" s="1">
        <f t="shared" si="1"/>
        <v>3.3</v>
      </c>
      <c r="F7" s="1">
        <f t="shared" si="2"/>
        <v>2220.9</v>
      </c>
      <c r="G7" s="1">
        <f t="shared" si="3"/>
        <v>1564.53</v>
      </c>
    </row>
    <row r="8" spans="1:7" x14ac:dyDescent="0.25">
      <c r="A8" s="3" t="s">
        <v>11</v>
      </c>
      <c r="B8" s="4">
        <v>821.6</v>
      </c>
      <c r="C8" s="4">
        <v>401.2</v>
      </c>
      <c r="D8" s="4">
        <f t="shared" si="0"/>
        <v>420.40000000000003</v>
      </c>
      <c r="E8" s="1">
        <f t="shared" si="1"/>
        <v>4.2</v>
      </c>
      <c r="F8" s="1">
        <f t="shared" si="2"/>
        <v>3450.7200000000003</v>
      </c>
      <c r="G8" s="1">
        <f t="shared" si="3"/>
        <v>1765.6800000000003</v>
      </c>
    </row>
    <row r="9" spans="1:7" x14ac:dyDescent="0.25">
      <c r="A9" s="3" t="s">
        <v>12</v>
      </c>
      <c r="B9" s="4">
        <v>598.4</v>
      </c>
      <c r="C9" s="4">
        <v>131.5</v>
      </c>
      <c r="D9" s="4">
        <f t="shared" si="0"/>
        <v>466.9</v>
      </c>
      <c r="E9" s="1">
        <f t="shared" si="1"/>
        <v>3.3</v>
      </c>
      <c r="F9" s="1">
        <f t="shared" si="2"/>
        <v>1974.7199999999998</v>
      </c>
      <c r="G9" s="1">
        <f t="shared" si="3"/>
        <v>1540.7699999999998</v>
      </c>
    </row>
    <row r="10" spans="1:7" x14ac:dyDescent="0.25">
      <c r="A10" s="3" t="s">
        <v>13</v>
      </c>
      <c r="B10" s="4">
        <v>610</v>
      </c>
      <c r="C10" s="4">
        <v>345.6</v>
      </c>
      <c r="D10" s="4">
        <f t="shared" si="0"/>
        <v>264.39999999999998</v>
      </c>
      <c r="E10" s="1">
        <f t="shared" si="1"/>
        <v>3.3</v>
      </c>
      <c r="F10" s="1">
        <f t="shared" si="2"/>
        <v>2013</v>
      </c>
      <c r="G10" s="1">
        <f t="shared" si="3"/>
        <v>872.51999999999987</v>
      </c>
    </row>
    <row r="11" spans="1:7" x14ac:dyDescent="0.25">
      <c r="A11" s="3" t="s">
        <v>14</v>
      </c>
      <c r="B11" s="4">
        <v>756.3</v>
      </c>
      <c r="C11" s="4">
        <v>159.6</v>
      </c>
      <c r="D11" s="4">
        <f t="shared" si="0"/>
        <v>596.69999999999993</v>
      </c>
      <c r="E11" s="1">
        <f t="shared" si="1"/>
        <v>4.2</v>
      </c>
      <c r="F11" s="1">
        <f t="shared" si="2"/>
        <v>3176.46</v>
      </c>
      <c r="G11" s="1">
        <f t="shared" si="3"/>
        <v>2506.14</v>
      </c>
    </row>
    <row r="12" spans="1:7" x14ac:dyDescent="0.25">
      <c r="A12" s="3" t="s">
        <v>15</v>
      </c>
      <c r="B12" s="4">
        <v>614.29999999999995</v>
      </c>
      <c r="C12" s="4">
        <v>148.69999999999999</v>
      </c>
      <c r="D12" s="4">
        <f t="shared" si="0"/>
        <v>465.59999999999997</v>
      </c>
      <c r="E12" s="1">
        <f t="shared" si="1"/>
        <v>3.3</v>
      </c>
      <c r="F12" s="1">
        <f t="shared" si="2"/>
        <v>2027.1899999999998</v>
      </c>
      <c r="G12" s="1">
        <f t="shared" si="3"/>
        <v>1536.4799999999998</v>
      </c>
    </row>
    <row r="13" spans="1:7" x14ac:dyDescent="0.25">
      <c r="A13" s="3" t="s">
        <v>16</v>
      </c>
      <c r="B13" s="4">
        <f>SUM(B5:B12)</f>
        <v>23568.6</v>
      </c>
      <c r="C13" s="4">
        <f t="shared" ref="C13:G13" si="4">SUM(C5:C12)</f>
        <v>2157.3999999999996</v>
      </c>
      <c r="D13" s="4">
        <f t="shared" si="4"/>
        <v>21411.200000000001</v>
      </c>
      <c r="E13" s="4">
        <f t="shared" si="4"/>
        <v>30</v>
      </c>
      <c r="F13" s="4">
        <f t="shared" si="4"/>
        <v>113554.52999999998</v>
      </c>
      <c r="G13" s="4">
        <f t="shared" si="4"/>
        <v>104906.54999999999</v>
      </c>
    </row>
  </sheetData>
  <mergeCells count="1">
    <mergeCell ref="A1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32" sqref="G32"/>
    </sheetView>
  </sheetViews>
  <sheetFormatPr defaultRowHeight="15" x14ac:dyDescent="0.25"/>
  <cols>
    <col min="1" max="1" width="12.28515625" customWidth="1"/>
    <col min="2" max="2" width="25.28515625" customWidth="1"/>
    <col min="3" max="3" width="22" customWidth="1"/>
    <col min="4" max="5" width="26.28515625" customWidth="1"/>
    <col min="6" max="6" width="14" customWidth="1"/>
    <col min="7" max="7" width="24.140625" customWidth="1"/>
    <col min="8" max="8" width="14.42578125" customWidth="1"/>
  </cols>
  <sheetData>
    <row r="1" spans="1:8" ht="30" x14ac:dyDescent="0.25">
      <c r="A1" s="6" t="s">
        <v>17</v>
      </c>
      <c r="B1" s="6" t="s">
        <v>18</v>
      </c>
      <c r="C1" s="6" t="s">
        <v>19</v>
      </c>
      <c r="D1" s="6" t="s">
        <v>20</v>
      </c>
      <c r="E1" s="2" t="s">
        <v>21</v>
      </c>
      <c r="F1" s="6" t="s">
        <v>22</v>
      </c>
      <c r="G1" s="2" t="s">
        <v>23</v>
      </c>
      <c r="H1" s="2" t="s">
        <v>24</v>
      </c>
    </row>
    <row r="2" spans="1:8" ht="61.5" customHeight="1" x14ac:dyDescent="0.25">
      <c r="A2" s="6" t="s">
        <v>25</v>
      </c>
      <c r="B2" s="15">
        <v>345</v>
      </c>
      <c r="C2" s="15">
        <v>543000</v>
      </c>
      <c r="D2" s="15">
        <v>423000</v>
      </c>
      <c r="E2" s="16">
        <f>SUM(B2:D2)</f>
        <v>966345</v>
      </c>
      <c r="F2" s="13">
        <f>_xlfn.RANK.EQ(E2,E$2:E$11)</f>
        <v>10</v>
      </c>
      <c r="G2" s="16">
        <f>AVERAGE(B2:D2)</f>
        <v>322115</v>
      </c>
      <c r="H2" s="14">
        <f>E2/$E$12</f>
        <v>4.8292270822916844E-2</v>
      </c>
    </row>
    <row r="3" spans="1:8" x14ac:dyDescent="0.25">
      <c r="A3" s="6" t="s">
        <v>26</v>
      </c>
      <c r="B3" s="15">
        <v>657000</v>
      </c>
      <c r="C3" s="15">
        <v>234000</v>
      </c>
      <c r="D3" s="16">
        <v>453000</v>
      </c>
      <c r="E3" s="16">
        <f t="shared" ref="E3:E12" si="0">SUM(B3:D3)</f>
        <v>1344000</v>
      </c>
      <c r="F3" s="13">
        <f t="shared" ref="F3:F11" si="1">_xlfn.RANK.EQ(E3,E$2:E$11)</f>
        <v>9</v>
      </c>
      <c r="G3" s="16">
        <f t="shared" ref="G3:G12" si="2">AVERAGE(B3:D3)</f>
        <v>448000</v>
      </c>
      <c r="H3" s="14">
        <f t="shared" ref="H3:H11" si="3">E3/$E$12</f>
        <v>6.7165258769901273E-2</v>
      </c>
    </row>
    <row r="4" spans="1:8" x14ac:dyDescent="0.25">
      <c r="A4" s="6" t="s">
        <v>27</v>
      </c>
      <c r="B4" s="15">
        <v>765000</v>
      </c>
      <c r="C4" s="15">
        <v>904000</v>
      </c>
      <c r="D4" s="15">
        <v>856000</v>
      </c>
      <c r="E4" s="16">
        <f t="shared" si="0"/>
        <v>2525000</v>
      </c>
      <c r="F4" s="13">
        <f t="shared" si="1"/>
        <v>3</v>
      </c>
      <c r="G4" s="16">
        <f t="shared" si="2"/>
        <v>841666.66666666663</v>
      </c>
      <c r="H4" s="14">
        <f t="shared" si="3"/>
        <v>0.12618473094791718</v>
      </c>
    </row>
    <row r="5" spans="1:8" x14ac:dyDescent="0.25">
      <c r="A5" s="6" t="s">
        <v>28</v>
      </c>
      <c r="B5" s="15">
        <v>798000</v>
      </c>
      <c r="C5" s="15">
        <v>735000</v>
      </c>
      <c r="D5" s="15">
        <v>654000</v>
      </c>
      <c r="E5" s="16">
        <f t="shared" si="0"/>
        <v>2187000</v>
      </c>
      <c r="F5" s="13">
        <f t="shared" si="1"/>
        <v>5</v>
      </c>
      <c r="G5" s="16">
        <f t="shared" si="2"/>
        <v>729000</v>
      </c>
      <c r="H5" s="14">
        <f t="shared" si="3"/>
        <v>0.10929346795370094</v>
      </c>
    </row>
    <row r="6" spans="1:8" x14ac:dyDescent="0.25">
      <c r="A6" s="6" t="s">
        <v>29</v>
      </c>
      <c r="B6" s="15">
        <v>879000</v>
      </c>
      <c r="C6" s="15">
        <v>984000</v>
      </c>
      <c r="D6" s="15">
        <v>971000</v>
      </c>
      <c r="E6" s="16">
        <f t="shared" si="0"/>
        <v>2834000</v>
      </c>
      <c r="F6" s="13">
        <f t="shared" si="1"/>
        <v>1</v>
      </c>
      <c r="G6" s="16">
        <f t="shared" si="2"/>
        <v>944666.66666666663</v>
      </c>
      <c r="H6" s="14">
        <f t="shared" si="3"/>
        <v>0.14162674356689003</v>
      </c>
    </row>
    <row r="7" spans="1:8" x14ac:dyDescent="0.25">
      <c r="A7" s="6" t="s">
        <v>30</v>
      </c>
      <c r="B7" s="15">
        <v>375000</v>
      </c>
      <c r="C7" s="15">
        <v>594000</v>
      </c>
      <c r="D7" s="15">
        <v>512000</v>
      </c>
      <c r="E7" s="16">
        <f t="shared" si="0"/>
        <v>1481000</v>
      </c>
      <c r="F7" s="13">
        <f t="shared" si="1"/>
        <v>8</v>
      </c>
      <c r="G7" s="16">
        <f t="shared" si="2"/>
        <v>493666.66666666669</v>
      </c>
      <c r="H7" s="14">
        <f t="shared" si="3"/>
        <v>7.4011717439154592E-2</v>
      </c>
    </row>
    <row r="8" spans="1:8" x14ac:dyDescent="0.25">
      <c r="A8" s="6" t="s">
        <v>31</v>
      </c>
      <c r="B8" s="15">
        <v>912000</v>
      </c>
      <c r="C8" s="15">
        <v>634000</v>
      </c>
      <c r="D8" s="15">
        <v>879000</v>
      </c>
      <c r="E8" s="16">
        <f t="shared" si="0"/>
        <v>2425000</v>
      </c>
      <c r="F8" s="13">
        <f t="shared" si="1"/>
        <v>4</v>
      </c>
      <c r="G8" s="16">
        <f t="shared" si="2"/>
        <v>808333.33333333337</v>
      </c>
      <c r="H8" s="14">
        <f t="shared" si="3"/>
        <v>0.12118731586087096</v>
      </c>
    </row>
    <row r="9" spans="1:8" x14ac:dyDescent="0.25">
      <c r="A9" s="6" t="s">
        <v>32</v>
      </c>
      <c r="B9" s="15">
        <v>467000</v>
      </c>
      <c r="C9" s="15">
        <v>593000</v>
      </c>
      <c r="D9" s="15">
        <v>598000</v>
      </c>
      <c r="E9" s="16">
        <f t="shared" si="0"/>
        <v>1658000</v>
      </c>
      <c r="F9" s="13">
        <f t="shared" si="1"/>
        <v>7</v>
      </c>
      <c r="G9" s="16">
        <f t="shared" si="2"/>
        <v>552666.66666666663</v>
      </c>
      <c r="H9" s="14">
        <f t="shared" si="3"/>
        <v>8.2857142143226412E-2</v>
      </c>
    </row>
    <row r="10" spans="1:8" x14ac:dyDescent="0.25">
      <c r="A10" s="6" t="s">
        <v>33</v>
      </c>
      <c r="B10" s="15">
        <v>1003000</v>
      </c>
      <c r="C10" s="15">
        <v>945000</v>
      </c>
      <c r="D10" s="15">
        <v>877000</v>
      </c>
      <c r="E10" s="16">
        <f t="shared" si="0"/>
        <v>2825000</v>
      </c>
      <c r="F10" s="13">
        <f t="shared" si="1"/>
        <v>2</v>
      </c>
      <c r="G10" s="16">
        <f t="shared" si="2"/>
        <v>941666.66666666663</v>
      </c>
      <c r="H10" s="14">
        <f t="shared" si="3"/>
        <v>0.14117697620905587</v>
      </c>
    </row>
    <row r="11" spans="1:8" x14ac:dyDescent="0.25">
      <c r="A11" s="6" t="s">
        <v>34</v>
      </c>
      <c r="B11" s="15">
        <v>545000</v>
      </c>
      <c r="C11" s="15">
        <v>567000</v>
      </c>
      <c r="D11" s="15">
        <v>653000</v>
      </c>
      <c r="E11" s="16">
        <f t="shared" si="0"/>
        <v>1765000</v>
      </c>
      <c r="F11" s="13">
        <f t="shared" si="1"/>
        <v>6</v>
      </c>
      <c r="G11" s="16">
        <f t="shared" si="2"/>
        <v>588333.33333333337</v>
      </c>
      <c r="H11" s="14">
        <f t="shared" si="3"/>
        <v>8.8204376286365876E-2</v>
      </c>
    </row>
    <row r="12" spans="1:8" x14ac:dyDescent="0.25">
      <c r="A12" s="6" t="s">
        <v>16</v>
      </c>
      <c r="B12" s="15">
        <f>SUM(B2:B11)</f>
        <v>6401345</v>
      </c>
      <c r="C12" s="15">
        <f>SUM(C2:C11)</f>
        <v>6733000</v>
      </c>
      <c r="D12" s="15">
        <f>SUM(D2:D11)</f>
        <v>6876000</v>
      </c>
      <c r="E12" s="16">
        <f t="shared" si="0"/>
        <v>20010345</v>
      </c>
      <c r="F12" s="13"/>
      <c r="G12" s="16">
        <f t="shared" si="2"/>
        <v>6670115</v>
      </c>
      <c r="H12" s="13"/>
    </row>
    <row r="13" spans="1:8" x14ac:dyDescent="0.25">
      <c r="A13" s="5"/>
      <c r="G13" s="12"/>
    </row>
    <row r="14" spans="1:8" x14ac:dyDescent="0.25">
      <c r="A14" s="5"/>
      <c r="G14" s="8"/>
    </row>
    <row r="15" spans="1:8" x14ac:dyDescent="0.25">
      <c r="A15" s="5"/>
      <c r="H15" s="9"/>
    </row>
    <row r="19" spans="8:8" x14ac:dyDescent="0.25">
      <c r="H19" s="1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17" workbookViewId="0">
      <selection activeCell="M44" sqref="M44"/>
    </sheetView>
  </sheetViews>
  <sheetFormatPr defaultRowHeight="15" x14ac:dyDescent="0.25"/>
  <cols>
    <col min="1" max="1" width="4.7109375" customWidth="1"/>
    <col min="2" max="2" width="15.85546875" customWidth="1"/>
    <col min="3" max="3" width="19.7109375" customWidth="1"/>
    <col min="4" max="4" width="14.5703125" customWidth="1"/>
    <col min="7" max="7" width="16" customWidth="1"/>
    <col min="8" max="8" width="10.5703125" bestFit="1" customWidth="1"/>
    <col min="9" max="9" width="12.85546875" customWidth="1"/>
    <col min="10" max="10" width="13.140625" customWidth="1"/>
    <col min="11" max="11" width="11.42578125" customWidth="1"/>
  </cols>
  <sheetData>
    <row r="1" spans="1:11" x14ac:dyDescent="0.25">
      <c r="A1" s="21" t="s">
        <v>36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25">
      <c r="A2" s="21" t="s">
        <v>35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4" spans="1:11" ht="34.5" customHeight="1" x14ac:dyDescent="0.25">
      <c r="A4" s="17" t="s">
        <v>37</v>
      </c>
      <c r="B4" s="2" t="s">
        <v>38</v>
      </c>
      <c r="C4" s="2" t="s">
        <v>39</v>
      </c>
      <c r="D4" s="2" t="s">
        <v>40</v>
      </c>
      <c r="E4" s="2" t="s">
        <v>41</v>
      </c>
      <c r="F4" s="2" t="s">
        <v>5</v>
      </c>
      <c r="G4" s="2" t="s">
        <v>42</v>
      </c>
      <c r="H4" s="2" t="s">
        <v>16</v>
      </c>
      <c r="I4" s="2" t="s">
        <v>43</v>
      </c>
      <c r="J4" s="2" t="s">
        <v>44</v>
      </c>
      <c r="K4" s="2" t="s">
        <v>45</v>
      </c>
    </row>
    <row r="5" spans="1:11" x14ac:dyDescent="0.25">
      <c r="A5" s="10">
        <v>1</v>
      </c>
      <c r="B5" s="10" t="s">
        <v>46</v>
      </c>
      <c r="C5" s="10" t="s">
        <v>61</v>
      </c>
      <c r="D5" s="18">
        <f>IF(C5="лаборант",15670,IF(C5="мл.н. сотрудник",25700,IF(C5="инженер",28500,IF(C5="ст.н. сотрудник",29700,IF(C5="зав.лабораторией",31500,"")))))</f>
        <v>15670</v>
      </c>
      <c r="E5" s="10">
        <v>2</v>
      </c>
      <c r="F5" s="7">
        <f>IF(E5 &lt;= 5, 0.1, IF(E5 &lt;= 7,0.15,IF(E5 &lt;= 10, 0.2, IF(E5 &lt;=15, 0.25, 0.3))))</f>
        <v>0.1</v>
      </c>
      <c r="G5" s="19">
        <f>D5 *F5</f>
        <v>1567</v>
      </c>
      <c r="H5" s="19">
        <f>D5+G5</f>
        <v>17237</v>
      </c>
      <c r="I5" s="7">
        <f>IF(H5&lt;20000,8%,IF(H5&lt;=30000,11%,IF(H5&lt;=35000,13%,15%)))</f>
        <v>0.08</v>
      </c>
      <c r="J5" s="19">
        <f>H5 * I5</f>
        <v>1378.96</v>
      </c>
      <c r="K5" s="19">
        <f>H5-J5</f>
        <v>15858.04</v>
      </c>
    </row>
    <row r="6" spans="1:11" x14ac:dyDescent="0.25">
      <c r="A6" s="10">
        <v>2</v>
      </c>
      <c r="B6" s="10" t="s">
        <v>47</v>
      </c>
      <c r="C6" s="10" t="s">
        <v>62</v>
      </c>
      <c r="D6" s="18">
        <f t="shared" ref="D6:D19" si="0">IF(C6="лаборант",15670,IF(C6="мл.н. сотрудник",25700,IF(C6="инженер",28500,IF(C6="ст.н. сотрудник",29700,IF(C6="зав.лабораторией",31500,"")))))</f>
        <v>28500</v>
      </c>
      <c r="E6" s="10">
        <v>6</v>
      </c>
      <c r="F6" s="7">
        <f t="shared" ref="F6:F19" si="1">IF(E6 &lt;= 5, 0.1, IF(E6 &lt;= 7,0.15,IF(E6 &lt;= 10, 0.2, IF(E6 &lt;=15, 0.25, 0.3))))</f>
        <v>0.15</v>
      </c>
      <c r="G6" s="19">
        <f t="shared" ref="G6:G19" si="2">D6 *F6</f>
        <v>4275</v>
      </c>
      <c r="H6" s="19">
        <f t="shared" ref="H6:H19" si="3">D6+G6</f>
        <v>32775</v>
      </c>
      <c r="I6" s="7">
        <f t="shared" ref="I6:I19" si="4">IF(H6&lt;20000,8%,IF(H6&lt;=30000,11%,IF(H6&lt;=35000,13%,15%)))</f>
        <v>0.13</v>
      </c>
      <c r="J6" s="19">
        <f t="shared" ref="J6:J19" si="5">H6 * I6</f>
        <v>4260.75</v>
      </c>
      <c r="K6" s="19">
        <f t="shared" ref="K6:K19" si="6">H6-J6</f>
        <v>28514.25</v>
      </c>
    </row>
    <row r="7" spans="1:11" x14ac:dyDescent="0.25">
      <c r="A7" s="10">
        <v>3</v>
      </c>
      <c r="B7" s="10" t="s">
        <v>48</v>
      </c>
      <c r="C7" s="10" t="s">
        <v>63</v>
      </c>
      <c r="D7" s="18">
        <f t="shared" si="0"/>
        <v>25700</v>
      </c>
      <c r="E7" s="10">
        <v>7</v>
      </c>
      <c r="F7" s="7">
        <f t="shared" si="1"/>
        <v>0.15</v>
      </c>
      <c r="G7" s="19">
        <f t="shared" si="2"/>
        <v>3855</v>
      </c>
      <c r="H7" s="19">
        <f t="shared" si="3"/>
        <v>29555</v>
      </c>
      <c r="I7" s="7">
        <f t="shared" si="4"/>
        <v>0.11</v>
      </c>
      <c r="J7" s="19">
        <f t="shared" si="5"/>
        <v>3251.05</v>
      </c>
      <c r="K7" s="19">
        <f t="shared" si="6"/>
        <v>26303.95</v>
      </c>
    </row>
    <row r="8" spans="1:11" x14ac:dyDescent="0.25">
      <c r="A8" s="10">
        <v>4</v>
      </c>
      <c r="B8" s="10" t="s">
        <v>49</v>
      </c>
      <c r="C8" s="10" t="s">
        <v>61</v>
      </c>
      <c r="D8" s="18">
        <f t="shared" si="0"/>
        <v>15670</v>
      </c>
      <c r="E8" s="10">
        <v>4</v>
      </c>
      <c r="F8" s="7">
        <f t="shared" si="1"/>
        <v>0.1</v>
      </c>
      <c r="G8" s="19">
        <f t="shared" si="2"/>
        <v>1567</v>
      </c>
      <c r="H8" s="19">
        <f t="shared" si="3"/>
        <v>17237</v>
      </c>
      <c r="I8" s="7">
        <f t="shared" si="4"/>
        <v>0.08</v>
      </c>
      <c r="J8" s="19">
        <f t="shared" si="5"/>
        <v>1378.96</v>
      </c>
      <c r="K8" s="19">
        <f t="shared" si="6"/>
        <v>15858.04</v>
      </c>
    </row>
    <row r="9" spans="1:11" x14ac:dyDescent="0.25">
      <c r="A9" s="10">
        <v>5</v>
      </c>
      <c r="B9" s="10" t="s">
        <v>50</v>
      </c>
      <c r="C9" s="10" t="s">
        <v>64</v>
      </c>
      <c r="D9" s="18">
        <f t="shared" si="0"/>
        <v>29700</v>
      </c>
      <c r="E9" s="10">
        <v>16</v>
      </c>
      <c r="F9" s="7">
        <f t="shared" si="1"/>
        <v>0.3</v>
      </c>
      <c r="G9" s="19">
        <f t="shared" si="2"/>
        <v>8910</v>
      </c>
      <c r="H9" s="19">
        <f t="shared" si="3"/>
        <v>38610</v>
      </c>
      <c r="I9" s="7">
        <f t="shared" si="4"/>
        <v>0.15</v>
      </c>
      <c r="J9" s="19">
        <f t="shared" si="5"/>
        <v>5791.5</v>
      </c>
      <c r="K9" s="19">
        <f t="shared" si="6"/>
        <v>32818.5</v>
      </c>
    </row>
    <row r="10" spans="1:11" x14ac:dyDescent="0.25">
      <c r="A10" s="10">
        <v>6</v>
      </c>
      <c r="B10" s="10" t="s">
        <v>51</v>
      </c>
      <c r="C10" s="10" t="s">
        <v>64</v>
      </c>
      <c r="D10" s="18">
        <f t="shared" si="0"/>
        <v>29700</v>
      </c>
      <c r="E10" s="10">
        <v>7</v>
      </c>
      <c r="F10" s="7">
        <f t="shared" si="1"/>
        <v>0.15</v>
      </c>
      <c r="G10" s="19">
        <f t="shared" si="2"/>
        <v>4455</v>
      </c>
      <c r="H10" s="19">
        <f t="shared" si="3"/>
        <v>34155</v>
      </c>
      <c r="I10" s="7">
        <f t="shared" si="4"/>
        <v>0.13</v>
      </c>
      <c r="J10" s="19">
        <f t="shared" si="5"/>
        <v>4440.1500000000005</v>
      </c>
      <c r="K10" s="19">
        <f t="shared" si="6"/>
        <v>29714.85</v>
      </c>
    </row>
    <row r="11" spans="1:11" x14ac:dyDescent="0.25">
      <c r="A11" s="10">
        <v>7</v>
      </c>
      <c r="B11" s="10" t="s">
        <v>52</v>
      </c>
      <c r="C11" s="10" t="s">
        <v>63</v>
      </c>
      <c r="D11" s="18">
        <f t="shared" si="0"/>
        <v>25700</v>
      </c>
      <c r="E11" s="10">
        <v>8</v>
      </c>
      <c r="F11" s="7">
        <f t="shared" si="1"/>
        <v>0.2</v>
      </c>
      <c r="G11" s="19">
        <f t="shared" si="2"/>
        <v>5140</v>
      </c>
      <c r="H11" s="19">
        <f t="shared" si="3"/>
        <v>30840</v>
      </c>
      <c r="I11" s="7">
        <f t="shared" si="4"/>
        <v>0.13</v>
      </c>
      <c r="J11" s="19">
        <f t="shared" si="5"/>
        <v>4009.2000000000003</v>
      </c>
      <c r="K11" s="19">
        <f t="shared" si="6"/>
        <v>26830.799999999999</v>
      </c>
    </row>
    <row r="12" spans="1:11" x14ac:dyDescent="0.25">
      <c r="A12" s="10">
        <v>8</v>
      </c>
      <c r="B12" s="10" t="s">
        <v>53</v>
      </c>
      <c r="C12" s="10" t="s">
        <v>63</v>
      </c>
      <c r="D12" s="18">
        <f t="shared" si="0"/>
        <v>25700</v>
      </c>
      <c r="E12" s="10">
        <v>3</v>
      </c>
      <c r="F12" s="7">
        <f t="shared" si="1"/>
        <v>0.1</v>
      </c>
      <c r="G12" s="19">
        <f t="shared" si="2"/>
        <v>2570</v>
      </c>
      <c r="H12" s="19">
        <f t="shared" si="3"/>
        <v>28270</v>
      </c>
      <c r="I12" s="7">
        <f t="shared" si="4"/>
        <v>0.11</v>
      </c>
      <c r="J12" s="19">
        <f t="shared" si="5"/>
        <v>3109.7</v>
      </c>
      <c r="K12" s="19">
        <f t="shared" si="6"/>
        <v>25160.3</v>
      </c>
    </row>
    <row r="13" spans="1:11" x14ac:dyDescent="0.25">
      <c r="A13" s="10">
        <v>9</v>
      </c>
      <c r="B13" s="10" t="s">
        <v>54</v>
      </c>
      <c r="C13" s="10" t="s">
        <v>65</v>
      </c>
      <c r="D13" s="18">
        <f t="shared" si="0"/>
        <v>31500</v>
      </c>
      <c r="E13" s="10">
        <v>10</v>
      </c>
      <c r="F13" s="7">
        <f t="shared" si="1"/>
        <v>0.2</v>
      </c>
      <c r="G13" s="19">
        <f t="shared" si="2"/>
        <v>6300</v>
      </c>
      <c r="H13" s="19">
        <f t="shared" si="3"/>
        <v>37800</v>
      </c>
      <c r="I13" s="7">
        <f t="shared" si="4"/>
        <v>0.15</v>
      </c>
      <c r="J13" s="19">
        <f t="shared" si="5"/>
        <v>5670</v>
      </c>
      <c r="K13" s="19">
        <f t="shared" si="6"/>
        <v>32130</v>
      </c>
    </row>
    <row r="14" spans="1:11" x14ac:dyDescent="0.25">
      <c r="A14" s="10">
        <v>10</v>
      </c>
      <c r="B14" s="10" t="s">
        <v>55</v>
      </c>
      <c r="C14" s="10" t="s">
        <v>64</v>
      </c>
      <c r="D14" s="18">
        <f t="shared" si="0"/>
        <v>29700</v>
      </c>
      <c r="E14" s="10">
        <v>12</v>
      </c>
      <c r="F14" s="7">
        <f t="shared" si="1"/>
        <v>0.25</v>
      </c>
      <c r="G14" s="19">
        <f t="shared" si="2"/>
        <v>7425</v>
      </c>
      <c r="H14" s="19">
        <f t="shared" si="3"/>
        <v>37125</v>
      </c>
      <c r="I14" s="7">
        <f t="shared" si="4"/>
        <v>0.15</v>
      </c>
      <c r="J14" s="19">
        <f t="shared" si="5"/>
        <v>5568.75</v>
      </c>
      <c r="K14" s="19">
        <f t="shared" si="6"/>
        <v>31556.25</v>
      </c>
    </row>
    <row r="15" spans="1:11" x14ac:dyDescent="0.25">
      <c r="A15" s="10">
        <v>11</v>
      </c>
      <c r="B15" s="10" t="s">
        <v>56</v>
      </c>
      <c r="C15" s="10" t="s">
        <v>62</v>
      </c>
      <c r="D15" s="18">
        <f t="shared" si="0"/>
        <v>28500</v>
      </c>
      <c r="E15" s="10">
        <v>6</v>
      </c>
      <c r="F15" s="7">
        <f t="shared" si="1"/>
        <v>0.15</v>
      </c>
      <c r="G15" s="19">
        <f t="shared" si="2"/>
        <v>4275</v>
      </c>
      <c r="H15" s="19">
        <f t="shared" si="3"/>
        <v>32775</v>
      </c>
      <c r="I15" s="7">
        <f t="shared" si="4"/>
        <v>0.13</v>
      </c>
      <c r="J15" s="19">
        <f t="shared" si="5"/>
        <v>4260.75</v>
      </c>
      <c r="K15" s="19">
        <f t="shared" si="6"/>
        <v>28514.25</v>
      </c>
    </row>
    <row r="16" spans="1:11" x14ac:dyDescent="0.25">
      <c r="A16" s="10">
        <v>12</v>
      </c>
      <c r="B16" s="10" t="s">
        <v>57</v>
      </c>
      <c r="C16" s="10" t="s">
        <v>61</v>
      </c>
      <c r="D16" s="18">
        <f t="shared" si="0"/>
        <v>15670</v>
      </c>
      <c r="E16" s="10">
        <v>8</v>
      </c>
      <c r="F16" s="7">
        <f t="shared" si="1"/>
        <v>0.2</v>
      </c>
      <c r="G16" s="19">
        <f t="shared" si="2"/>
        <v>3134</v>
      </c>
      <c r="H16" s="19">
        <f t="shared" si="3"/>
        <v>18804</v>
      </c>
      <c r="I16" s="7">
        <f t="shared" si="4"/>
        <v>0.08</v>
      </c>
      <c r="J16" s="19">
        <f t="shared" si="5"/>
        <v>1504.32</v>
      </c>
      <c r="K16" s="19">
        <f t="shared" si="6"/>
        <v>17299.68</v>
      </c>
    </row>
    <row r="17" spans="1:11" x14ac:dyDescent="0.25">
      <c r="A17" s="10">
        <v>13</v>
      </c>
      <c r="B17" s="10" t="s">
        <v>58</v>
      </c>
      <c r="C17" s="10" t="s">
        <v>64</v>
      </c>
      <c r="D17" s="18">
        <f t="shared" si="0"/>
        <v>29700</v>
      </c>
      <c r="E17" s="10">
        <v>7</v>
      </c>
      <c r="F17" s="7">
        <f t="shared" si="1"/>
        <v>0.15</v>
      </c>
      <c r="G17" s="19">
        <f t="shared" si="2"/>
        <v>4455</v>
      </c>
      <c r="H17" s="19">
        <f t="shared" si="3"/>
        <v>34155</v>
      </c>
      <c r="I17" s="7">
        <f t="shared" si="4"/>
        <v>0.13</v>
      </c>
      <c r="J17" s="19">
        <f t="shared" si="5"/>
        <v>4440.1500000000005</v>
      </c>
      <c r="K17" s="19">
        <f t="shared" si="6"/>
        <v>29714.85</v>
      </c>
    </row>
    <row r="18" spans="1:11" x14ac:dyDescent="0.25">
      <c r="A18" s="10">
        <v>14</v>
      </c>
      <c r="B18" s="10" t="s">
        <v>59</v>
      </c>
      <c r="C18" s="10" t="s">
        <v>63</v>
      </c>
      <c r="D18" s="18">
        <f t="shared" si="0"/>
        <v>25700</v>
      </c>
      <c r="E18" s="10">
        <v>2</v>
      </c>
      <c r="F18" s="7">
        <f t="shared" si="1"/>
        <v>0.1</v>
      </c>
      <c r="G18" s="19">
        <f t="shared" si="2"/>
        <v>2570</v>
      </c>
      <c r="H18" s="19">
        <f t="shared" si="3"/>
        <v>28270</v>
      </c>
      <c r="I18" s="7">
        <f t="shared" si="4"/>
        <v>0.11</v>
      </c>
      <c r="J18" s="19">
        <f t="shared" si="5"/>
        <v>3109.7</v>
      </c>
      <c r="K18" s="19">
        <f t="shared" si="6"/>
        <v>25160.3</v>
      </c>
    </row>
    <row r="19" spans="1:11" x14ac:dyDescent="0.25">
      <c r="A19" s="10">
        <v>15</v>
      </c>
      <c r="B19" s="10" t="s">
        <v>60</v>
      </c>
      <c r="C19" s="10" t="s">
        <v>62</v>
      </c>
      <c r="D19" s="18">
        <f t="shared" si="0"/>
        <v>28500</v>
      </c>
      <c r="E19" s="10">
        <v>14</v>
      </c>
      <c r="F19" s="7">
        <f t="shared" si="1"/>
        <v>0.25</v>
      </c>
      <c r="G19" s="19">
        <f t="shared" si="2"/>
        <v>7125</v>
      </c>
      <c r="H19" s="19">
        <f t="shared" si="3"/>
        <v>35625</v>
      </c>
      <c r="I19" s="7">
        <f t="shared" si="4"/>
        <v>0.15</v>
      </c>
      <c r="J19" s="19">
        <f t="shared" si="5"/>
        <v>5343.75</v>
      </c>
      <c r="K19" s="19">
        <f t="shared" si="6"/>
        <v>30281.25</v>
      </c>
    </row>
    <row r="20" spans="1:11" x14ac:dyDescent="0.25">
      <c r="A20" s="23" t="s">
        <v>66</v>
      </c>
      <c r="B20" s="24"/>
      <c r="C20" s="24"/>
      <c r="D20" s="24"/>
      <c r="E20" s="24"/>
      <c r="F20" s="24"/>
      <c r="G20" s="24"/>
      <c r="H20" s="24"/>
      <c r="I20" s="24"/>
      <c r="J20" s="25"/>
      <c r="K20" s="10">
        <f>SUM(K5:K19)</f>
        <v>395715.30999999994</v>
      </c>
    </row>
  </sheetData>
  <mergeCells count="3">
    <mergeCell ref="A1:K1"/>
    <mergeCell ref="A2:K2"/>
    <mergeCell ref="A20:J20"/>
  </mergeCells>
  <conditionalFormatting sqref="E5:E19">
    <cfRule type="cellIs" dxfId="2" priority="3" operator="between">
      <formula>0</formula>
      <formula>5</formula>
    </cfRule>
    <cfRule type="cellIs" dxfId="1" priority="2" operator="between">
      <formula>5</formula>
      <formula>10</formula>
    </cfRule>
    <cfRule type="cellIs" dxfId="0" priority="1" operator="between">
      <formula>10</formula>
      <formula>15</formula>
    </cfRule>
  </conditionalFormatting>
  <dataValidations count="2">
    <dataValidation type="whole" operator="lessThan" allowBlank="1" showInputMessage="1" showErrorMessage="1" error="СТАЖ НЕ МОЖЕТ БЫТЬ ОТРИЦАТЕЛЬНЫМ!" sqref="E5:E19">
      <formula1>0</formula1>
    </dataValidation>
    <dataValidation allowBlank="1" showInputMessage="1" showErrorMessage="1" prompt="БУДЬТЕ ВНИМАТЕЛЬНЫ ПРИ ВВОДЕ ТАРИФНОЙ СТАВКИ!" sqref="D5:D19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Ведомость переоценки</vt:lpstr>
      <vt:lpstr>Отчетная ведомость</vt:lpstr>
      <vt:lpstr>Ведомость зарплаты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2023-10-09T21:43:56Z</dcterms:modified>
</cp:coreProperties>
</file>