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04. SHIPMENT QUALITY\02. WEEKLY\204. REVIEW PLAN VS ACTUAL QNQ\2021\06. Juni\QUANTITY\"/>
    </mc:Choice>
  </mc:AlternateContent>
  <bookViews>
    <workbookView xWindow="0" yWindow="0" windowWidth="20490" windowHeight="7140" tabRatio="754"/>
  </bookViews>
  <sheets>
    <sheet name="Input" sheetId="1" r:id="rId1"/>
    <sheet name="Quantity Resume" sheetId="2" r:id="rId2"/>
    <sheet name="Konversi" sheetId="5" r:id="rId3"/>
  </sheets>
  <definedNames>
    <definedName name="_xlnm._FilterDatabase" localSheetId="1" hidden="1">'Quantity Resume'!$A$4:$DK$4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58" i="1" l="1"/>
  <c r="AK58" i="1"/>
  <c r="AJ45" i="1"/>
  <c r="AK45" i="1"/>
  <c r="AJ31" i="1"/>
  <c r="AK31" i="1"/>
  <c r="AJ21" i="1"/>
  <c r="AK21" i="1"/>
  <c r="AJ11" i="1"/>
  <c r="AK11" i="1"/>
  <c r="Y31" i="1" l="1"/>
  <c r="M31" i="1"/>
  <c r="AB74" i="1" l="1"/>
  <c r="D58" i="1" l="1"/>
  <c r="AI58" i="1" l="1"/>
  <c r="AI45" i="1"/>
  <c r="AI31" i="1"/>
  <c r="AI11" i="1"/>
  <c r="AI21" i="1"/>
  <c r="K21" i="1" l="1"/>
  <c r="D21" i="1" l="1"/>
  <c r="E21" i="1"/>
  <c r="F21" i="1"/>
  <c r="G21" i="1"/>
  <c r="H21" i="1"/>
  <c r="I21" i="1"/>
  <c r="J21" i="1"/>
  <c r="D31" i="1"/>
  <c r="E31" i="1"/>
  <c r="F31" i="1"/>
  <c r="G31" i="1"/>
  <c r="H31" i="1"/>
  <c r="I31" i="1"/>
  <c r="J31" i="1"/>
  <c r="E11" i="1"/>
  <c r="F11" i="1"/>
  <c r="G11" i="1"/>
  <c r="H11" i="1"/>
  <c r="I11" i="1"/>
  <c r="J11" i="1"/>
  <c r="K11" i="1"/>
  <c r="L11" i="1"/>
  <c r="M11" i="1"/>
  <c r="D11" i="1"/>
  <c r="P79" i="1" l="1"/>
  <c r="P76" i="1"/>
  <c r="P75" i="1"/>
  <c r="P74" i="1"/>
  <c r="P70" i="1"/>
  <c r="P68" i="1"/>
  <c r="P67" i="1"/>
  <c r="P66" i="1"/>
  <c r="H39" i="5" l="1"/>
  <c r="V31" i="1" l="1"/>
  <c r="H41" i="5" l="1"/>
  <c r="H40" i="5"/>
  <c r="H42" i="5"/>
  <c r="H43" i="5"/>
  <c r="H44" i="5"/>
  <c r="H45" i="5"/>
  <c r="H46" i="5"/>
  <c r="H47" i="5"/>
  <c r="H48" i="5"/>
  <c r="H49" i="5" l="1"/>
  <c r="P65" i="1" l="1"/>
  <c r="CW4" i="2" l="1"/>
  <c r="CV4" i="2"/>
  <c r="C12" i="5" l="1"/>
  <c r="D12" i="5"/>
  <c r="E12" i="5"/>
  <c r="F12" i="5"/>
  <c r="G12" i="5"/>
  <c r="H12" i="5"/>
  <c r="I12" i="5"/>
  <c r="C13" i="5"/>
  <c r="D13" i="5"/>
  <c r="E13" i="5"/>
  <c r="F13" i="5"/>
  <c r="G13" i="5"/>
  <c r="H13" i="5"/>
  <c r="I13" i="5"/>
  <c r="C14" i="5"/>
  <c r="D14" i="5"/>
  <c r="E14" i="5"/>
  <c r="F14" i="5"/>
  <c r="G14" i="5"/>
  <c r="H14" i="5"/>
  <c r="I14" i="5"/>
  <c r="C15" i="5"/>
  <c r="D15" i="5"/>
  <c r="E15" i="5"/>
  <c r="F15" i="5"/>
  <c r="G15" i="5"/>
  <c r="H15" i="5"/>
  <c r="I15" i="5"/>
  <c r="C16" i="5"/>
  <c r="D16" i="5"/>
  <c r="E16" i="5"/>
  <c r="F16" i="5"/>
  <c r="G16" i="5"/>
  <c r="H16" i="5"/>
  <c r="I16" i="5"/>
  <c r="M22" i="5"/>
  <c r="N22" i="5"/>
  <c r="O22" i="5"/>
  <c r="P22" i="5"/>
  <c r="Q22" i="5"/>
  <c r="R22" i="5"/>
  <c r="S22" i="5"/>
  <c r="M23" i="5"/>
  <c r="N23" i="5"/>
  <c r="O23" i="5"/>
  <c r="P23" i="5"/>
  <c r="Q23" i="5"/>
  <c r="R23" i="5"/>
  <c r="S23" i="5"/>
  <c r="M24" i="5"/>
  <c r="N24" i="5"/>
  <c r="O24" i="5"/>
  <c r="P24" i="5"/>
  <c r="Q24" i="5"/>
  <c r="R24" i="5"/>
  <c r="S24" i="5"/>
  <c r="M25" i="5"/>
  <c r="N25" i="5"/>
  <c r="O25" i="5"/>
  <c r="P25" i="5"/>
  <c r="Q25" i="5"/>
  <c r="R25" i="5"/>
  <c r="S25" i="5"/>
  <c r="M26" i="5"/>
  <c r="N26" i="5"/>
  <c r="O26" i="5"/>
  <c r="P26" i="5"/>
  <c r="Q26" i="5"/>
  <c r="R26" i="5"/>
  <c r="S26" i="5"/>
  <c r="M27" i="5"/>
  <c r="N27" i="5"/>
  <c r="O27" i="5"/>
  <c r="P27" i="5"/>
  <c r="Q27" i="5"/>
  <c r="R27" i="5"/>
  <c r="S27" i="5"/>
  <c r="M21" i="5"/>
  <c r="J33" i="5"/>
  <c r="I33" i="5"/>
  <c r="H33" i="5"/>
  <c r="G33" i="5"/>
  <c r="F33" i="5"/>
  <c r="E33" i="5"/>
  <c r="D33" i="5"/>
  <c r="J32" i="5"/>
  <c r="I32" i="5"/>
  <c r="H32" i="5"/>
  <c r="G32" i="5"/>
  <c r="F32" i="5"/>
  <c r="E32" i="5"/>
  <c r="D32" i="5"/>
  <c r="J31" i="5"/>
  <c r="I31" i="5"/>
  <c r="H31" i="5"/>
  <c r="G31" i="5"/>
  <c r="F31" i="5"/>
  <c r="E31" i="5"/>
  <c r="D31" i="5"/>
  <c r="J30" i="5"/>
  <c r="I30" i="5"/>
  <c r="H30" i="5"/>
  <c r="G30" i="5"/>
  <c r="F30" i="5"/>
  <c r="E30" i="5"/>
  <c r="D30" i="5"/>
  <c r="J29" i="5"/>
  <c r="I29" i="5"/>
  <c r="H29" i="5"/>
  <c r="G29" i="5"/>
  <c r="F29" i="5"/>
  <c r="E29" i="5"/>
  <c r="D29" i="5"/>
  <c r="S21" i="5"/>
  <c r="R21" i="5"/>
  <c r="Q21" i="5"/>
  <c r="P21" i="5"/>
  <c r="O21" i="5"/>
  <c r="N21" i="5"/>
  <c r="S20" i="5"/>
  <c r="R20" i="5"/>
  <c r="Q20" i="5"/>
  <c r="P20" i="5"/>
  <c r="O20" i="5"/>
  <c r="N20" i="5"/>
  <c r="M20" i="5"/>
  <c r="I11" i="5"/>
  <c r="H11" i="5"/>
  <c r="G11" i="5"/>
  <c r="F11" i="5"/>
  <c r="E11" i="5"/>
  <c r="D11" i="5"/>
  <c r="C11" i="5"/>
  <c r="R8" i="5"/>
  <c r="Q8" i="5"/>
  <c r="P8" i="5"/>
  <c r="O8" i="5"/>
  <c r="N8" i="5"/>
  <c r="M8" i="5"/>
  <c r="L8" i="5"/>
  <c r="R7" i="5"/>
  <c r="Q7" i="5"/>
  <c r="P7" i="5"/>
  <c r="O7" i="5"/>
  <c r="N7" i="5"/>
  <c r="M7" i="5"/>
  <c r="L7" i="5"/>
  <c r="R6" i="5"/>
  <c r="Q6" i="5"/>
  <c r="P6" i="5"/>
  <c r="O6" i="5"/>
  <c r="N6" i="5"/>
  <c r="M6" i="5"/>
  <c r="L6" i="5"/>
  <c r="R5" i="5"/>
  <c r="Q5" i="5"/>
  <c r="P5" i="5"/>
  <c r="O5" i="5"/>
  <c r="N5" i="5"/>
  <c r="M5" i="5"/>
  <c r="L5" i="5"/>
  <c r="R4" i="5"/>
  <c r="Q4" i="5"/>
  <c r="P4" i="5"/>
  <c r="O4" i="5"/>
  <c r="N4" i="5"/>
  <c r="M4" i="5"/>
  <c r="L4" i="5"/>
  <c r="R3" i="5"/>
  <c r="Q3" i="5"/>
  <c r="P3" i="5"/>
  <c r="O3" i="5"/>
  <c r="N3" i="5"/>
  <c r="M3" i="5"/>
  <c r="L3" i="5"/>
  <c r="R2" i="5"/>
  <c r="Q2" i="5"/>
  <c r="P2" i="5"/>
  <c r="O2" i="5"/>
  <c r="N2" i="5"/>
  <c r="M2" i="5"/>
  <c r="L2" i="5"/>
  <c r="D45" i="1" l="1"/>
  <c r="CF4" i="2"/>
  <c r="CD4" i="2"/>
  <c r="CC4" i="2"/>
  <c r="CB4" i="2"/>
  <c r="CA4" i="2"/>
  <c r="BZ4" i="2"/>
  <c r="BG4" i="2"/>
  <c r="AR4" i="2"/>
  <c r="AQ4" i="2"/>
  <c r="AP4" i="2"/>
  <c r="AO4" i="2"/>
  <c r="AN4" i="2"/>
  <c r="Y4" i="2"/>
  <c r="X4" i="2"/>
  <c r="W4" i="2"/>
  <c r="V4" i="2"/>
  <c r="U4" i="2"/>
  <c r="CY4" i="2"/>
  <c r="CK4" i="2" l="1"/>
  <c r="CL4" i="2"/>
  <c r="BK4" i="2"/>
  <c r="F4" i="2" s="1"/>
  <c r="BJ4" i="2"/>
  <c r="E4" i="2" s="1"/>
  <c r="BI4" i="2"/>
  <c r="BH4" i="2"/>
  <c r="CM4" i="2"/>
  <c r="CI4" i="2"/>
  <c r="CH4" i="2"/>
  <c r="CG4" i="2"/>
  <c r="CS5" i="2"/>
  <c r="CE4" i="2"/>
  <c r="R31" i="1"/>
  <c r="E45" i="1"/>
  <c r="F45" i="1"/>
  <c r="G45" i="1"/>
  <c r="H45" i="1"/>
  <c r="I45" i="1"/>
  <c r="J45" i="1"/>
  <c r="K45" i="1"/>
  <c r="L45" i="1"/>
  <c r="M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G4" i="2" l="1"/>
  <c r="CJ4" i="2"/>
  <c r="CP4" i="2"/>
  <c r="CQ4" i="2"/>
  <c r="CO4" i="2"/>
  <c r="CN4" i="2"/>
  <c r="CR4" i="2" l="1"/>
  <c r="N45" i="1" l="1"/>
  <c r="J58" i="1"/>
  <c r="L31" i="1" l="1"/>
  <c r="G58" i="1" l="1"/>
  <c r="S31" i="1" l="1"/>
  <c r="AA4" i="2" l="1"/>
  <c r="AG4" i="2" l="1"/>
  <c r="AH4" i="2"/>
  <c r="BL4" i="2"/>
  <c r="AG21" i="1" l="1"/>
  <c r="AH21" i="1"/>
  <c r="Z21" i="1" l="1"/>
  <c r="AA21" i="1"/>
  <c r="AB21" i="1"/>
  <c r="AC21" i="1"/>
  <c r="AD21" i="1"/>
  <c r="AE21" i="1"/>
  <c r="AF21" i="1"/>
  <c r="N11" i="1" l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K31" i="1"/>
  <c r="N31" i="1"/>
  <c r="O31" i="1"/>
  <c r="P31" i="1"/>
  <c r="Q31" i="1"/>
  <c r="T31" i="1"/>
  <c r="U31" i="1"/>
  <c r="W31" i="1"/>
  <c r="X31" i="1"/>
  <c r="Z31" i="1"/>
  <c r="AA31" i="1"/>
  <c r="AB31" i="1"/>
  <c r="AC31" i="1"/>
  <c r="AD31" i="1"/>
  <c r="AE31" i="1"/>
  <c r="AF31" i="1"/>
  <c r="AG31" i="1"/>
  <c r="AH31" i="1"/>
  <c r="E58" i="1" l="1"/>
  <c r="F58" i="1"/>
  <c r="H58" i="1"/>
  <c r="I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BM4" i="2" l="1"/>
  <c r="AT4" i="2"/>
  <c r="Z4" i="2"/>
  <c r="AF4" i="2" l="1"/>
  <c r="AI4" i="2"/>
  <c r="H4" i="2"/>
  <c r="BQ4" i="2"/>
  <c r="BN4" i="2"/>
  <c r="BU4" i="2"/>
  <c r="CX4" i="2"/>
  <c r="DM4" i="2"/>
  <c r="DN4" i="2"/>
  <c r="BP4" i="2"/>
  <c r="CU4" i="2"/>
  <c r="DF4" i="2" s="1"/>
  <c r="CT4" i="2"/>
  <c r="DE4" i="2" s="1"/>
  <c r="BO4" i="2"/>
  <c r="AZ4" i="2"/>
  <c r="DG4" i="2" l="1"/>
  <c r="DK4" i="2" s="1"/>
  <c r="DI4" i="2"/>
  <c r="C4" i="2"/>
  <c r="DJ4" i="2"/>
  <c r="D4" i="2"/>
  <c r="BY4" i="2"/>
  <c r="BT4" i="2"/>
  <c r="BS4" i="2"/>
  <c r="AL4" i="2"/>
  <c r="DB4" i="2"/>
  <c r="AW4" i="2"/>
  <c r="BA4" i="2"/>
  <c r="BE4" i="2" s="1"/>
  <c r="DC4" i="2"/>
  <c r="AD4" i="2"/>
  <c r="AV4" i="2"/>
  <c r="BD4" i="2"/>
  <c r="AK4" i="2"/>
  <c r="AC4" i="2"/>
  <c r="DA4" i="2"/>
  <c r="BX4" i="2" l="1"/>
  <c r="BW4" i="2"/>
  <c r="DL34" i="2"/>
  <c r="DL33" i="2"/>
  <c r="DL32" i="2"/>
  <c r="DL31" i="2"/>
  <c r="DL30" i="2"/>
  <c r="DL29" i="2"/>
  <c r="DL28" i="2"/>
  <c r="DL27" i="2"/>
  <c r="DL26" i="2"/>
  <c r="DL25" i="2"/>
  <c r="DL24" i="2"/>
  <c r="DL23" i="2"/>
  <c r="DL22" i="2"/>
  <c r="DL21" i="2"/>
  <c r="DL20" i="2"/>
  <c r="DL19" i="2"/>
  <c r="DL18" i="2"/>
  <c r="DL17" i="2"/>
  <c r="DL16" i="2"/>
  <c r="DL15" i="2"/>
  <c r="DL14" i="2"/>
  <c r="DL13" i="2"/>
  <c r="DL12" i="2"/>
  <c r="DL11" i="2"/>
  <c r="DL10" i="2"/>
  <c r="DL9" i="2"/>
  <c r="DL8" i="2"/>
  <c r="DL7" i="2"/>
  <c r="DL6" i="2"/>
  <c r="DL5" i="2"/>
  <c r="DL4" i="2"/>
  <c r="CS34" i="2"/>
  <c r="CS33" i="2"/>
  <c r="CS32" i="2"/>
  <c r="CS31" i="2"/>
  <c r="CS30" i="2"/>
  <c r="CS29" i="2"/>
  <c r="CS28" i="2"/>
  <c r="CS27" i="2"/>
  <c r="CS26" i="2"/>
  <c r="CS25" i="2"/>
  <c r="CS24" i="2"/>
  <c r="CS23" i="2"/>
  <c r="CS22" i="2"/>
  <c r="CS21" i="2"/>
  <c r="CS20" i="2"/>
  <c r="CS19" i="2"/>
  <c r="CS18" i="2"/>
  <c r="CS17" i="2"/>
  <c r="CS16" i="2"/>
  <c r="CS15" i="2"/>
  <c r="CS14" i="2"/>
  <c r="CS13" i="2"/>
  <c r="CS12" i="2"/>
  <c r="CS11" i="2"/>
  <c r="CS10" i="2"/>
  <c r="CS9" i="2"/>
  <c r="CS8" i="2"/>
  <c r="CS7" i="2"/>
  <c r="CS6" i="2"/>
  <c r="CS4" i="2"/>
  <c r="DD4" i="2" s="1"/>
  <c r="AY4" i="2"/>
  <c r="BC4" i="2" s="1"/>
  <c r="AS4" i="2"/>
  <c r="BB4" i="2" s="1"/>
  <c r="DH4" i="2" l="1"/>
  <c r="B4" i="2"/>
  <c r="BR4" i="2"/>
  <c r="AU4" i="2"/>
  <c r="CZ4" i="2"/>
  <c r="AX4" i="2"/>
  <c r="BF4" i="2"/>
  <c r="BV4" i="2" l="1"/>
  <c r="AB4" i="2" l="1"/>
  <c r="DE64" i="2"/>
  <c r="DW34" i="2"/>
  <c r="EA34" i="2" s="1"/>
  <c r="DS34" i="2"/>
  <c r="DQ34" i="2"/>
  <c r="DZ34" i="2" s="1"/>
  <c r="ED34" i="2" s="1"/>
  <c r="DW33" i="2"/>
  <c r="EA33" i="2" s="1"/>
  <c r="DS33" i="2"/>
  <c r="DQ33" i="2"/>
  <c r="DZ33" i="2" s="1"/>
  <c r="ED33" i="2" s="1"/>
  <c r="DW32" i="2"/>
  <c r="EA32" i="2" s="1"/>
  <c r="DS32" i="2"/>
  <c r="DQ32" i="2"/>
  <c r="DZ32" i="2" s="1"/>
  <c r="ED32" i="2" s="1"/>
  <c r="DW31" i="2"/>
  <c r="EA31" i="2" s="1"/>
  <c r="DS31" i="2"/>
  <c r="DQ31" i="2"/>
  <c r="DZ31" i="2" s="1"/>
  <c r="ED31" i="2" s="1"/>
  <c r="DW30" i="2"/>
  <c r="EA30" i="2" s="1"/>
  <c r="DS30" i="2"/>
  <c r="DQ30" i="2"/>
  <c r="DZ30" i="2" s="1"/>
  <c r="ED30" i="2" s="1"/>
  <c r="DW29" i="2"/>
  <c r="EA29" i="2" s="1"/>
  <c r="DS29" i="2"/>
  <c r="DQ29" i="2"/>
  <c r="DZ29" i="2" s="1"/>
  <c r="ED29" i="2" s="1"/>
  <c r="DW28" i="2"/>
  <c r="EA28" i="2" s="1"/>
  <c r="DS28" i="2"/>
  <c r="DQ28" i="2"/>
  <c r="DZ28" i="2" s="1"/>
  <c r="ED28" i="2" s="1"/>
  <c r="DW27" i="2"/>
  <c r="EA27" i="2" s="1"/>
  <c r="DS27" i="2"/>
  <c r="DQ27" i="2"/>
  <c r="DZ27" i="2" s="1"/>
  <c r="ED27" i="2" s="1"/>
  <c r="DW26" i="2"/>
  <c r="EA26" i="2" s="1"/>
  <c r="DS26" i="2"/>
  <c r="DQ26" i="2"/>
  <c r="DZ26" i="2" s="1"/>
  <c r="ED26" i="2" s="1"/>
  <c r="DW25" i="2"/>
  <c r="EA25" i="2" s="1"/>
  <c r="DS25" i="2"/>
  <c r="DQ25" i="2"/>
  <c r="DZ25" i="2" s="1"/>
  <c r="ED25" i="2" s="1"/>
  <c r="DW24" i="2"/>
  <c r="EA24" i="2" s="1"/>
  <c r="DS24" i="2"/>
  <c r="DQ24" i="2"/>
  <c r="DZ24" i="2" s="1"/>
  <c r="ED24" i="2" s="1"/>
  <c r="DW23" i="2"/>
  <c r="EA23" i="2" s="1"/>
  <c r="DS23" i="2"/>
  <c r="DQ23" i="2"/>
  <c r="DV23" i="2" s="1"/>
  <c r="DW22" i="2"/>
  <c r="EA22" i="2" s="1"/>
  <c r="DS22" i="2"/>
  <c r="DQ22" i="2"/>
  <c r="DZ22" i="2" s="1"/>
  <c r="ED22" i="2" s="1"/>
  <c r="DW21" i="2"/>
  <c r="EA21" i="2" s="1"/>
  <c r="DS21" i="2"/>
  <c r="DQ21" i="2"/>
  <c r="DZ21" i="2" s="1"/>
  <c r="ED21" i="2" s="1"/>
  <c r="DW20" i="2"/>
  <c r="EA20" i="2" s="1"/>
  <c r="DS20" i="2"/>
  <c r="DQ20" i="2"/>
  <c r="DZ20" i="2" s="1"/>
  <c r="ED20" i="2" s="1"/>
  <c r="DW19" i="2"/>
  <c r="EA19" i="2" s="1"/>
  <c r="DS19" i="2"/>
  <c r="DQ19" i="2"/>
  <c r="DZ19" i="2" s="1"/>
  <c r="ED19" i="2" s="1"/>
  <c r="DW18" i="2"/>
  <c r="EA18" i="2" s="1"/>
  <c r="DS18" i="2"/>
  <c r="DQ18" i="2"/>
  <c r="DZ18" i="2" s="1"/>
  <c r="ED18" i="2" s="1"/>
  <c r="DW17" i="2"/>
  <c r="EA17" i="2" s="1"/>
  <c r="DS17" i="2"/>
  <c r="DQ17" i="2"/>
  <c r="DZ17" i="2" s="1"/>
  <c r="ED17" i="2" s="1"/>
  <c r="DW16" i="2"/>
  <c r="EA16" i="2" s="1"/>
  <c r="DS16" i="2"/>
  <c r="DQ16" i="2"/>
  <c r="DZ16" i="2" s="1"/>
  <c r="ED16" i="2" s="1"/>
  <c r="DW15" i="2"/>
  <c r="EA15" i="2" s="1"/>
  <c r="DS15" i="2"/>
  <c r="DQ15" i="2"/>
  <c r="DZ15" i="2" s="1"/>
  <c r="ED15" i="2" s="1"/>
  <c r="DW14" i="2"/>
  <c r="EA14" i="2" s="1"/>
  <c r="DS14" i="2"/>
  <c r="DQ14" i="2"/>
  <c r="DZ14" i="2" s="1"/>
  <c r="ED14" i="2" s="1"/>
  <c r="DW13" i="2"/>
  <c r="EA13" i="2" s="1"/>
  <c r="DS13" i="2"/>
  <c r="DQ13" i="2"/>
  <c r="DZ13" i="2" s="1"/>
  <c r="ED13" i="2" s="1"/>
  <c r="DW12" i="2"/>
  <c r="EA12" i="2" s="1"/>
  <c r="DS12" i="2"/>
  <c r="DQ12" i="2"/>
  <c r="DZ12" i="2" s="1"/>
  <c r="ED12" i="2" s="1"/>
  <c r="DW11" i="2"/>
  <c r="EA11" i="2" s="1"/>
  <c r="DS11" i="2"/>
  <c r="DQ11" i="2"/>
  <c r="DV11" i="2" s="1"/>
  <c r="DW10" i="2"/>
  <c r="EA10" i="2" s="1"/>
  <c r="DS10" i="2"/>
  <c r="DQ10" i="2"/>
  <c r="DZ10" i="2" s="1"/>
  <c r="ED10" i="2" s="1"/>
  <c r="DW9" i="2"/>
  <c r="EA9" i="2" s="1"/>
  <c r="DS9" i="2"/>
  <c r="DQ9" i="2"/>
  <c r="DZ9" i="2" s="1"/>
  <c r="ED9" i="2" s="1"/>
  <c r="DW8" i="2"/>
  <c r="EA8" i="2" s="1"/>
  <c r="DS8" i="2"/>
  <c r="DQ8" i="2"/>
  <c r="DZ8" i="2" s="1"/>
  <c r="ED8" i="2" s="1"/>
  <c r="DW7" i="2"/>
  <c r="EA7" i="2" s="1"/>
  <c r="DS7" i="2"/>
  <c r="DQ7" i="2"/>
  <c r="DZ7" i="2" s="1"/>
  <c r="ED7" i="2" s="1"/>
  <c r="DW6" i="2"/>
  <c r="EA6" i="2" s="1"/>
  <c r="DS6" i="2"/>
  <c r="DQ6" i="2"/>
  <c r="DZ6" i="2" s="1"/>
  <c r="ED6" i="2" s="1"/>
  <c r="DW5" i="2"/>
  <c r="EA5" i="2" s="1"/>
  <c r="DS5" i="2"/>
  <c r="DQ5" i="2"/>
  <c r="DV5" i="2" s="1"/>
  <c r="A5" i="2"/>
  <c r="DY4" i="2"/>
  <c r="DX4" i="2"/>
  <c r="EB4" i="2" s="1"/>
  <c r="DW4" i="2"/>
  <c r="DU4" i="2"/>
  <c r="DT4" i="2"/>
  <c r="DS4" i="2"/>
  <c r="DQ4" i="2"/>
  <c r="AJ4" i="2"/>
  <c r="E1" i="2"/>
  <c r="F1" i="2" s="1"/>
  <c r="CV5" i="2" l="1"/>
  <c r="CD5" i="2"/>
  <c r="AR5" i="2"/>
  <c r="CW5" i="2"/>
  <c r="CC5" i="2"/>
  <c r="BJ5" i="2"/>
  <c r="BK5" i="2"/>
  <c r="BG5" i="2"/>
  <c r="BZ5" i="2"/>
  <c r="BH5" i="2"/>
  <c r="BM5" i="2"/>
  <c r="CA5" i="2"/>
  <c r="CF5" i="2"/>
  <c r="BI5" i="2"/>
  <c r="AN5" i="2"/>
  <c r="X5" i="2"/>
  <c r="AO5" i="2"/>
  <c r="AT5" i="2"/>
  <c r="Y5" i="2"/>
  <c r="AP5" i="2"/>
  <c r="U5" i="2"/>
  <c r="CY5" i="2"/>
  <c r="AQ5" i="2"/>
  <c r="V5" i="2"/>
  <c r="CB5" i="2"/>
  <c r="W5" i="2"/>
  <c r="CT5" i="2"/>
  <c r="CU5" i="2"/>
  <c r="CO35" i="2"/>
  <c r="CR35" i="2"/>
  <c r="Q35" i="2"/>
  <c r="CP35" i="2"/>
  <c r="CQ35" i="2"/>
  <c r="AA5" i="2"/>
  <c r="DM5" i="2"/>
  <c r="DN5" i="2"/>
  <c r="DV7" i="2"/>
  <c r="AM4" i="2"/>
  <c r="AE4" i="2"/>
  <c r="ED35" i="2"/>
  <c r="DJ35" i="2"/>
  <c r="BW35" i="2"/>
  <c r="BC35" i="2"/>
  <c r="AM35" i="2"/>
  <c r="S35" i="2"/>
  <c r="DI35" i="2"/>
  <c r="BE35" i="2"/>
  <c r="AJ35" i="2"/>
  <c r="T35" i="2"/>
  <c r="EC35" i="2"/>
  <c r="DH35" i="2"/>
  <c r="BY35" i="2"/>
  <c r="BD35" i="2"/>
  <c r="R35" i="2"/>
  <c r="EB35" i="2"/>
  <c r="BX35" i="2"/>
  <c r="AL35" i="2"/>
  <c r="BF35" i="2"/>
  <c r="AK35" i="2"/>
  <c r="DK35" i="2"/>
  <c r="BV35" i="2"/>
  <c r="EA35" i="2"/>
  <c r="DZ5" i="2"/>
  <c r="ED5" i="2" s="1"/>
  <c r="DV13" i="2"/>
  <c r="DZ23" i="2"/>
  <c r="ED23" i="2" s="1"/>
  <c r="DV6" i="2"/>
  <c r="DV15" i="2"/>
  <c r="EA4" i="2"/>
  <c r="EA36" i="2" s="1"/>
  <c r="DZ11" i="2"/>
  <c r="ED11" i="2" s="1"/>
  <c r="A6" i="2"/>
  <c r="DV9" i="2"/>
  <c r="DV12" i="2"/>
  <c r="EC4" i="2"/>
  <c r="DV4" i="2"/>
  <c r="DZ4" i="2"/>
  <c r="DV8" i="2"/>
  <c r="DV16" i="2"/>
  <c r="DV19" i="2"/>
  <c r="DV21" i="2"/>
  <c r="DV25" i="2"/>
  <c r="DV29" i="2"/>
  <c r="DV17" i="2"/>
  <c r="DV10" i="2"/>
  <c r="DV14" i="2"/>
  <c r="DV18" i="2"/>
  <c r="DV20" i="2"/>
  <c r="DV22" i="2"/>
  <c r="DV26" i="2"/>
  <c r="DV32" i="2"/>
  <c r="DV27" i="2"/>
  <c r="DV33" i="2"/>
  <c r="DV24" i="2"/>
  <c r="DV28" i="2"/>
  <c r="DV30" i="2"/>
  <c r="DV34" i="2"/>
  <c r="DV31" i="2"/>
  <c r="BA5" i="2" l="1"/>
  <c r="BE5" i="2" s="1"/>
  <c r="CM5" i="2"/>
  <c r="DF5" i="2"/>
  <c r="DJ5" i="2" s="1"/>
  <c r="AG5" i="2"/>
  <c r="AK5" i="2" s="1"/>
  <c r="CL5" i="2"/>
  <c r="BR5" i="2"/>
  <c r="DE5" i="2"/>
  <c r="DI5" i="2" s="1"/>
  <c r="AY5" i="2"/>
  <c r="BC5" i="2" s="1"/>
  <c r="AH5" i="2"/>
  <c r="AL5" i="2" s="1"/>
  <c r="DD5" i="2"/>
  <c r="DH5" i="2" s="1"/>
  <c r="BT5" i="2"/>
  <c r="BS5" i="2"/>
  <c r="AZ5" i="2"/>
  <c r="BD5" i="2" s="1"/>
  <c r="CK5" i="2"/>
  <c r="CI5" i="2"/>
  <c r="DB5" i="2"/>
  <c r="CH5" i="2"/>
  <c r="H5" i="2"/>
  <c r="F5" i="2"/>
  <c r="CX5" i="2"/>
  <c r="DG5" i="2" s="1"/>
  <c r="BK6" i="2"/>
  <c r="AR6" i="2"/>
  <c r="CV6" i="2"/>
  <c r="CW6" i="2"/>
  <c r="CD6" i="2"/>
  <c r="CC6" i="2"/>
  <c r="BJ6" i="2"/>
  <c r="D5" i="2"/>
  <c r="AS5" i="2"/>
  <c r="BB5" i="2" s="1"/>
  <c r="B5" i="2"/>
  <c r="CG5" i="2"/>
  <c r="C5" i="2"/>
  <c r="E5" i="2"/>
  <c r="CZ5" i="2"/>
  <c r="CA6" i="2"/>
  <c r="CF6" i="2"/>
  <c r="BI6" i="2"/>
  <c r="CB6" i="2"/>
  <c r="BG6" i="2"/>
  <c r="BZ6" i="2"/>
  <c r="BM6" i="2"/>
  <c r="AP6" i="2"/>
  <c r="AQ6" i="2"/>
  <c r="AN6" i="2"/>
  <c r="Y6" i="2"/>
  <c r="BH6" i="2"/>
  <c r="CY6" i="2"/>
  <c r="X6" i="2"/>
  <c r="U6" i="2"/>
  <c r="W6" i="2"/>
  <c r="AO6" i="2"/>
  <c r="V6" i="2"/>
  <c r="AT6" i="2"/>
  <c r="BL5" i="2"/>
  <c r="BU5" i="2" s="1"/>
  <c r="DA5" i="2"/>
  <c r="CE5" i="2"/>
  <c r="CN5" i="2" s="1"/>
  <c r="AV5" i="2"/>
  <c r="AD5" i="2"/>
  <c r="BN5" i="2"/>
  <c r="Z5" i="2"/>
  <c r="AI5" i="2" s="1"/>
  <c r="A7" i="2"/>
  <c r="AA6" i="2"/>
  <c r="DN6" i="2"/>
  <c r="CT6" i="2"/>
  <c r="CU6" i="2"/>
  <c r="DM6" i="2"/>
  <c r="BO5" i="2"/>
  <c r="AU5" i="2"/>
  <c r="DT5" i="2"/>
  <c r="DX5" i="2"/>
  <c r="EB5" i="2" s="1"/>
  <c r="AW5" i="2"/>
  <c r="BP5" i="2"/>
  <c r="DU5" i="2"/>
  <c r="DY5" i="2"/>
  <c r="AC5" i="2"/>
  <c r="AB5" i="2"/>
  <c r="EA37" i="2"/>
  <c r="DW39" i="2" s="1"/>
  <c r="DQ65" i="2" s="1"/>
  <c r="ED4" i="2"/>
  <c r="ED36" i="2" s="1"/>
  <c r="ED37" i="2" s="1"/>
  <c r="DZ39" i="2" s="1"/>
  <c r="DT65" i="2" s="1"/>
  <c r="DF6" i="2" l="1"/>
  <c r="DJ6" i="2" s="1"/>
  <c r="DE6" i="2"/>
  <c r="DI6" i="2" s="1"/>
  <c r="AH6" i="2"/>
  <c r="AL6" i="2" s="1"/>
  <c r="AG6" i="2"/>
  <c r="AK6" i="2" s="1"/>
  <c r="AY6" i="2"/>
  <c r="BC6" i="2" s="1"/>
  <c r="BS6" i="2"/>
  <c r="BW6" i="2" s="1"/>
  <c r="BA6" i="2"/>
  <c r="BE6" i="2" s="1"/>
  <c r="AF5" i="2"/>
  <c r="AJ5" i="2" s="1"/>
  <c r="CK6" i="2"/>
  <c r="CO6" i="2" s="1"/>
  <c r="CM6" i="2"/>
  <c r="CQ6" i="2" s="1"/>
  <c r="BT6" i="2"/>
  <c r="BX6" i="2" s="1"/>
  <c r="AZ6" i="2"/>
  <c r="BD6" i="2" s="1"/>
  <c r="DD6" i="2"/>
  <c r="DH6" i="2" s="1"/>
  <c r="BR6" i="2"/>
  <c r="BV6" i="2" s="1"/>
  <c r="CL6" i="2"/>
  <c r="CP6" i="2" s="1"/>
  <c r="BF5" i="2"/>
  <c r="DC5" i="2"/>
  <c r="DK5" i="2"/>
  <c r="O5" i="2"/>
  <c r="S5" i="2" s="1"/>
  <c r="N5" i="2"/>
  <c r="R5" i="2" s="1"/>
  <c r="M5" i="2"/>
  <c r="Q5" i="2" s="1"/>
  <c r="AM5" i="2"/>
  <c r="F6" i="2"/>
  <c r="H6" i="2"/>
  <c r="D6" i="2"/>
  <c r="AS6" i="2"/>
  <c r="BB6" i="2" s="1"/>
  <c r="CV7" i="2"/>
  <c r="CW7" i="2"/>
  <c r="CD7" i="2"/>
  <c r="CC7" i="2"/>
  <c r="BK7" i="2"/>
  <c r="BJ7" i="2"/>
  <c r="AR7" i="2"/>
  <c r="B6" i="2"/>
  <c r="C6" i="2"/>
  <c r="E6" i="2"/>
  <c r="CX6" i="2"/>
  <c r="DG6" i="2" s="1"/>
  <c r="BL6" i="2"/>
  <c r="BU6" i="2" s="1"/>
  <c r="CE6" i="2"/>
  <c r="CN6" i="2" s="1"/>
  <c r="BG7" i="2"/>
  <c r="BZ7" i="2"/>
  <c r="BH7" i="2"/>
  <c r="BM7" i="2"/>
  <c r="CA7" i="2"/>
  <c r="BI7" i="2"/>
  <c r="AN7" i="2"/>
  <c r="AO7" i="2"/>
  <c r="AT7" i="2"/>
  <c r="CB7" i="2"/>
  <c r="AP7" i="2"/>
  <c r="X7" i="2"/>
  <c r="AQ7" i="2"/>
  <c r="W7" i="2"/>
  <c r="CY7" i="2"/>
  <c r="V7" i="2"/>
  <c r="U7" i="2"/>
  <c r="CF7" i="2"/>
  <c r="Y7" i="2"/>
  <c r="CO5" i="2"/>
  <c r="CQ5" i="2"/>
  <c r="CJ5" i="2"/>
  <c r="CP5" i="2"/>
  <c r="CG6" i="2"/>
  <c r="CH6" i="2"/>
  <c r="CR5" i="2"/>
  <c r="CI6" i="2"/>
  <c r="BW5" i="2"/>
  <c r="BV5" i="2"/>
  <c r="BX5" i="2"/>
  <c r="BQ5" i="2"/>
  <c r="BY5" i="2"/>
  <c r="G5" i="2"/>
  <c r="P5" i="2" s="1"/>
  <c r="AX5" i="2"/>
  <c r="AW6" i="2"/>
  <c r="DA6" i="2"/>
  <c r="DB6" i="2"/>
  <c r="AV6" i="2"/>
  <c r="J5" i="2"/>
  <c r="DT6" i="2"/>
  <c r="DX6" i="2"/>
  <c r="BN6" i="2"/>
  <c r="I5" i="2"/>
  <c r="BO6" i="2"/>
  <c r="AD6" i="2"/>
  <c r="CZ6" i="2"/>
  <c r="K5" i="2"/>
  <c r="DY6" i="2"/>
  <c r="DU6" i="2"/>
  <c r="AE5" i="2"/>
  <c r="EC5" i="2"/>
  <c r="AC6" i="2"/>
  <c r="BP6" i="2"/>
  <c r="AU6" i="2"/>
  <c r="AB6" i="2"/>
  <c r="A8" i="2"/>
  <c r="AA7" i="2"/>
  <c r="DN7" i="2"/>
  <c r="CT7" i="2"/>
  <c r="CU7" i="2"/>
  <c r="DM7" i="2"/>
  <c r="Z6" i="2"/>
  <c r="AI6" i="2" s="1"/>
  <c r="DE7" i="2" l="1"/>
  <c r="DI7" i="2" s="1"/>
  <c r="CL7" i="2"/>
  <c r="BR7" i="2"/>
  <c r="BV7" i="2" s="1"/>
  <c r="BS7" i="2"/>
  <c r="AF6" i="2"/>
  <c r="AJ6" i="2" s="1"/>
  <c r="BA7" i="2"/>
  <c r="BE7" i="2" s="1"/>
  <c r="AY7" i="2"/>
  <c r="BC7" i="2" s="1"/>
  <c r="DD7" i="2"/>
  <c r="DH7" i="2" s="1"/>
  <c r="AH7" i="2"/>
  <c r="AL7" i="2" s="1"/>
  <c r="CM7" i="2"/>
  <c r="CQ7" i="2" s="1"/>
  <c r="BT7" i="2"/>
  <c r="CK7" i="2"/>
  <c r="DF7" i="2"/>
  <c r="DJ7" i="2" s="1"/>
  <c r="AG7" i="2"/>
  <c r="AK7" i="2" s="1"/>
  <c r="AZ7" i="2"/>
  <c r="BD7" i="2" s="1"/>
  <c r="CJ6" i="2"/>
  <c r="CR6" i="2"/>
  <c r="DK6" i="2"/>
  <c r="BF6" i="2"/>
  <c r="N6" i="2"/>
  <c r="R6" i="2" s="1"/>
  <c r="M6" i="2"/>
  <c r="Q6" i="2" s="1"/>
  <c r="O6" i="2"/>
  <c r="S6" i="2" s="1"/>
  <c r="AM6" i="2"/>
  <c r="H7" i="2"/>
  <c r="F7" i="2"/>
  <c r="CC8" i="2"/>
  <c r="BJ8" i="2"/>
  <c r="CV8" i="2"/>
  <c r="CW8" i="2"/>
  <c r="CD8" i="2"/>
  <c r="BK8" i="2"/>
  <c r="AR8" i="2"/>
  <c r="D7" i="2"/>
  <c r="B7" i="2"/>
  <c r="AS7" i="2"/>
  <c r="BB7" i="2" s="1"/>
  <c r="C7" i="2"/>
  <c r="E7" i="2"/>
  <c r="CX7" i="2"/>
  <c r="DG7" i="2" s="1"/>
  <c r="CE7" i="2"/>
  <c r="CN7" i="2" s="1"/>
  <c r="CH7" i="2"/>
  <c r="CG7" i="2"/>
  <c r="A9" i="2"/>
  <c r="BZ8" i="2"/>
  <c r="BI8" i="2"/>
  <c r="CA8" i="2"/>
  <c r="CF8" i="2"/>
  <c r="CB8" i="2"/>
  <c r="BG8" i="2"/>
  <c r="AP8" i="2"/>
  <c r="Y8" i="2"/>
  <c r="AQ8" i="2"/>
  <c r="BH8" i="2"/>
  <c r="AN8" i="2"/>
  <c r="X8" i="2"/>
  <c r="V8" i="2"/>
  <c r="U8" i="2"/>
  <c r="BM8" i="2"/>
  <c r="AO8" i="2"/>
  <c r="W8" i="2"/>
  <c r="AT8" i="2"/>
  <c r="CY8" i="2"/>
  <c r="CI7" i="2"/>
  <c r="BL7" i="2"/>
  <c r="BU7" i="2" s="1"/>
  <c r="T5" i="2"/>
  <c r="BY6" i="2"/>
  <c r="BQ6" i="2"/>
  <c r="L5" i="2"/>
  <c r="DC6" i="2"/>
  <c r="G6" i="2"/>
  <c r="P6" i="2" s="1"/>
  <c r="BP7" i="2"/>
  <c r="AC7" i="2"/>
  <c r="AD7" i="2"/>
  <c r="AB7" i="2"/>
  <c r="Z7" i="2"/>
  <c r="AF7" i="2" s="1"/>
  <c r="AX6" i="2"/>
  <c r="AE6" i="2"/>
  <c r="DX7" i="2"/>
  <c r="EB7" i="2" s="1"/>
  <c r="DT7" i="2"/>
  <c r="AV7" i="2"/>
  <c r="BO7" i="2"/>
  <c r="BN7" i="2"/>
  <c r="AU7" i="2"/>
  <c r="I6" i="2"/>
  <c r="J6" i="2"/>
  <c r="EB6" i="2"/>
  <c r="DY7" i="2"/>
  <c r="DU7" i="2"/>
  <c r="AA8" i="2"/>
  <c r="CU8" i="2"/>
  <c r="DM8" i="2"/>
  <c r="DN8" i="2"/>
  <c r="CT8" i="2"/>
  <c r="DB7" i="2"/>
  <c r="DA7" i="2"/>
  <c r="AW7" i="2"/>
  <c r="CZ7" i="2"/>
  <c r="EC6" i="2"/>
  <c r="K6" i="2"/>
  <c r="AI7" i="2" l="1"/>
  <c r="AM7" i="2" s="1"/>
  <c r="DF8" i="2"/>
  <c r="DJ8" i="2" s="1"/>
  <c r="BS8" i="2"/>
  <c r="BW8" i="2" s="1"/>
  <c r="BR8" i="2"/>
  <c r="BV8" i="2" s="1"/>
  <c r="BT8" i="2"/>
  <c r="DE8" i="2"/>
  <c r="DI8" i="2" s="1"/>
  <c r="AZ8" i="2"/>
  <c r="BD8" i="2" s="1"/>
  <c r="DD8" i="2"/>
  <c r="DH8" i="2" s="1"/>
  <c r="AY8" i="2"/>
  <c r="BC8" i="2" s="1"/>
  <c r="BA8" i="2"/>
  <c r="BE8" i="2" s="1"/>
  <c r="CL8" i="2"/>
  <c r="CP8" i="2" s="1"/>
  <c r="AH8" i="2"/>
  <c r="AL8" i="2" s="1"/>
  <c r="AG8" i="2"/>
  <c r="AK8" i="2" s="1"/>
  <c r="CM8" i="2"/>
  <c r="CK8" i="2"/>
  <c r="DK7" i="2"/>
  <c r="BF7" i="2"/>
  <c r="AJ7" i="2"/>
  <c r="N7" i="2"/>
  <c r="R7" i="2" s="1"/>
  <c r="M7" i="2"/>
  <c r="Q7" i="2" s="1"/>
  <c r="O7" i="2"/>
  <c r="S7" i="2" s="1"/>
  <c r="CE8" i="2"/>
  <c r="CN8" i="2" s="1"/>
  <c r="CO7" i="2"/>
  <c r="H8" i="2"/>
  <c r="L6" i="2"/>
  <c r="T6" i="2"/>
  <c r="B8" i="2"/>
  <c r="E8" i="2"/>
  <c r="CX8" i="2"/>
  <c r="DG8" i="2" s="1"/>
  <c r="D8" i="2"/>
  <c r="C8" i="2"/>
  <c r="AS8" i="2"/>
  <c r="BB8" i="2" s="1"/>
  <c r="F8" i="2"/>
  <c r="CV9" i="2"/>
  <c r="CD9" i="2"/>
  <c r="AR9" i="2"/>
  <c r="CW9" i="2"/>
  <c r="CC9" i="2"/>
  <c r="BJ9" i="2"/>
  <c r="BK9" i="2"/>
  <c r="BL8" i="2"/>
  <c r="BU8" i="2" s="1"/>
  <c r="CP7" i="2"/>
  <c r="CH8" i="2"/>
  <c r="CB9" i="2"/>
  <c r="BH9" i="2"/>
  <c r="BM9" i="2"/>
  <c r="BZ9" i="2"/>
  <c r="BI9" i="2"/>
  <c r="X9" i="2"/>
  <c r="CA9" i="2"/>
  <c r="AO9" i="2"/>
  <c r="AT9" i="2"/>
  <c r="Y9" i="2"/>
  <c r="CF9" i="2"/>
  <c r="AP9" i="2"/>
  <c r="AQ9" i="2"/>
  <c r="V9" i="2"/>
  <c r="CY9" i="2"/>
  <c r="W9" i="2"/>
  <c r="CJ7" i="2"/>
  <c r="CI8" i="2"/>
  <c r="CR7" i="2"/>
  <c r="BY7" i="2"/>
  <c r="CG8" i="2"/>
  <c r="BW7" i="2"/>
  <c r="BX7" i="2"/>
  <c r="AX7" i="2"/>
  <c r="BQ7" i="2"/>
  <c r="AV8" i="2"/>
  <c r="BP8" i="2"/>
  <c r="G7" i="2"/>
  <c r="P7" i="2" s="1"/>
  <c r="DC7" i="2"/>
  <c r="AD8" i="2"/>
  <c r="CZ8" i="2"/>
  <c r="BN8" i="2"/>
  <c r="AU8" i="2"/>
  <c r="A10" i="2"/>
  <c r="AA9" i="2"/>
  <c r="CU9" i="2"/>
  <c r="DM9" i="2"/>
  <c r="DN9" i="2"/>
  <c r="CT9" i="2"/>
  <c r="I7" i="2"/>
  <c r="AW8" i="2"/>
  <c r="DX8" i="2"/>
  <c r="DT8" i="2"/>
  <c r="K7" i="2"/>
  <c r="DY8" i="2"/>
  <c r="DU8" i="2"/>
  <c r="AC8" i="2"/>
  <c r="Z8" i="2"/>
  <c r="AI8" i="2" s="1"/>
  <c r="DA8" i="2"/>
  <c r="BO8" i="2"/>
  <c r="DB8" i="2"/>
  <c r="AB8" i="2"/>
  <c r="EC7" i="2"/>
  <c r="AE7" i="2"/>
  <c r="J7" i="2"/>
  <c r="DF9" i="2" l="1"/>
  <c r="DJ9" i="2" s="1"/>
  <c r="DE9" i="2"/>
  <c r="DI9" i="2" s="1"/>
  <c r="AF8" i="2"/>
  <c r="AJ8" i="2" s="1"/>
  <c r="BS9" i="2"/>
  <c r="BA9" i="2"/>
  <c r="BE9" i="2" s="1"/>
  <c r="AZ9" i="2"/>
  <c r="BD9" i="2" s="1"/>
  <c r="CK9" i="2"/>
  <c r="AG9" i="2"/>
  <c r="AK9" i="2" s="1"/>
  <c r="AY9" i="2"/>
  <c r="BC9" i="2" s="1"/>
  <c r="BT9" i="2"/>
  <c r="BX9" i="2" s="1"/>
  <c r="CM9" i="2"/>
  <c r="AH9" i="2"/>
  <c r="AL9" i="2" s="1"/>
  <c r="DD9" i="2"/>
  <c r="DH9" i="2" s="1"/>
  <c r="CL9" i="2"/>
  <c r="CP9" i="2" s="1"/>
  <c r="BR9" i="2"/>
  <c r="BF8" i="2"/>
  <c r="CR8" i="2"/>
  <c r="DK8" i="2"/>
  <c r="B9" i="2"/>
  <c r="O8" i="2"/>
  <c r="S8" i="2" s="1"/>
  <c r="M8" i="2"/>
  <c r="Q8" i="2" s="1"/>
  <c r="N8" i="2"/>
  <c r="R8" i="2" s="1"/>
  <c r="AM8" i="2"/>
  <c r="CJ8" i="2"/>
  <c r="H9" i="2"/>
  <c r="L7" i="2"/>
  <c r="T7" i="2"/>
  <c r="F9" i="2"/>
  <c r="E9" i="2"/>
  <c r="CX9" i="2"/>
  <c r="DG9" i="2" s="1"/>
  <c r="C9" i="2"/>
  <c r="AS9" i="2"/>
  <c r="BK10" i="2"/>
  <c r="CV10" i="2"/>
  <c r="CD10" i="2"/>
  <c r="CC10" i="2"/>
  <c r="BJ10" i="2"/>
  <c r="AR10" i="2"/>
  <c r="CW10" i="2"/>
  <c r="D9" i="2"/>
  <c r="BZ10" i="2"/>
  <c r="BI10" i="2"/>
  <c r="CA10" i="2"/>
  <c r="CF10" i="2"/>
  <c r="CB10" i="2"/>
  <c r="BG10" i="2"/>
  <c r="AP10" i="2"/>
  <c r="BH10" i="2"/>
  <c r="AQ10" i="2"/>
  <c r="BM10" i="2"/>
  <c r="AN10" i="2"/>
  <c r="Y10" i="2"/>
  <c r="AO10" i="2"/>
  <c r="CY10" i="2"/>
  <c r="W10" i="2"/>
  <c r="AT10" i="2"/>
  <c r="X10" i="2"/>
  <c r="U10" i="2"/>
  <c r="V10" i="2"/>
  <c r="CE9" i="2"/>
  <c r="CN9" i="2" s="1"/>
  <c r="CQ8" i="2"/>
  <c r="CG9" i="2"/>
  <c r="BL9" i="2"/>
  <c r="BU9" i="2" s="1"/>
  <c r="CH9" i="2"/>
  <c r="CO8" i="2"/>
  <c r="CI9" i="2"/>
  <c r="BX8" i="2"/>
  <c r="BQ8" i="2"/>
  <c r="BY8" i="2"/>
  <c r="AX8" i="2"/>
  <c r="BP9" i="2"/>
  <c r="DC8" i="2"/>
  <c r="AC9" i="2"/>
  <c r="AB9" i="2"/>
  <c r="AE8" i="2"/>
  <c r="AD9" i="2"/>
  <c r="DT9" i="2"/>
  <c r="DX9" i="2"/>
  <c r="EB9" i="2" s="1"/>
  <c r="BN9" i="2"/>
  <c r="Z9" i="2"/>
  <c r="AF9" i="2" s="1"/>
  <c r="A11" i="2"/>
  <c r="AA10" i="2"/>
  <c r="DN10" i="2"/>
  <c r="CT10" i="2"/>
  <c r="CU10" i="2"/>
  <c r="DM10" i="2"/>
  <c r="K8" i="2"/>
  <c r="DU9" i="2"/>
  <c r="DY9" i="2"/>
  <c r="AV9" i="2"/>
  <c r="I8" i="2"/>
  <c r="G8" i="2"/>
  <c r="P8" i="2" s="1"/>
  <c r="EC8" i="2"/>
  <c r="BO9" i="2"/>
  <c r="DB9" i="2"/>
  <c r="AU9" i="2"/>
  <c r="J8" i="2"/>
  <c r="EB8" i="2"/>
  <c r="DA9" i="2"/>
  <c r="AW9" i="2"/>
  <c r="CZ9" i="2"/>
  <c r="DF10" i="2" l="1"/>
  <c r="DJ10" i="2" s="1"/>
  <c r="BS10" i="2"/>
  <c r="BW10" i="2" s="1"/>
  <c r="AI9" i="2"/>
  <c r="AM9" i="2" s="1"/>
  <c r="BB9" i="2"/>
  <c r="BF9" i="2" s="1"/>
  <c r="DE10" i="2"/>
  <c r="DI10" i="2" s="1"/>
  <c r="AG10" i="2"/>
  <c r="AK10" i="2" s="1"/>
  <c r="AH10" i="2"/>
  <c r="AL10" i="2" s="1"/>
  <c r="AY10" i="2"/>
  <c r="BC10" i="2" s="1"/>
  <c r="BA10" i="2"/>
  <c r="BE10" i="2" s="1"/>
  <c r="CL10" i="2"/>
  <c r="DD10" i="2"/>
  <c r="DH10" i="2" s="1"/>
  <c r="BR10" i="2"/>
  <c r="BV10" i="2" s="1"/>
  <c r="BT10" i="2"/>
  <c r="AZ10" i="2"/>
  <c r="BD10" i="2" s="1"/>
  <c r="CM10" i="2"/>
  <c r="CQ10" i="2" s="1"/>
  <c r="CK10" i="2"/>
  <c r="M9" i="2"/>
  <c r="Q9" i="2" s="1"/>
  <c r="DK9" i="2"/>
  <c r="AJ9" i="2"/>
  <c r="O9" i="2"/>
  <c r="S9" i="2" s="1"/>
  <c r="N9" i="2"/>
  <c r="R9" i="2" s="1"/>
  <c r="CO9" i="2"/>
  <c r="H10" i="2"/>
  <c r="CH10" i="2"/>
  <c r="L8" i="2"/>
  <c r="T8" i="2"/>
  <c r="CI10" i="2"/>
  <c r="E10" i="2"/>
  <c r="CX10" i="2"/>
  <c r="DG10" i="2" s="1"/>
  <c r="C10" i="2"/>
  <c r="B10" i="2"/>
  <c r="AS10" i="2"/>
  <c r="D10" i="2"/>
  <c r="CV11" i="2"/>
  <c r="CW11" i="2"/>
  <c r="CD11" i="2"/>
  <c r="CC11" i="2"/>
  <c r="BK11" i="2"/>
  <c r="BJ11" i="2"/>
  <c r="AR11" i="2"/>
  <c r="F10" i="2"/>
  <c r="CE10" i="2"/>
  <c r="CN10" i="2" s="1"/>
  <c r="CB11" i="2"/>
  <c r="BG11" i="2"/>
  <c r="BH11" i="2"/>
  <c r="BM11" i="2"/>
  <c r="BZ11" i="2"/>
  <c r="BI11" i="2"/>
  <c r="CA11" i="2"/>
  <c r="AN11" i="2"/>
  <c r="CF11" i="2"/>
  <c r="AO11" i="2"/>
  <c r="AT11" i="2"/>
  <c r="AP11" i="2"/>
  <c r="X11" i="2"/>
  <c r="Y11" i="2"/>
  <c r="W11" i="2"/>
  <c r="CY11" i="2"/>
  <c r="AQ11" i="2"/>
  <c r="U11" i="2"/>
  <c r="V11" i="2"/>
  <c r="CR9" i="2"/>
  <c r="BL10" i="2"/>
  <c r="BU10" i="2" s="1"/>
  <c r="CG10" i="2"/>
  <c r="CQ9" i="2"/>
  <c r="CJ9" i="2"/>
  <c r="BW9" i="2"/>
  <c r="BV9" i="2"/>
  <c r="BQ9" i="2"/>
  <c r="BY9" i="2"/>
  <c r="G9" i="2"/>
  <c r="P9" i="2" s="1"/>
  <c r="DC9" i="2"/>
  <c r="BO10" i="2"/>
  <c r="DB10" i="2"/>
  <c r="AD10" i="2"/>
  <c r="AU10" i="2"/>
  <c r="CZ10" i="2"/>
  <c r="AE9" i="2"/>
  <c r="AW10" i="2"/>
  <c r="DT10" i="2"/>
  <c r="DX10" i="2"/>
  <c r="BN10" i="2"/>
  <c r="AX9" i="2"/>
  <c r="AC10" i="2"/>
  <c r="BP10" i="2"/>
  <c r="Z10" i="2"/>
  <c r="AI10" i="2" s="1"/>
  <c r="AB10" i="2"/>
  <c r="A12" i="2"/>
  <c r="AA11" i="2"/>
  <c r="DN11" i="2"/>
  <c r="CT11" i="2"/>
  <c r="CU11" i="2"/>
  <c r="DM11" i="2"/>
  <c r="I9" i="2"/>
  <c r="DY10" i="2"/>
  <c r="DU10" i="2"/>
  <c r="EC9" i="2"/>
  <c r="AV10" i="2"/>
  <c r="DA10" i="2"/>
  <c r="K9" i="2"/>
  <c r="J9" i="2"/>
  <c r="DE11" i="2" l="1"/>
  <c r="DI11" i="2" s="1"/>
  <c r="BA11" i="2"/>
  <c r="BE11" i="2" s="1"/>
  <c r="AY11" i="2"/>
  <c r="BC11" i="2" s="1"/>
  <c r="AZ11" i="2"/>
  <c r="BD11" i="2" s="1"/>
  <c r="AF10" i="2"/>
  <c r="AJ10" i="2" s="1"/>
  <c r="BB10" i="2"/>
  <c r="BF10" i="2" s="1"/>
  <c r="AG11" i="2"/>
  <c r="AK11" i="2" s="1"/>
  <c r="AH11" i="2"/>
  <c r="AL11" i="2" s="1"/>
  <c r="CL11" i="2"/>
  <c r="CP11" i="2" s="1"/>
  <c r="BS11" i="2"/>
  <c r="BW11" i="2" s="1"/>
  <c r="BT11" i="2"/>
  <c r="BX11" i="2" s="1"/>
  <c r="BR11" i="2"/>
  <c r="BV11" i="2" s="1"/>
  <c r="DD11" i="2"/>
  <c r="DH11" i="2" s="1"/>
  <c r="DF11" i="2"/>
  <c r="DJ11" i="2" s="1"/>
  <c r="CK11" i="2"/>
  <c r="CM11" i="2"/>
  <c r="CJ10" i="2"/>
  <c r="CR10" i="2"/>
  <c r="DK10" i="2"/>
  <c r="N10" i="2"/>
  <c r="R10" i="2" s="1"/>
  <c r="M10" i="2"/>
  <c r="Q10" i="2" s="1"/>
  <c r="O10" i="2"/>
  <c r="S10" i="2" s="1"/>
  <c r="AM10" i="2"/>
  <c r="L9" i="2"/>
  <c r="T9" i="2"/>
  <c r="C11" i="2"/>
  <c r="D11" i="2"/>
  <c r="CH11" i="2"/>
  <c r="CC12" i="2"/>
  <c r="BJ12" i="2"/>
  <c r="CV12" i="2"/>
  <c r="CD12" i="2"/>
  <c r="BK12" i="2"/>
  <c r="AR12" i="2"/>
  <c r="CW12" i="2"/>
  <c r="B11" i="2"/>
  <c r="F11" i="2"/>
  <c r="AS11" i="2"/>
  <c r="BB11" i="2" s="1"/>
  <c r="H11" i="2"/>
  <c r="E11" i="2"/>
  <c r="CG11" i="2"/>
  <c r="CX11" i="2"/>
  <c r="DG11" i="2" s="1"/>
  <c r="CP10" i="2"/>
  <c r="BL11" i="2"/>
  <c r="BU11" i="2" s="1"/>
  <c r="CI11" i="2"/>
  <c r="BZ12" i="2"/>
  <c r="BI12" i="2"/>
  <c r="CA12" i="2"/>
  <c r="CF12" i="2"/>
  <c r="CB12" i="2"/>
  <c r="BG12" i="2"/>
  <c r="BH12" i="2"/>
  <c r="AP12" i="2"/>
  <c r="Y12" i="2"/>
  <c r="BM12" i="2"/>
  <c r="AQ12" i="2"/>
  <c r="AN12" i="2"/>
  <c r="AT12" i="2"/>
  <c r="V12" i="2"/>
  <c r="W12" i="2"/>
  <c r="AO12" i="2"/>
  <c r="U12" i="2"/>
  <c r="X12" i="2"/>
  <c r="CY12" i="2"/>
  <c r="CO10" i="2"/>
  <c r="CE11" i="2"/>
  <c r="CN11" i="2" s="1"/>
  <c r="BX10" i="2"/>
  <c r="BQ10" i="2"/>
  <c r="BY10" i="2"/>
  <c r="G10" i="2"/>
  <c r="P10" i="2" s="1"/>
  <c r="DB11" i="2"/>
  <c r="AD11" i="2"/>
  <c r="AB11" i="2"/>
  <c r="Z11" i="2"/>
  <c r="AF11" i="2" s="1"/>
  <c r="DT11" i="2"/>
  <c r="DX11" i="2"/>
  <c r="EB11" i="2" s="1"/>
  <c r="DY11" i="2"/>
  <c r="DU11" i="2"/>
  <c r="CZ11" i="2"/>
  <c r="A13" i="2"/>
  <c r="AA12" i="2"/>
  <c r="CU12" i="2"/>
  <c r="DM12" i="2"/>
  <c r="DN12" i="2"/>
  <c r="CT12" i="2"/>
  <c r="AX10" i="2"/>
  <c r="J10" i="2"/>
  <c r="EC10" i="2"/>
  <c r="AV11" i="2"/>
  <c r="BP11" i="2"/>
  <c r="BO11" i="2"/>
  <c r="AU11" i="2"/>
  <c r="AE10" i="2"/>
  <c r="EB10" i="2"/>
  <c r="K10" i="2"/>
  <c r="DC10" i="2"/>
  <c r="AC11" i="2"/>
  <c r="DA11" i="2"/>
  <c r="AW11" i="2"/>
  <c r="BN11" i="2"/>
  <c r="I10" i="2"/>
  <c r="AZ12" i="2" l="1"/>
  <c r="BD12" i="2" s="1"/>
  <c r="AY12" i="2"/>
  <c r="BC12" i="2" s="1"/>
  <c r="BA12" i="2"/>
  <c r="BE12" i="2" s="1"/>
  <c r="AI11" i="2"/>
  <c r="AM11" i="2" s="1"/>
  <c r="AH12" i="2"/>
  <c r="AL12" i="2" s="1"/>
  <c r="BS12" i="2"/>
  <c r="BW12" i="2" s="1"/>
  <c r="CL12" i="2"/>
  <c r="CP12" i="2" s="1"/>
  <c r="AG12" i="2"/>
  <c r="AK12" i="2" s="1"/>
  <c r="BR12" i="2"/>
  <c r="BV12" i="2" s="1"/>
  <c r="BT12" i="2"/>
  <c r="BX12" i="2" s="1"/>
  <c r="DF12" i="2"/>
  <c r="DJ12" i="2" s="1"/>
  <c r="CM12" i="2"/>
  <c r="CQ12" i="2" s="1"/>
  <c r="CK12" i="2"/>
  <c r="CO12" i="2" s="1"/>
  <c r="DD12" i="2"/>
  <c r="DH12" i="2" s="1"/>
  <c r="DE12" i="2"/>
  <c r="DI12" i="2" s="1"/>
  <c r="AJ11" i="2"/>
  <c r="DK11" i="2"/>
  <c r="BF11" i="2"/>
  <c r="M11" i="2"/>
  <c r="Q11" i="2" s="1"/>
  <c r="O11" i="2"/>
  <c r="S11" i="2" s="1"/>
  <c r="N11" i="2"/>
  <c r="R11" i="2" s="1"/>
  <c r="CO11" i="2"/>
  <c r="B12" i="2"/>
  <c r="CX12" i="2"/>
  <c r="DG12" i="2" s="1"/>
  <c r="DK12" i="2" s="1"/>
  <c r="H12" i="2"/>
  <c r="L10" i="2"/>
  <c r="T10" i="2"/>
  <c r="F12" i="2"/>
  <c r="CV13" i="2"/>
  <c r="CD13" i="2"/>
  <c r="AR13" i="2"/>
  <c r="CW13" i="2"/>
  <c r="CC13" i="2"/>
  <c r="BJ13" i="2"/>
  <c r="BK13" i="2"/>
  <c r="D12" i="2"/>
  <c r="E12" i="2"/>
  <c r="C12" i="2"/>
  <c r="AS12" i="2"/>
  <c r="BB12" i="2" s="1"/>
  <c r="BF12" i="2" s="1"/>
  <c r="CQ11" i="2"/>
  <c r="CJ11" i="2"/>
  <c r="BL12" i="2"/>
  <c r="BU12" i="2" s="1"/>
  <c r="BY12" i="2" s="1"/>
  <c r="CH12" i="2"/>
  <c r="CB13" i="2"/>
  <c r="BG13" i="2"/>
  <c r="BH13" i="2"/>
  <c r="BM13" i="2"/>
  <c r="BZ13" i="2"/>
  <c r="BI13" i="2"/>
  <c r="CF13" i="2"/>
  <c r="AN13" i="2"/>
  <c r="X13" i="2"/>
  <c r="AO13" i="2"/>
  <c r="AT13" i="2"/>
  <c r="Y13" i="2"/>
  <c r="AP13" i="2"/>
  <c r="U13" i="2"/>
  <c r="CY13" i="2"/>
  <c r="CA13" i="2"/>
  <c r="AQ13" i="2"/>
  <c r="V13" i="2"/>
  <c r="W13" i="2"/>
  <c r="CG12" i="2"/>
  <c r="CE12" i="2"/>
  <c r="CN12" i="2" s="1"/>
  <c r="CI12" i="2"/>
  <c r="M4" i="2"/>
  <c r="N4" i="2"/>
  <c r="O4" i="2"/>
  <c r="BQ11" i="2"/>
  <c r="BY11" i="2"/>
  <c r="AV12" i="2"/>
  <c r="BO12" i="2"/>
  <c r="G11" i="2"/>
  <c r="P11" i="2" s="1"/>
  <c r="J11" i="2"/>
  <c r="DB12" i="2"/>
  <c r="DC11" i="2"/>
  <c r="DY12" i="2"/>
  <c r="DU12" i="2"/>
  <c r="AC12" i="2"/>
  <c r="BP12" i="2"/>
  <c r="Z12" i="2"/>
  <c r="AF12" i="2" s="1"/>
  <c r="AE11" i="2"/>
  <c r="AX11" i="2"/>
  <c r="AD12" i="2"/>
  <c r="AU12" i="2"/>
  <c r="A14" i="2"/>
  <c r="AA13" i="2"/>
  <c r="CU13" i="2"/>
  <c r="DM13" i="2"/>
  <c r="CT13" i="2"/>
  <c r="DN13" i="2"/>
  <c r="EC11" i="2"/>
  <c r="DT12" i="2"/>
  <c r="DX12" i="2"/>
  <c r="BN12" i="2"/>
  <c r="I11" i="2"/>
  <c r="DA12" i="2"/>
  <c r="AW12" i="2"/>
  <c r="CZ12" i="2"/>
  <c r="AB12" i="2"/>
  <c r="K11" i="2"/>
  <c r="I4" i="2"/>
  <c r="K4" i="2"/>
  <c r="J4" i="2"/>
  <c r="DE13" i="2" l="1"/>
  <c r="DI13" i="2" s="1"/>
  <c r="AI12" i="2"/>
  <c r="AM12" i="2" s="1"/>
  <c r="AG13" i="2"/>
  <c r="AK13" i="2" s="1"/>
  <c r="AZ13" i="2"/>
  <c r="BD13" i="2" s="1"/>
  <c r="BT13" i="2"/>
  <c r="BX13" i="2" s="1"/>
  <c r="BR13" i="2"/>
  <c r="BV13" i="2" s="1"/>
  <c r="DF13" i="2"/>
  <c r="DJ13" i="2" s="1"/>
  <c r="BA13" i="2"/>
  <c r="BE13" i="2" s="1"/>
  <c r="CK13" i="2"/>
  <c r="CO13" i="2" s="1"/>
  <c r="CM13" i="2"/>
  <c r="CQ13" i="2" s="1"/>
  <c r="CL13" i="2"/>
  <c r="CP13" i="2" s="1"/>
  <c r="AY13" i="2"/>
  <c r="BC13" i="2" s="1"/>
  <c r="AH13" i="2"/>
  <c r="AL13" i="2" s="1"/>
  <c r="DD13" i="2"/>
  <c r="DH13" i="2" s="1"/>
  <c r="BS13" i="2"/>
  <c r="BW13" i="2" s="1"/>
  <c r="CJ12" i="2"/>
  <c r="CR12" i="2"/>
  <c r="AJ12" i="2"/>
  <c r="O12" i="2"/>
  <c r="S12" i="2" s="1"/>
  <c r="M12" i="2"/>
  <c r="Q12" i="2" s="1"/>
  <c r="N12" i="2"/>
  <c r="R12" i="2" s="1"/>
  <c r="CH13" i="2"/>
  <c r="CX13" i="2"/>
  <c r="DG13" i="2" s="1"/>
  <c r="DK13" i="2" s="1"/>
  <c r="F13" i="2"/>
  <c r="D13" i="2"/>
  <c r="AS13" i="2"/>
  <c r="BB13" i="2" s="1"/>
  <c r="BF13" i="2" s="1"/>
  <c r="C13" i="2"/>
  <c r="B13" i="2"/>
  <c r="H13" i="2"/>
  <c r="BK14" i="2"/>
  <c r="CD14" i="2"/>
  <c r="CC14" i="2"/>
  <c r="BJ14" i="2"/>
  <c r="AR14" i="2"/>
  <c r="CV14" i="2"/>
  <c r="CW14" i="2"/>
  <c r="E13" i="2"/>
  <c r="CI13" i="2"/>
  <c r="BZ14" i="2"/>
  <c r="BI14" i="2"/>
  <c r="CA14" i="2"/>
  <c r="CF14" i="2"/>
  <c r="CB14" i="2"/>
  <c r="BG14" i="2"/>
  <c r="BM14" i="2"/>
  <c r="AP14" i="2"/>
  <c r="AQ14" i="2"/>
  <c r="AN14" i="2"/>
  <c r="Y14" i="2"/>
  <c r="CY14" i="2"/>
  <c r="BH14" i="2"/>
  <c r="U14" i="2"/>
  <c r="AO14" i="2"/>
  <c r="V14" i="2"/>
  <c r="AT14" i="2"/>
  <c r="X14" i="2"/>
  <c r="W14" i="2"/>
  <c r="CG13" i="2"/>
  <c r="BL13" i="2"/>
  <c r="BU13" i="2" s="1"/>
  <c r="BY13" i="2" s="1"/>
  <c r="CR11" i="2"/>
  <c r="CE13" i="2"/>
  <c r="CN13" i="2" s="1"/>
  <c r="T11" i="2"/>
  <c r="AX12" i="2"/>
  <c r="L11" i="2"/>
  <c r="DC12" i="2"/>
  <c r="BQ12" i="2"/>
  <c r="DY13" i="2"/>
  <c r="DU13" i="2"/>
  <c r="AW13" i="2"/>
  <c r="BP13" i="2"/>
  <c r="BN13" i="2"/>
  <c r="CZ13" i="2"/>
  <c r="AE12" i="2"/>
  <c r="I12" i="2"/>
  <c r="EB12" i="2"/>
  <c r="DA13" i="2"/>
  <c r="AV13" i="2"/>
  <c r="AC13" i="2"/>
  <c r="AB13" i="2"/>
  <c r="J12" i="2"/>
  <c r="AD13" i="2"/>
  <c r="DT13" i="2"/>
  <c r="DX13" i="2"/>
  <c r="EB13" i="2" s="1"/>
  <c r="Z13" i="2"/>
  <c r="AF13" i="2" s="1"/>
  <c r="A15" i="2"/>
  <c r="AA14" i="2"/>
  <c r="DN14" i="2"/>
  <c r="CT14" i="2"/>
  <c r="CU14" i="2"/>
  <c r="DM14" i="2"/>
  <c r="K12" i="2"/>
  <c r="BO13" i="2"/>
  <c r="DB13" i="2"/>
  <c r="AU13" i="2"/>
  <c r="G12" i="2"/>
  <c r="P12" i="2" s="1"/>
  <c r="EC12" i="2"/>
  <c r="S4" i="2"/>
  <c r="R4" i="2"/>
  <c r="Q4" i="2"/>
  <c r="DE14" i="2" l="1"/>
  <c r="DI14" i="2" s="1"/>
  <c r="DF14" i="2"/>
  <c r="DJ14" i="2" s="1"/>
  <c r="AI13" i="2"/>
  <c r="AM13" i="2" s="1"/>
  <c r="AH14" i="2"/>
  <c r="AL14" i="2" s="1"/>
  <c r="AZ14" i="2"/>
  <c r="BD14" i="2" s="1"/>
  <c r="CL14" i="2"/>
  <c r="CP14" i="2" s="1"/>
  <c r="AY14" i="2"/>
  <c r="BC14" i="2" s="1"/>
  <c r="BR14" i="2"/>
  <c r="BV14" i="2" s="1"/>
  <c r="BT14" i="2"/>
  <c r="BX14" i="2" s="1"/>
  <c r="BS14" i="2"/>
  <c r="BW14" i="2" s="1"/>
  <c r="CM14" i="2"/>
  <c r="CQ14" i="2" s="1"/>
  <c r="CK14" i="2"/>
  <c r="CO14" i="2" s="1"/>
  <c r="AG14" i="2"/>
  <c r="AK14" i="2" s="1"/>
  <c r="DD14" i="2"/>
  <c r="DH14" i="2" s="1"/>
  <c r="BA14" i="2"/>
  <c r="BE14" i="2" s="1"/>
  <c r="AJ13" i="2"/>
  <c r="CR13" i="2"/>
  <c r="N13" i="2"/>
  <c r="R13" i="2" s="1"/>
  <c r="M13" i="2"/>
  <c r="Q13" i="2" s="1"/>
  <c r="O13" i="2"/>
  <c r="S13" i="2" s="1"/>
  <c r="L12" i="2"/>
  <c r="T12" i="2"/>
  <c r="CX14" i="2"/>
  <c r="DG14" i="2" s="1"/>
  <c r="DK14" i="2" s="1"/>
  <c r="CI14" i="2"/>
  <c r="CH14" i="2"/>
  <c r="H14" i="2"/>
  <c r="C14" i="2"/>
  <c r="D14" i="2"/>
  <c r="F14" i="2"/>
  <c r="AS14" i="2"/>
  <c r="BB14" i="2" s="1"/>
  <c r="BF14" i="2" s="1"/>
  <c r="CV15" i="2"/>
  <c r="CW15" i="2"/>
  <c r="CD15" i="2"/>
  <c r="CC15" i="2"/>
  <c r="BK15" i="2"/>
  <c r="BJ15" i="2"/>
  <c r="AR15" i="2"/>
  <c r="E14" i="2"/>
  <c r="B14" i="2"/>
  <c r="CB15" i="2"/>
  <c r="BG15" i="2"/>
  <c r="BH15" i="2"/>
  <c r="BM15" i="2"/>
  <c r="BZ15" i="2"/>
  <c r="BI15" i="2"/>
  <c r="AN15" i="2"/>
  <c r="AO15" i="2"/>
  <c r="AT15" i="2"/>
  <c r="CA15" i="2"/>
  <c r="AP15" i="2"/>
  <c r="X15" i="2"/>
  <c r="AQ15" i="2"/>
  <c r="W15" i="2"/>
  <c r="V15" i="2"/>
  <c r="Y15" i="2"/>
  <c r="CY15" i="2"/>
  <c r="CF15" i="2"/>
  <c r="U15" i="2"/>
  <c r="CE14" i="2"/>
  <c r="CJ13" i="2"/>
  <c r="BL14" i="2"/>
  <c r="BU14" i="2" s="1"/>
  <c r="BY14" i="2" s="1"/>
  <c r="CG14" i="2"/>
  <c r="BQ13" i="2"/>
  <c r="K13" i="2"/>
  <c r="G13" i="2"/>
  <c r="P13" i="2" s="1"/>
  <c r="AV14" i="2"/>
  <c r="AW14" i="2"/>
  <c r="BO14" i="2"/>
  <c r="DT14" i="2"/>
  <c r="DX14" i="2"/>
  <c r="EB14" i="2" s="1"/>
  <c r="DY14" i="2"/>
  <c r="DU14" i="2"/>
  <c r="Z14" i="2"/>
  <c r="AI14" i="2" s="1"/>
  <c r="BN14" i="2"/>
  <c r="DB14" i="2"/>
  <c r="AD14" i="2"/>
  <c r="CZ14" i="2"/>
  <c r="DC13" i="2"/>
  <c r="AX13" i="2"/>
  <c r="AC14" i="2"/>
  <c r="BP14" i="2"/>
  <c r="AB14" i="2"/>
  <c r="A16" i="2"/>
  <c r="AA15" i="2"/>
  <c r="DN15" i="2"/>
  <c r="CT15" i="2"/>
  <c r="CU15" i="2"/>
  <c r="DM15" i="2"/>
  <c r="I13" i="2"/>
  <c r="J13" i="2"/>
  <c r="DA14" i="2"/>
  <c r="AU14" i="2"/>
  <c r="AE13" i="2"/>
  <c r="EC13" i="2"/>
  <c r="AF14" i="2" l="1"/>
  <c r="AJ14" i="2" s="1"/>
  <c r="CN14" i="2"/>
  <c r="CR14" i="2" s="1"/>
  <c r="CK15" i="2"/>
  <c r="CO15" i="2" s="1"/>
  <c r="CM15" i="2"/>
  <c r="CQ15" i="2" s="1"/>
  <c r="BS15" i="2"/>
  <c r="BW15" i="2" s="1"/>
  <c r="DF15" i="2"/>
  <c r="DJ15" i="2" s="1"/>
  <c r="AZ15" i="2"/>
  <c r="BD15" i="2" s="1"/>
  <c r="DD15" i="2"/>
  <c r="DH15" i="2" s="1"/>
  <c r="DE15" i="2"/>
  <c r="DI15" i="2" s="1"/>
  <c r="AG15" i="2"/>
  <c r="AK15" i="2" s="1"/>
  <c r="BA15" i="2"/>
  <c r="BE15" i="2" s="1"/>
  <c r="AY15" i="2"/>
  <c r="BC15" i="2" s="1"/>
  <c r="AH15" i="2"/>
  <c r="AL15" i="2" s="1"/>
  <c r="CL15" i="2"/>
  <c r="CP15" i="2" s="1"/>
  <c r="BT15" i="2"/>
  <c r="BX15" i="2" s="1"/>
  <c r="BR15" i="2"/>
  <c r="BV15" i="2" s="1"/>
  <c r="N14" i="2"/>
  <c r="R14" i="2" s="1"/>
  <c r="M14" i="2"/>
  <c r="Q14" i="2" s="1"/>
  <c r="O14" i="2"/>
  <c r="S14" i="2" s="1"/>
  <c r="AM14" i="2"/>
  <c r="L13" i="2"/>
  <c r="T13" i="2"/>
  <c r="CX15" i="2"/>
  <c r="DG15" i="2" s="1"/>
  <c r="DK15" i="2" s="1"/>
  <c r="AS15" i="2"/>
  <c r="BB15" i="2" s="1"/>
  <c r="BF15" i="2" s="1"/>
  <c r="CC16" i="2"/>
  <c r="BJ16" i="2"/>
  <c r="CV16" i="2"/>
  <c r="CW16" i="2"/>
  <c r="AR16" i="2"/>
  <c r="CD16" i="2"/>
  <c r="BK16" i="2"/>
  <c r="D15" i="2"/>
  <c r="F15" i="2"/>
  <c r="E15" i="2"/>
  <c r="H15" i="2"/>
  <c r="B15" i="2"/>
  <c r="C15" i="2"/>
  <c r="CE15" i="2"/>
  <c r="CN15" i="2" s="1"/>
  <c r="CH15" i="2"/>
  <c r="CG15" i="2"/>
  <c r="BL15" i="2"/>
  <c r="BU15" i="2" s="1"/>
  <c r="BY15" i="2" s="1"/>
  <c r="AA16" i="2"/>
  <c r="BZ16" i="2"/>
  <c r="BI16" i="2"/>
  <c r="CA16" i="2"/>
  <c r="CF16" i="2"/>
  <c r="CB16" i="2"/>
  <c r="BG16" i="2"/>
  <c r="AP16" i="2"/>
  <c r="Y16" i="2"/>
  <c r="AQ16" i="2"/>
  <c r="BH16" i="2"/>
  <c r="AN16" i="2"/>
  <c r="BM16" i="2"/>
  <c r="X16" i="2"/>
  <c r="V16" i="2"/>
  <c r="U16" i="2"/>
  <c r="AO16" i="2"/>
  <c r="W16" i="2"/>
  <c r="AT16" i="2"/>
  <c r="CY16" i="2"/>
  <c r="CJ14" i="2"/>
  <c r="CI15" i="2"/>
  <c r="AV15" i="2"/>
  <c r="BQ14" i="2"/>
  <c r="DB15" i="2"/>
  <c r="AD15" i="2"/>
  <c r="Z15" i="2"/>
  <c r="AF15" i="2" s="1"/>
  <c r="AX14" i="2"/>
  <c r="J14" i="2"/>
  <c r="G14" i="2"/>
  <c r="P14" i="2" s="1"/>
  <c r="EC14" i="2"/>
  <c r="DY15" i="2"/>
  <c r="EC15" i="2" s="1"/>
  <c r="DU15" i="2"/>
  <c r="DC14" i="2"/>
  <c r="AC15" i="2"/>
  <c r="BP15" i="2"/>
  <c r="BO15" i="2"/>
  <c r="AU15" i="2"/>
  <c r="K14" i="2"/>
  <c r="AE14" i="2"/>
  <c r="DT15" i="2"/>
  <c r="DX15" i="2"/>
  <c r="AB15" i="2"/>
  <c r="CZ15" i="2"/>
  <c r="A17" i="2"/>
  <c r="CU16" i="2"/>
  <c r="DM16" i="2"/>
  <c r="DN16" i="2"/>
  <c r="CT16" i="2"/>
  <c r="DA15" i="2"/>
  <c r="AW15" i="2"/>
  <c r="BN15" i="2"/>
  <c r="I14" i="2"/>
  <c r="DF16" i="2" l="1"/>
  <c r="DJ16" i="2" s="1"/>
  <c r="AZ16" i="2"/>
  <c r="BD16" i="2" s="1"/>
  <c r="DE16" i="2"/>
  <c r="DI16" i="2" s="1"/>
  <c r="AI15" i="2"/>
  <c r="AM15" i="2" s="1"/>
  <c r="DD16" i="2"/>
  <c r="DH16" i="2" s="1"/>
  <c r="AY16" i="2"/>
  <c r="BC16" i="2" s="1"/>
  <c r="BA16" i="2"/>
  <c r="BE16" i="2" s="1"/>
  <c r="CL16" i="2"/>
  <c r="CP16" i="2" s="1"/>
  <c r="AG16" i="2"/>
  <c r="AK16" i="2" s="1"/>
  <c r="BS16" i="2"/>
  <c r="BW16" i="2" s="1"/>
  <c r="BR16" i="2"/>
  <c r="BV16" i="2" s="1"/>
  <c r="BT16" i="2"/>
  <c r="BX16" i="2" s="1"/>
  <c r="AH16" i="2"/>
  <c r="AL16" i="2" s="1"/>
  <c r="CM16" i="2"/>
  <c r="CQ16" i="2" s="1"/>
  <c r="CK16" i="2"/>
  <c r="CO16" i="2" s="1"/>
  <c r="CR15" i="2"/>
  <c r="AJ15" i="2"/>
  <c r="M15" i="2"/>
  <c r="O15" i="2"/>
  <c r="S15" i="2" s="1"/>
  <c r="N15" i="2"/>
  <c r="R15" i="2" s="1"/>
  <c r="CX16" i="2"/>
  <c r="DG16" i="2" s="1"/>
  <c r="DK16" i="2" s="1"/>
  <c r="T14" i="2"/>
  <c r="E16" i="2"/>
  <c r="CI16" i="2"/>
  <c r="D16" i="2"/>
  <c r="CV17" i="2"/>
  <c r="CD17" i="2"/>
  <c r="AR17" i="2"/>
  <c r="CW17" i="2"/>
  <c r="BK17" i="2"/>
  <c r="CC17" i="2"/>
  <c r="BJ17" i="2"/>
  <c r="F16" i="2"/>
  <c r="H16" i="2"/>
  <c r="B16" i="2"/>
  <c r="C16" i="2"/>
  <c r="AS16" i="2"/>
  <c r="BB16" i="2" s="1"/>
  <c r="BF16" i="2" s="1"/>
  <c r="AA17" i="2"/>
  <c r="CB17" i="2"/>
  <c r="BG17" i="2"/>
  <c r="BH17" i="2"/>
  <c r="BM17" i="2"/>
  <c r="BZ17" i="2"/>
  <c r="BI17" i="2"/>
  <c r="AN17" i="2"/>
  <c r="X17" i="2"/>
  <c r="CA17" i="2"/>
  <c r="AO17" i="2"/>
  <c r="AT17" i="2"/>
  <c r="Y17" i="2"/>
  <c r="CF17" i="2"/>
  <c r="AP17" i="2"/>
  <c r="U17" i="2"/>
  <c r="AQ17" i="2"/>
  <c r="V17" i="2"/>
  <c r="CY17" i="2"/>
  <c r="W17" i="2"/>
  <c r="CE16" i="2"/>
  <c r="BL16" i="2"/>
  <c r="BU16" i="2" s="1"/>
  <c r="BY16" i="2" s="1"/>
  <c r="CG16" i="2"/>
  <c r="CJ15" i="2"/>
  <c r="CH16" i="2"/>
  <c r="BQ15" i="2"/>
  <c r="BO16" i="2"/>
  <c r="DA16" i="2"/>
  <c r="DC15" i="2"/>
  <c r="DT16" i="2"/>
  <c r="DX16" i="2"/>
  <c r="EB16" i="2" s="1"/>
  <c r="BN16" i="2"/>
  <c r="G15" i="2"/>
  <c r="P15" i="2" s="1"/>
  <c r="AW16" i="2"/>
  <c r="DB16" i="2"/>
  <c r="AB16" i="2"/>
  <c r="I15" i="2"/>
  <c r="EB15" i="2"/>
  <c r="L14" i="2"/>
  <c r="AE15" i="2"/>
  <c r="AX15" i="2"/>
  <c r="DY16" i="2"/>
  <c r="DU16" i="2"/>
  <c r="AC16" i="2"/>
  <c r="BP16" i="2"/>
  <c r="CZ16" i="2"/>
  <c r="Z16" i="2"/>
  <c r="AF16" i="2" s="1"/>
  <c r="AD16" i="2"/>
  <c r="AV16" i="2"/>
  <c r="AU16" i="2"/>
  <c r="A18" i="2"/>
  <c r="CU17" i="2"/>
  <c r="DM17" i="2"/>
  <c r="CT17" i="2"/>
  <c r="DN17" i="2"/>
  <c r="J15" i="2"/>
  <c r="K15" i="2"/>
  <c r="P4" i="2"/>
  <c r="T4" i="2" s="1"/>
  <c r="DE17" i="2" l="1"/>
  <c r="DI17" i="2" s="1"/>
  <c r="DF17" i="2"/>
  <c r="DJ17" i="2" s="1"/>
  <c r="AI16" i="2"/>
  <c r="AM16" i="2" s="1"/>
  <c r="CN16" i="2"/>
  <c r="CR16" i="2" s="1"/>
  <c r="AG17" i="2"/>
  <c r="AK17" i="2" s="1"/>
  <c r="AH17" i="2"/>
  <c r="AL17" i="2" s="1"/>
  <c r="CL17" i="2"/>
  <c r="CP17" i="2" s="1"/>
  <c r="CK17" i="2"/>
  <c r="CO17" i="2" s="1"/>
  <c r="CM17" i="2"/>
  <c r="CQ17" i="2" s="1"/>
  <c r="AY17" i="2"/>
  <c r="BC17" i="2" s="1"/>
  <c r="BS17" i="2"/>
  <c r="BW17" i="2" s="1"/>
  <c r="DD17" i="2"/>
  <c r="DH17" i="2" s="1"/>
  <c r="BA17" i="2"/>
  <c r="BE17" i="2" s="1"/>
  <c r="AZ17" i="2"/>
  <c r="BD17" i="2" s="1"/>
  <c r="BT17" i="2"/>
  <c r="BX17" i="2" s="1"/>
  <c r="BR17" i="2"/>
  <c r="BV17" i="2" s="1"/>
  <c r="AJ16" i="2"/>
  <c r="M16" i="2"/>
  <c r="Q16" i="2" s="1"/>
  <c r="O16" i="2"/>
  <c r="S16" i="2" s="1"/>
  <c r="N16" i="2"/>
  <c r="R16" i="2" s="1"/>
  <c r="L15" i="2"/>
  <c r="T15" i="2"/>
  <c r="CX17" i="2"/>
  <c r="DG17" i="2" s="1"/>
  <c r="DK17" i="2" s="1"/>
  <c r="C17" i="2"/>
  <c r="AS17" i="2"/>
  <c r="BB17" i="2" s="1"/>
  <c r="BF17" i="2" s="1"/>
  <c r="F17" i="2"/>
  <c r="E17" i="2"/>
  <c r="H17" i="2"/>
  <c r="BK18" i="2"/>
  <c r="CD18" i="2"/>
  <c r="CC18" i="2"/>
  <c r="BJ18" i="2"/>
  <c r="AR18" i="2"/>
  <c r="CV18" i="2"/>
  <c r="CW18" i="2"/>
  <c r="D17" i="2"/>
  <c r="B17" i="2"/>
  <c r="CE17" i="2"/>
  <c r="CJ17" i="2" s="1"/>
  <c r="AA18" i="2"/>
  <c r="BZ18" i="2"/>
  <c r="BI18" i="2"/>
  <c r="CA18" i="2"/>
  <c r="CF18" i="2"/>
  <c r="CB18" i="2"/>
  <c r="BG18" i="2"/>
  <c r="AP18" i="2"/>
  <c r="BH18" i="2"/>
  <c r="AQ18" i="2"/>
  <c r="BM18" i="2"/>
  <c r="AN18" i="2"/>
  <c r="Y18" i="2"/>
  <c r="AO18" i="2"/>
  <c r="CY18" i="2"/>
  <c r="AT18" i="2"/>
  <c r="X18" i="2"/>
  <c r="U18" i="2"/>
  <c r="W18" i="2"/>
  <c r="V18" i="2"/>
  <c r="CJ16" i="2"/>
  <c r="CG17" i="2"/>
  <c r="BL17" i="2"/>
  <c r="BU17" i="2" s="1"/>
  <c r="BY17" i="2" s="1"/>
  <c r="CH17" i="2"/>
  <c r="CI17" i="2"/>
  <c r="Q15" i="2"/>
  <c r="AX16" i="2"/>
  <c r="DC16" i="2"/>
  <c r="BQ16" i="2"/>
  <c r="J16" i="2"/>
  <c r="G16" i="2"/>
  <c r="P16" i="2" s="1"/>
  <c r="T16" i="2" s="1"/>
  <c r="BP17" i="2"/>
  <c r="BO17" i="2"/>
  <c r="AV17" i="2"/>
  <c r="AD17" i="2"/>
  <c r="DB17" i="2"/>
  <c r="Z17" i="2"/>
  <c r="AI17" i="2" s="1"/>
  <c r="A19" i="2"/>
  <c r="DN18" i="2"/>
  <c r="CT18" i="2"/>
  <c r="CU18" i="2"/>
  <c r="DM18" i="2"/>
  <c r="BN17" i="2"/>
  <c r="AU17" i="2"/>
  <c r="DY17" i="2"/>
  <c r="EC17" i="2" s="1"/>
  <c r="DU17" i="2"/>
  <c r="AW17" i="2"/>
  <c r="AC17" i="2"/>
  <c r="CZ17" i="2"/>
  <c r="K16" i="2"/>
  <c r="AE16" i="2"/>
  <c r="I16" i="2"/>
  <c r="DA17" i="2"/>
  <c r="DT17" i="2"/>
  <c r="DX17" i="2"/>
  <c r="AB17" i="2"/>
  <c r="EC16" i="2"/>
  <c r="L4" i="2"/>
  <c r="DF18" i="2" l="1"/>
  <c r="DJ18" i="2" s="1"/>
  <c r="BS18" i="2"/>
  <c r="BW18" i="2" s="1"/>
  <c r="DE18" i="2"/>
  <c r="DI18" i="2" s="1"/>
  <c r="AG18" i="2"/>
  <c r="AK18" i="2" s="1"/>
  <c r="AH18" i="2"/>
  <c r="AL18" i="2" s="1"/>
  <c r="AF17" i="2"/>
  <c r="AJ17" i="2" s="1"/>
  <c r="CN17" i="2"/>
  <c r="CR17" i="2" s="1"/>
  <c r="CL18" i="2"/>
  <c r="CP18" i="2" s="1"/>
  <c r="DD18" i="2"/>
  <c r="DH18" i="2" s="1"/>
  <c r="BR18" i="2"/>
  <c r="BV18" i="2" s="1"/>
  <c r="BT18" i="2"/>
  <c r="BX18" i="2" s="1"/>
  <c r="AY18" i="2"/>
  <c r="BC18" i="2" s="1"/>
  <c r="BA18" i="2"/>
  <c r="BE18" i="2" s="1"/>
  <c r="AZ18" i="2"/>
  <c r="BD18" i="2" s="1"/>
  <c r="CM18" i="2"/>
  <c r="CQ18" i="2" s="1"/>
  <c r="CK18" i="2"/>
  <c r="CO18" i="2" s="1"/>
  <c r="N17" i="2"/>
  <c r="R17" i="2" s="1"/>
  <c r="M17" i="2"/>
  <c r="Q17" i="2" s="1"/>
  <c r="O17" i="2"/>
  <c r="S17" i="2" s="1"/>
  <c r="AM17" i="2"/>
  <c r="L16" i="2"/>
  <c r="CH18" i="2"/>
  <c r="CX18" i="2"/>
  <c r="DG18" i="2" s="1"/>
  <c r="DK18" i="2" s="1"/>
  <c r="C18" i="2"/>
  <c r="D18" i="2"/>
  <c r="B18" i="2"/>
  <c r="AS18" i="2"/>
  <c r="BB18" i="2" s="1"/>
  <c r="BF18" i="2" s="1"/>
  <c r="CV19" i="2"/>
  <c r="CW19" i="2"/>
  <c r="CD19" i="2"/>
  <c r="CC19" i="2"/>
  <c r="BK19" i="2"/>
  <c r="BJ19" i="2"/>
  <c r="AR19" i="2"/>
  <c r="E18" i="2"/>
  <c r="F18" i="2"/>
  <c r="H18" i="2"/>
  <c r="CI18" i="2"/>
  <c r="CE18" i="2"/>
  <c r="AA19" i="2"/>
  <c r="CB19" i="2"/>
  <c r="BG19" i="2"/>
  <c r="BH19" i="2"/>
  <c r="BZ19" i="2"/>
  <c r="BI19" i="2"/>
  <c r="BM19" i="2"/>
  <c r="CA19" i="2"/>
  <c r="AN19" i="2"/>
  <c r="CF19" i="2"/>
  <c r="AO19" i="2"/>
  <c r="AT19" i="2"/>
  <c r="AP19" i="2"/>
  <c r="X19" i="2"/>
  <c r="W19" i="2"/>
  <c r="CY19" i="2"/>
  <c r="V19" i="2"/>
  <c r="AQ19" i="2"/>
  <c r="Y19" i="2"/>
  <c r="U19" i="2"/>
  <c r="BL18" i="2"/>
  <c r="BU18" i="2" s="1"/>
  <c r="BY18" i="2" s="1"/>
  <c r="CG18" i="2"/>
  <c r="AX17" i="2"/>
  <c r="DB18" i="2"/>
  <c r="BP18" i="2"/>
  <c r="DA18" i="2"/>
  <c r="I17" i="2"/>
  <c r="AC18" i="2"/>
  <c r="AU18" i="2"/>
  <c r="AB18" i="2"/>
  <c r="A20" i="2"/>
  <c r="DN19" i="2"/>
  <c r="CT19" i="2"/>
  <c r="CU19" i="2"/>
  <c r="DM19" i="2"/>
  <c r="AE17" i="2"/>
  <c r="DC17" i="2"/>
  <c r="AV18" i="2"/>
  <c r="BQ17" i="2"/>
  <c r="EB17" i="2"/>
  <c r="J17" i="2"/>
  <c r="BO18" i="2"/>
  <c r="DT18" i="2"/>
  <c r="DX18" i="2"/>
  <c r="EB18" i="2" s="1"/>
  <c r="DY18" i="2"/>
  <c r="DU18" i="2"/>
  <c r="BN18" i="2"/>
  <c r="AW18" i="2"/>
  <c r="AD18" i="2"/>
  <c r="Z18" i="2"/>
  <c r="AF18" i="2" s="1"/>
  <c r="CZ18" i="2"/>
  <c r="G17" i="2"/>
  <c r="P17" i="2" s="1"/>
  <c r="T17" i="2" s="1"/>
  <c r="K17" i="2"/>
  <c r="DE19" i="2" l="1"/>
  <c r="DI19" i="2" s="1"/>
  <c r="AG19" i="2"/>
  <c r="AK19" i="2" s="1"/>
  <c r="BT19" i="2"/>
  <c r="BX19" i="2" s="1"/>
  <c r="BA19" i="2"/>
  <c r="BE19" i="2" s="1"/>
  <c r="AY19" i="2"/>
  <c r="BC19" i="2" s="1"/>
  <c r="AI18" i="2"/>
  <c r="AM18" i="2" s="1"/>
  <c r="CN18" i="2"/>
  <c r="CR18" i="2" s="1"/>
  <c r="BS19" i="2"/>
  <c r="BW19" i="2" s="1"/>
  <c r="CM19" i="2"/>
  <c r="CQ19" i="2" s="1"/>
  <c r="CK19" i="2"/>
  <c r="CO19" i="2" s="1"/>
  <c r="DD19" i="2"/>
  <c r="DH19" i="2" s="1"/>
  <c r="CL19" i="2"/>
  <c r="CP19" i="2" s="1"/>
  <c r="DF19" i="2"/>
  <c r="DJ19" i="2" s="1"/>
  <c r="AH19" i="2"/>
  <c r="AL19" i="2" s="1"/>
  <c r="AZ19" i="2"/>
  <c r="BD19" i="2" s="1"/>
  <c r="BR19" i="2"/>
  <c r="BV19" i="2" s="1"/>
  <c r="M18" i="2"/>
  <c r="Q18" i="2" s="1"/>
  <c r="O18" i="2"/>
  <c r="S18" i="2" s="1"/>
  <c r="N18" i="2"/>
  <c r="R18" i="2" s="1"/>
  <c r="AJ18" i="2"/>
  <c r="CX19" i="2"/>
  <c r="DG19" i="2" s="1"/>
  <c r="DK19" i="2" s="1"/>
  <c r="F19" i="2"/>
  <c r="AS19" i="2"/>
  <c r="BB19" i="2" s="1"/>
  <c r="BF19" i="2" s="1"/>
  <c r="B19" i="2"/>
  <c r="D19" i="2"/>
  <c r="E19" i="2"/>
  <c r="CC20" i="2"/>
  <c r="BJ20" i="2"/>
  <c r="CV20" i="2"/>
  <c r="CW20" i="2"/>
  <c r="CD20" i="2"/>
  <c r="BK20" i="2"/>
  <c r="AR20" i="2"/>
  <c r="C19" i="2"/>
  <c r="H19" i="2"/>
  <c r="CH19" i="2"/>
  <c r="CG19" i="2"/>
  <c r="CI19" i="2"/>
  <c r="CE19" i="2"/>
  <c r="CJ19" i="2" s="1"/>
  <c r="CJ18" i="2"/>
  <c r="AA20" i="2"/>
  <c r="BZ20" i="2"/>
  <c r="BH20" i="2"/>
  <c r="BM20" i="2"/>
  <c r="CA20" i="2"/>
  <c r="CF20" i="2"/>
  <c r="BI20" i="2"/>
  <c r="CB20" i="2"/>
  <c r="BG20" i="2"/>
  <c r="AP20" i="2"/>
  <c r="Y20" i="2"/>
  <c r="AQ20" i="2"/>
  <c r="AN20" i="2"/>
  <c r="AT20" i="2"/>
  <c r="V20" i="2"/>
  <c r="W20" i="2"/>
  <c r="AO20" i="2"/>
  <c r="U20" i="2"/>
  <c r="X20" i="2"/>
  <c r="CY20" i="2"/>
  <c r="BL19" i="2"/>
  <c r="BU19" i="2" s="1"/>
  <c r="BY19" i="2" s="1"/>
  <c r="DC18" i="2"/>
  <c r="G18" i="2"/>
  <c r="P18" i="2" s="1"/>
  <c r="T18" i="2" s="1"/>
  <c r="BQ18" i="2"/>
  <c r="EC18" i="2"/>
  <c r="AV19" i="2"/>
  <c r="AC19" i="2"/>
  <c r="Z19" i="2"/>
  <c r="AF19" i="2" s="1"/>
  <c r="L17" i="2"/>
  <c r="DT19" i="2"/>
  <c r="DX19" i="2"/>
  <c r="DA19" i="2"/>
  <c r="BO19" i="2"/>
  <c r="AU19" i="2"/>
  <c r="AX18" i="2"/>
  <c r="K18" i="2"/>
  <c r="DB19" i="2"/>
  <c r="DY19" i="2"/>
  <c r="EC19" i="2" s="1"/>
  <c r="DU19" i="2"/>
  <c r="AW19" i="2"/>
  <c r="BN19" i="2"/>
  <c r="I18" i="2"/>
  <c r="AE18" i="2"/>
  <c r="BP19" i="2"/>
  <c r="AD19" i="2"/>
  <c r="AB19" i="2"/>
  <c r="CZ19" i="2"/>
  <c r="A21" i="2"/>
  <c r="CU20" i="2"/>
  <c r="DM20" i="2"/>
  <c r="DN20" i="2"/>
  <c r="CT20" i="2"/>
  <c r="J18" i="2"/>
  <c r="DE20" i="2" l="1"/>
  <c r="DI20" i="2" s="1"/>
  <c r="AH20" i="2"/>
  <c r="AL20" i="2" s="1"/>
  <c r="CM20" i="2"/>
  <c r="CQ20" i="2" s="1"/>
  <c r="AZ20" i="2"/>
  <c r="BD20" i="2" s="1"/>
  <c r="AY20" i="2"/>
  <c r="BC20" i="2" s="1"/>
  <c r="CL20" i="2"/>
  <c r="CP20" i="2" s="1"/>
  <c r="AI19" i="2"/>
  <c r="AM19" i="2" s="1"/>
  <c r="CN19" i="2"/>
  <c r="CR19" i="2" s="1"/>
  <c r="AG20" i="2"/>
  <c r="AK20" i="2" s="1"/>
  <c r="BT20" i="2"/>
  <c r="BX20" i="2" s="1"/>
  <c r="BS20" i="2"/>
  <c r="BW20" i="2" s="1"/>
  <c r="DD20" i="2"/>
  <c r="DH20" i="2" s="1"/>
  <c r="BA20" i="2"/>
  <c r="BE20" i="2" s="1"/>
  <c r="CK20" i="2"/>
  <c r="CO20" i="2" s="1"/>
  <c r="DF20" i="2"/>
  <c r="DJ20" i="2" s="1"/>
  <c r="BR20" i="2"/>
  <c r="BV20" i="2" s="1"/>
  <c r="N19" i="2"/>
  <c r="R19" i="2" s="1"/>
  <c r="O19" i="2"/>
  <c r="S19" i="2" s="1"/>
  <c r="M19" i="2"/>
  <c r="Q19" i="2" s="1"/>
  <c r="AJ19" i="2"/>
  <c r="L18" i="2"/>
  <c r="C20" i="2"/>
  <c r="B20" i="2"/>
  <c r="CX20" i="2"/>
  <c r="E20" i="2"/>
  <c r="F20" i="2"/>
  <c r="CV21" i="2"/>
  <c r="CD21" i="2"/>
  <c r="AR21" i="2"/>
  <c r="CW21" i="2"/>
  <c r="CC21" i="2"/>
  <c r="BJ21" i="2"/>
  <c r="BK21" i="2"/>
  <c r="CH20" i="2"/>
  <c r="H20" i="2"/>
  <c r="CG20" i="2"/>
  <c r="D20" i="2"/>
  <c r="AS20" i="2"/>
  <c r="BB20" i="2" s="1"/>
  <c r="BF20" i="2" s="1"/>
  <c r="CE20" i="2"/>
  <c r="CN20" i="2" s="1"/>
  <c r="AA21" i="2"/>
  <c r="CB21" i="2"/>
  <c r="BG21" i="2"/>
  <c r="BZ21" i="2"/>
  <c r="BH21" i="2"/>
  <c r="BM21" i="2"/>
  <c r="CF21" i="2"/>
  <c r="AN21" i="2"/>
  <c r="X21" i="2"/>
  <c r="AO21" i="2"/>
  <c r="AT21" i="2"/>
  <c r="BI21" i="2"/>
  <c r="AP21" i="2"/>
  <c r="CA21" i="2"/>
  <c r="U21" i="2"/>
  <c r="Y21" i="2"/>
  <c r="CY21" i="2"/>
  <c r="AQ21" i="2"/>
  <c r="V21" i="2"/>
  <c r="W21" i="2"/>
  <c r="BL20" i="2"/>
  <c r="BU20" i="2" s="1"/>
  <c r="BY20" i="2" s="1"/>
  <c r="CI20" i="2"/>
  <c r="BQ19" i="2"/>
  <c r="G19" i="2"/>
  <c r="P19" i="2" s="1"/>
  <c r="T19" i="2" s="1"/>
  <c r="BP20" i="2"/>
  <c r="DA20" i="2"/>
  <c r="BO20" i="2"/>
  <c r="DB20" i="2"/>
  <c r="CZ20" i="2"/>
  <c r="AB20" i="2"/>
  <c r="K19" i="2"/>
  <c r="DU20" i="2"/>
  <c r="DY20" i="2"/>
  <c r="EC20" i="2" s="1"/>
  <c r="AW20" i="2"/>
  <c r="Z20" i="2"/>
  <c r="AI20" i="2" s="1"/>
  <c r="EB19" i="2"/>
  <c r="AE19" i="2"/>
  <c r="J19" i="2"/>
  <c r="AD20" i="2"/>
  <c r="AV20" i="2"/>
  <c r="AU20" i="2"/>
  <c r="A22" i="2"/>
  <c r="CU21" i="2"/>
  <c r="DM21" i="2"/>
  <c r="CT21" i="2"/>
  <c r="DN21" i="2"/>
  <c r="I19" i="2"/>
  <c r="DC19" i="2"/>
  <c r="AC20" i="2"/>
  <c r="DX20" i="2"/>
  <c r="DT20" i="2"/>
  <c r="BN20" i="2"/>
  <c r="AX19" i="2"/>
  <c r="DF21" i="2" l="1"/>
  <c r="DJ21" i="2" s="1"/>
  <c r="DG20" i="2"/>
  <c r="DK20" i="2" s="1"/>
  <c r="AG21" i="2"/>
  <c r="AK21" i="2" s="1"/>
  <c r="DE21" i="2"/>
  <c r="DI21" i="2" s="1"/>
  <c r="BS21" i="2"/>
  <c r="BW21" i="2" s="1"/>
  <c r="AF20" i="2"/>
  <c r="AJ20" i="2" s="1"/>
  <c r="CR20" i="2"/>
  <c r="BR21" i="2"/>
  <c r="BV21" i="2" s="1"/>
  <c r="CL21" i="2"/>
  <c r="CP21" i="2" s="1"/>
  <c r="AZ21" i="2"/>
  <c r="BD21" i="2" s="1"/>
  <c r="CM21" i="2"/>
  <c r="CQ21" i="2" s="1"/>
  <c r="DD21" i="2"/>
  <c r="DH21" i="2" s="1"/>
  <c r="BA21" i="2"/>
  <c r="BE21" i="2" s="1"/>
  <c r="AH21" i="2"/>
  <c r="AL21" i="2" s="1"/>
  <c r="BT21" i="2"/>
  <c r="BX21" i="2" s="1"/>
  <c r="AY21" i="2"/>
  <c r="BC21" i="2" s="1"/>
  <c r="CK21" i="2"/>
  <c r="CO21" i="2" s="1"/>
  <c r="M20" i="2"/>
  <c r="Q20" i="2" s="1"/>
  <c r="O20" i="2"/>
  <c r="S20" i="2" s="1"/>
  <c r="N20" i="2"/>
  <c r="R20" i="2" s="1"/>
  <c r="AM20" i="2"/>
  <c r="CX21" i="2"/>
  <c r="DG21" i="2" s="1"/>
  <c r="DK21" i="2" s="1"/>
  <c r="CH21" i="2"/>
  <c r="B21" i="2"/>
  <c r="E21" i="2"/>
  <c r="H21" i="2"/>
  <c r="AS21" i="2"/>
  <c r="BB21" i="2" s="1"/>
  <c r="BF21" i="2" s="1"/>
  <c r="BK22" i="2"/>
  <c r="CV22" i="2"/>
  <c r="CW22" i="2"/>
  <c r="CD22" i="2"/>
  <c r="CC22" i="2"/>
  <c r="BJ22" i="2"/>
  <c r="AR22" i="2"/>
  <c r="D21" i="2"/>
  <c r="F21" i="2"/>
  <c r="C21" i="2"/>
  <c r="BL21" i="2"/>
  <c r="BU21" i="2" s="1"/>
  <c r="BY21" i="2" s="1"/>
  <c r="CI21" i="2"/>
  <c r="CJ20" i="2"/>
  <c r="AA22" i="2"/>
  <c r="BZ22" i="2"/>
  <c r="BH22" i="2"/>
  <c r="BM22" i="2"/>
  <c r="CA22" i="2"/>
  <c r="CF22" i="2"/>
  <c r="BI22" i="2"/>
  <c r="CB22" i="2"/>
  <c r="AP22" i="2"/>
  <c r="AQ22" i="2"/>
  <c r="AN22" i="2"/>
  <c r="Y22" i="2"/>
  <c r="CY22" i="2"/>
  <c r="AT22" i="2"/>
  <c r="U22" i="2"/>
  <c r="X22" i="2"/>
  <c r="BG22" i="2"/>
  <c r="AO22" i="2"/>
  <c r="V22" i="2"/>
  <c r="W22" i="2"/>
  <c r="CE21" i="2"/>
  <c r="CJ21" i="2" s="1"/>
  <c r="CG21" i="2"/>
  <c r="J20" i="2"/>
  <c r="K20" i="2"/>
  <c r="DB21" i="2"/>
  <c r="DA21" i="2"/>
  <c r="EB20" i="2"/>
  <c r="AD21" i="2"/>
  <c r="AV21" i="2"/>
  <c r="Z21" i="2"/>
  <c r="AF21" i="2" s="1"/>
  <c r="A23" i="2"/>
  <c r="DN22" i="2"/>
  <c r="CT22" i="2"/>
  <c r="CU22" i="2"/>
  <c r="DM22" i="2"/>
  <c r="G20" i="2"/>
  <c r="P20" i="2" s="1"/>
  <c r="T20" i="2" s="1"/>
  <c r="AC21" i="2"/>
  <c r="DX21" i="2"/>
  <c r="EB21" i="2" s="1"/>
  <c r="DT21" i="2"/>
  <c r="BN21" i="2"/>
  <c r="AU21" i="2"/>
  <c r="AE20" i="2"/>
  <c r="L19" i="2"/>
  <c r="I20" i="2"/>
  <c r="AX20" i="2"/>
  <c r="DU21" i="2"/>
  <c r="DY21" i="2"/>
  <c r="BO21" i="2"/>
  <c r="CZ21" i="2"/>
  <c r="BQ20" i="2"/>
  <c r="DC20" i="2"/>
  <c r="AW21" i="2"/>
  <c r="BP21" i="2"/>
  <c r="AB21" i="2"/>
  <c r="DF22" i="2" l="1"/>
  <c r="DJ22" i="2" s="1"/>
  <c r="AH22" i="2"/>
  <c r="AL22" i="2" s="1"/>
  <c r="DE22" i="2"/>
  <c r="DI22" i="2" s="1"/>
  <c r="CN21" i="2"/>
  <c r="CR21" i="2" s="1"/>
  <c r="AI21" i="2"/>
  <c r="AM21" i="2" s="1"/>
  <c r="CM22" i="2"/>
  <c r="CQ22" i="2" s="1"/>
  <c r="AZ22" i="2"/>
  <c r="BD22" i="2" s="1"/>
  <c r="AG22" i="2"/>
  <c r="AK22" i="2" s="1"/>
  <c r="AY22" i="2"/>
  <c r="BC22" i="2" s="1"/>
  <c r="BT22" i="2"/>
  <c r="BX22" i="2" s="1"/>
  <c r="BS22" i="2"/>
  <c r="BW22" i="2" s="1"/>
  <c r="CK22" i="2"/>
  <c r="CO22" i="2" s="1"/>
  <c r="BR22" i="2"/>
  <c r="BV22" i="2" s="1"/>
  <c r="DD22" i="2"/>
  <c r="DH22" i="2" s="1"/>
  <c r="BA22" i="2"/>
  <c r="BE22" i="2" s="1"/>
  <c r="CL22" i="2"/>
  <c r="CP22" i="2" s="1"/>
  <c r="N21" i="2"/>
  <c r="R21" i="2" s="1"/>
  <c r="O21" i="2"/>
  <c r="S21" i="2" s="1"/>
  <c r="M21" i="2"/>
  <c r="Q21" i="2" s="1"/>
  <c r="AJ21" i="2"/>
  <c r="L20" i="2"/>
  <c r="CX22" i="2"/>
  <c r="DG22" i="2" s="1"/>
  <c r="DK22" i="2" s="1"/>
  <c r="CG22" i="2"/>
  <c r="CH22" i="2"/>
  <c r="H22" i="2"/>
  <c r="CV23" i="2"/>
  <c r="CW23" i="2"/>
  <c r="CD23" i="2"/>
  <c r="CC23" i="2"/>
  <c r="BK23" i="2"/>
  <c r="BJ23" i="2"/>
  <c r="AR23" i="2"/>
  <c r="D22" i="2"/>
  <c r="E22" i="2"/>
  <c r="F22" i="2"/>
  <c r="AS22" i="2"/>
  <c r="BB22" i="2" s="1"/>
  <c r="BF22" i="2" s="1"/>
  <c r="C22" i="2"/>
  <c r="B22" i="2"/>
  <c r="AA23" i="2"/>
  <c r="CB23" i="2"/>
  <c r="BG23" i="2"/>
  <c r="BZ23" i="2"/>
  <c r="BH23" i="2"/>
  <c r="BM23" i="2"/>
  <c r="AN23" i="2"/>
  <c r="BI23" i="2"/>
  <c r="AO23" i="2"/>
  <c r="AT23" i="2"/>
  <c r="CA23" i="2"/>
  <c r="AP23" i="2"/>
  <c r="X23" i="2"/>
  <c r="AQ23" i="2"/>
  <c r="Y23" i="2"/>
  <c r="W23" i="2"/>
  <c r="CF23" i="2"/>
  <c r="U23" i="2"/>
  <c r="CY23" i="2"/>
  <c r="V23" i="2"/>
  <c r="CE22" i="2"/>
  <c r="CJ22" i="2" s="1"/>
  <c r="CI22" i="2"/>
  <c r="BL22" i="2"/>
  <c r="BU22" i="2" s="1"/>
  <c r="BY22" i="2" s="1"/>
  <c r="BP22" i="2"/>
  <c r="AX21" i="2"/>
  <c r="DC21" i="2"/>
  <c r="G21" i="2"/>
  <c r="P21" i="2" s="1"/>
  <c r="T21" i="2" s="1"/>
  <c r="I21" i="2"/>
  <c r="AW22" i="2"/>
  <c r="DX22" i="2"/>
  <c r="EB22" i="2" s="1"/>
  <c r="DT22" i="2"/>
  <c r="DU22" i="2"/>
  <c r="DY22" i="2"/>
  <c r="EC22" i="2" s="1"/>
  <c r="BN22" i="2"/>
  <c r="J21" i="2"/>
  <c r="BO22" i="2"/>
  <c r="DB22" i="2"/>
  <c r="AD22" i="2"/>
  <c r="CZ22" i="2"/>
  <c r="AE21" i="2"/>
  <c r="K21" i="2"/>
  <c r="AC22" i="2"/>
  <c r="AU22" i="2"/>
  <c r="AB22" i="2"/>
  <c r="A24" i="2"/>
  <c r="DN23" i="2"/>
  <c r="CT23" i="2"/>
  <c r="CU23" i="2"/>
  <c r="DM23" i="2"/>
  <c r="EC21" i="2"/>
  <c r="AV22" i="2"/>
  <c r="DA22" i="2"/>
  <c r="Z22" i="2"/>
  <c r="AI22" i="2" s="1"/>
  <c r="BQ21" i="2"/>
  <c r="DF23" i="2" l="1"/>
  <c r="DJ23" i="2" s="1"/>
  <c r="AF22" i="2"/>
  <c r="AJ22" i="2" s="1"/>
  <c r="CN22" i="2"/>
  <c r="CR22" i="2" s="1"/>
  <c r="DE23" i="2"/>
  <c r="DI23" i="2" s="1"/>
  <c r="AG23" i="2"/>
  <c r="AK23" i="2" s="1"/>
  <c r="AH23" i="2"/>
  <c r="AL23" i="2" s="1"/>
  <c r="CM23" i="2"/>
  <c r="CQ23" i="2" s="1"/>
  <c r="AZ23" i="2"/>
  <c r="BD23" i="2" s="1"/>
  <c r="BS23" i="2"/>
  <c r="BW23" i="2" s="1"/>
  <c r="BA23" i="2"/>
  <c r="BE23" i="2" s="1"/>
  <c r="BT23" i="2"/>
  <c r="BX23" i="2" s="1"/>
  <c r="CK23" i="2"/>
  <c r="CO23" i="2" s="1"/>
  <c r="DD23" i="2"/>
  <c r="DH23" i="2" s="1"/>
  <c r="CL23" i="2"/>
  <c r="CP23" i="2" s="1"/>
  <c r="AY23" i="2"/>
  <c r="BC23" i="2" s="1"/>
  <c r="BR23" i="2"/>
  <c r="BV23" i="2" s="1"/>
  <c r="O22" i="2"/>
  <c r="S22" i="2" s="1"/>
  <c r="M22" i="2"/>
  <c r="Q22" i="2" s="1"/>
  <c r="N22" i="2"/>
  <c r="R22" i="2" s="1"/>
  <c r="AM22" i="2"/>
  <c r="CX23" i="2"/>
  <c r="DG23" i="2" s="1"/>
  <c r="DK23" i="2" s="1"/>
  <c r="C23" i="2"/>
  <c r="F23" i="2"/>
  <c r="B23" i="2"/>
  <c r="D23" i="2"/>
  <c r="CC24" i="2"/>
  <c r="BJ24" i="2"/>
  <c r="CV24" i="2"/>
  <c r="CW24" i="2"/>
  <c r="CD24" i="2"/>
  <c r="BK24" i="2"/>
  <c r="AR24" i="2"/>
  <c r="E23" i="2"/>
  <c r="H23" i="2"/>
  <c r="AS23" i="2"/>
  <c r="BB23" i="2" s="1"/>
  <c r="BF23" i="2" s="1"/>
  <c r="BL23" i="2"/>
  <c r="BU23" i="2" s="1"/>
  <c r="BY23" i="2" s="1"/>
  <c r="CH23" i="2"/>
  <c r="CE23" i="2"/>
  <c r="CG23" i="2"/>
  <c r="CI23" i="2"/>
  <c r="AA24" i="2"/>
  <c r="BZ24" i="2"/>
  <c r="BH24" i="2"/>
  <c r="BM24" i="2"/>
  <c r="CA24" i="2"/>
  <c r="CF24" i="2"/>
  <c r="BI24" i="2"/>
  <c r="CB24" i="2"/>
  <c r="AP24" i="2"/>
  <c r="Y24" i="2"/>
  <c r="AQ24" i="2"/>
  <c r="BG24" i="2"/>
  <c r="AN24" i="2"/>
  <c r="X24" i="2"/>
  <c r="V24" i="2"/>
  <c r="AO24" i="2"/>
  <c r="W24" i="2"/>
  <c r="AT24" i="2"/>
  <c r="U24" i="2"/>
  <c r="CY24" i="2"/>
  <c r="L21" i="2"/>
  <c r="BP23" i="2"/>
  <c r="J22" i="2"/>
  <c r="AE22" i="2"/>
  <c r="DB23" i="2"/>
  <c r="DU23" i="2"/>
  <c r="DY23" i="2"/>
  <c r="AW23" i="2"/>
  <c r="BN23" i="2"/>
  <c r="DX23" i="2"/>
  <c r="DT23" i="2"/>
  <c r="DA23" i="2"/>
  <c r="AU23" i="2"/>
  <c r="AD23" i="2"/>
  <c r="CZ23" i="2"/>
  <c r="A25" i="2"/>
  <c r="CU24" i="2"/>
  <c r="DM24" i="2"/>
  <c r="DN24" i="2"/>
  <c r="CT24" i="2"/>
  <c r="BQ22" i="2"/>
  <c r="K22" i="2"/>
  <c r="BO23" i="2"/>
  <c r="AB23" i="2"/>
  <c r="AX22" i="2"/>
  <c r="G22" i="2"/>
  <c r="P22" i="2" s="1"/>
  <c r="T22" i="2" s="1"/>
  <c r="AV23" i="2"/>
  <c r="AC23" i="2"/>
  <c r="Z23" i="2"/>
  <c r="AF23" i="2" s="1"/>
  <c r="I22" i="2"/>
  <c r="DC22" i="2"/>
  <c r="AH24" i="2" l="1"/>
  <c r="AL24" i="2" s="1"/>
  <c r="BR24" i="2"/>
  <c r="BV24" i="2" s="1"/>
  <c r="DE24" i="2"/>
  <c r="DI24" i="2" s="1"/>
  <c r="AG24" i="2"/>
  <c r="AK24" i="2" s="1"/>
  <c r="AI23" i="2"/>
  <c r="AM23" i="2" s="1"/>
  <c r="CN23" i="2"/>
  <c r="CR23" i="2" s="1"/>
  <c r="CM24" i="2"/>
  <c r="CQ24" i="2" s="1"/>
  <c r="DF24" i="2"/>
  <c r="DJ24" i="2" s="1"/>
  <c r="BT24" i="2"/>
  <c r="BX24" i="2" s="1"/>
  <c r="BS24" i="2"/>
  <c r="BW24" i="2" s="1"/>
  <c r="AY24" i="2"/>
  <c r="BC24" i="2" s="1"/>
  <c r="BA24" i="2"/>
  <c r="BE24" i="2" s="1"/>
  <c r="CL24" i="2"/>
  <c r="CP24" i="2" s="1"/>
  <c r="CK24" i="2"/>
  <c r="CO24" i="2" s="1"/>
  <c r="DD24" i="2"/>
  <c r="DH24" i="2" s="1"/>
  <c r="AZ24" i="2"/>
  <c r="BD24" i="2" s="1"/>
  <c r="N23" i="2"/>
  <c r="R23" i="2" s="1"/>
  <c r="O23" i="2"/>
  <c r="S23" i="2" s="1"/>
  <c r="M23" i="2"/>
  <c r="Q23" i="2" s="1"/>
  <c r="AJ23" i="2"/>
  <c r="E24" i="2"/>
  <c r="CH24" i="2"/>
  <c r="CX24" i="2"/>
  <c r="DG24" i="2" s="1"/>
  <c r="DK24" i="2" s="1"/>
  <c r="CI24" i="2"/>
  <c r="CV25" i="2"/>
  <c r="CD25" i="2"/>
  <c r="AR25" i="2"/>
  <c r="CW25" i="2"/>
  <c r="CC25" i="2"/>
  <c r="BJ25" i="2"/>
  <c r="BK25" i="2"/>
  <c r="B24" i="2"/>
  <c r="C24" i="2"/>
  <c r="AS24" i="2"/>
  <c r="BB24" i="2" s="1"/>
  <c r="BF24" i="2" s="1"/>
  <c r="F24" i="2"/>
  <c r="CG24" i="2"/>
  <c r="D24" i="2"/>
  <c r="H24" i="2"/>
  <c r="CB25" i="2"/>
  <c r="BG25" i="2"/>
  <c r="BZ25" i="2"/>
  <c r="BH25" i="2"/>
  <c r="BM25" i="2"/>
  <c r="BI25" i="2"/>
  <c r="AN25" i="2"/>
  <c r="X25" i="2"/>
  <c r="CA25" i="2"/>
  <c r="AO25" i="2"/>
  <c r="AT25" i="2"/>
  <c r="CF25" i="2"/>
  <c r="AP25" i="2"/>
  <c r="Y25" i="2"/>
  <c r="V25" i="2"/>
  <c r="W25" i="2"/>
  <c r="AQ25" i="2"/>
  <c r="U25" i="2"/>
  <c r="CY25" i="2"/>
  <c r="CE24" i="2"/>
  <c r="CJ24" i="2" s="1"/>
  <c r="BL24" i="2"/>
  <c r="BU24" i="2" s="1"/>
  <c r="BY24" i="2" s="1"/>
  <c r="CJ23" i="2"/>
  <c r="J23" i="2"/>
  <c r="DA24" i="2"/>
  <c r="BO24" i="2"/>
  <c r="BP24" i="2"/>
  <c r="Z24" i="2"/>
  <c r="AI24" i="2" s="1"/>
  <c r="K23" i="2"/>
  <c r="I23" i="2"/>
  <c r="DY24" i="2"/>
  <c r="DU24" i="2"/>
  <c r="AV24" i="2"/>
  <c r="CZ24" i="2"/>
  <c r="AU24" i="2"/>
  <c r="A26" i="2"/>
  <c r="AA25" i="2"/>
  <c r="CU25" i="2"/>
  <c r="DM25" i="2"/>
  <c r="DN25" i="2"/>
  <c r="CT25" i="2"/>
  <c r="G23" i="2"/>
  <c r="P23" i="2" s="1"/>
  <c r="T23" i="2" s="1"/>
  <c r="AD24" i="2"/>
  <c r="DT24" i="2"/>
  <c r="DX24" i="2"/>
  <c r="EB24" i="2" s="1"/>
  <c r="BN24" i="2"/>
  <c r="AX23" i="2"/>
  <c r="EC23" i="2"/>
  <c r="AE23" i="2"/>
  <c r="L22" i="2"/>
  <c r="AC24" i="2"/>
  <c r="AW24" i="2"/>
  <c r="DB24" i="2"/>
  <c r="AB24" i="2"/>
  <c r="BQ23" i="2"/>
  <c r="EB23" i="2"/>
  <c r="DC23" i="2"/>
  <c r="DE25" i="2" l="1"/>
  <c r="DI25" i="2" s="1"/>
  <c r="AZ25" i="2"/>
  <c r="BD25" i="2" s="1"/>
  <c r="BT25" i="2"/>
  <c r="BX25" i="2" s="1"/>
  <c r="BR25" i="2"/>
  <c r="BV25" i="2" s="1"/>
  <c r="BA25" i="2"/>
  <c r="BE25" i="2" s="1"/>
  <c r="DF25" i="2"/>
  <c r="DJ25" i="2" s="1"/>
  <c r="BS25" i="2"/>
  <c r="BW25" i="2" s="1"/>
  <c r="CN24" i="2"/>
  <c r="CR24" i="2" s="1"/>
  <c r="AF24" i="2"/>
  <c r="AJ24" i="2" s="1"/>
  <c r="AH25" i="2"/>
  <c r="AL25" i="2" s="1"/>
  <c r="DD25" i="2"/>
  <c r="DH25" i="2" s="1"/>
  <c r="AG25" i="2"/>
  <c r="AK25" i="2" s="1"/>
  <c r="AY25" i="2"/>
  <c r="BC25" i="2" s="1"/>
  <c r="CK25" i="2"/>
  <c r="CO25" i="2" s="1"/>
  <c r="CL25" i="2"/>
  <c r="CP25" i="2" s="1"/>
  <c r="CM25" i="2"/>
  <c r="CQ25" i="2" s="1"/>
  <c r="M24" i="2"/>
  <c r="Q24" i="2" s="1"/>
  <c r="N24" i="2"/>
  <c r="R24" i="2" s="1"/>
  <c r="O24" i="2"/>
  <c r="S24" i="2" s="1"/>
  <c r="AM24" i="2"/>
  <c r="B25" i="2"/>
  <c r="L23" i="2"/>
  <c r="F25" i="2"/>
  <c r="CX25" i="2"/>
  <c r="DG25" i="2" s="1"/>
  <c r="DK25" i="2" s="1"/>
  <c r="H25" i="2"/>
  <c r="CH25" i="2"/>
  <c r="AS25" i="2"/>
  <c r="BB25" i="2" s="1"/>
  <c r="BF25" i="2" s="1"/>
  <c r="D25" i="2"/>
  <c r="E25" i="2"/>
  <c r="BK26" i="2"/>
  <c r="CV26" i="2"/>
  <c r="CC26" i="2"/>
  <c r="BJ26" i="2"/>
  <c r="AR26" i="2"/>
  <c r="CW26" i="2"/>
  <c r="C25" i="2"/>
  <c r="CG25" i="2"/>
  <c r="BZ26" i="2"/>
  <c r="CD26" i="2"/>
  <c r="BH26" i="2"/>
  <c r="BM26" i="2"/>
  <c r="CA26" i="2"/>
  <c r="CF26" i="2"/>
  <c r="BI26" i="2"/>
  <c r="CB26" i="2"/>
  <c r="AP26" i="2"/>
  <c r="BG26" i="2"/>
  <c r="AQ26" i="2"/>
  <c r="AN26" i="2"/>
  <c r="Y26" i="2"/>
  <c r="AO26" i="2"/>
  <c r="U26" i="2"/>
  <c r="CY26" i="2"/>
  <c r="W26" i="2"/>
  <c r="AT26" i="2"/>
  <c r="X26" i="2"/>
  <c r="V26" i="2"/>
  <c r="BL25" i="2"/>
  <c r="BU25" i="2" s="1"/>
  <c r="BY25" i="2" s="1"/>
  <c r="CI25" i="2"/>
  <c r="CE25" i="2"/>
  <c r="CN25" i="2" s="1"/>
  <c r="DC24" i="2"/>
  <c r="BQ24" i="2"/>
  <c r="AW25" i="2"/>
  <c r="AV25" i="2"/>
  <c r="DA25" i="2"/>
  <c r="DY25" i="2"/>
  <c r="DU25" i="2"/>
  <c r="DT25" i="2"/>
  <c r="DX25" i="2"/>
  <c r="AC25" i="2"/>
  <c r="BN25" i="2"/>
  <c r="AB25" i="2"/>
  <c r="K24" i="2"/>
  <c r="AD25" i="2"/>
  <c r="DB25" i="2"/>
  <c r="Z25" i="2"/>
  <c r="AI25" i="2" s="1"/>
  <c r="A27" i="2"/>
  <c r="AA26" i="2"/>
  <c r="DN26" i="2"/>
  <c r="CT26" i="2"/>
  <c r="CU26" i="2"/>
  <c r="DM26" i="2"/>
  <c r="I24" i="2"/>
  <c r="J24" i="2"/>
  <c r="AX24" i="2"/>
  <c r="BO25" i="2"/>
  <c r="BP25" i="2"/>
  <c r="AU25" i="2"/>
  <c r="G24" i="2"/>
  <c r="P24" i="2" s="1"/>
  <c r="T24" i="2" s="1"/>
  <c r="CZ25" i="2"/>
  <c r="EC24" i="2"/>
  <c r="AE24" i="2"/>
  <c r="BR26" i="2" l="1"/>
  <c r="BV26" i="2" s="1"/>
  <c r="DF26" i="2"/>
  <c r="DJ26" i="2" s="1"/>
  <c r="AF25" i="2"/>
  <c r="AJ25" i="2" s="1"/>
  <c r="CR25" i="2"/>
  <c r="BA26" i="2"/>
  <c r="BE26" i="2" s="1"/>
  <c r="CL26" i="2"/>
  <c r="CP26" i="2" s="1"/>
  <c r="CK26" i="2"/>
  <c r="CO26" i="2" s="1"/>
  <c r="CM26" i="2"/>
  <c r="CQ26" i="2" s="1"/>
  <c r="DE26" i="2"/>
  <c r="DI26" i="2" s="1"/>
  <c r="BT26" i="2"/>
  <c r="BX26" i="2" s="1"/>
  <c r="BS26" i="2"/>
  <c r="BW26" i="2" s="1"/>
  <c r="AH26" i="2"/>
  <c r="AL26" i="2" s="1"/>
  <c r="AG26" i="2"/>
  <c r="AK26" i="2" s="1"/>
  <c r="DD26" i="2"/>
  <c r="DH26" i="2" s="1"/>
  <c r="AY26" i="2"/>
  <c r="BC26" i="2" s="1"/>
  <c r="AZ26" i="2"/>
  <c r="BD26" i="2" s="1"/>
  <c r="N25" i="2"/>
  <c r="R25" i="2" s="1"/>
  <c r="O25" i="2"/>
  <c r="S25" i="2" s="1"/>
  <c r="M25" i="2"/>
  <c r="Q25" i="2" s="1"/>
  <c r="AM25" i="2"/>
  <c r="BL26" i="2"/>
  <c r="BU26" i="2" s="1"/>
  <c r="BY26" i="2" s="1"/>
  <c r="CX26" i="2"/>
  <c r="DG26" i="2" s="1"/>
  <c r="DK26" i="2" s="1"/>
  <c r="F26" i="2"/>
  <c r="D26" i="2"/>
  <c r="CV27" i="2"/>
  <c r="CW27" i="2"/>
  <c r="AR27" i="2"/>
  <c r="BK27" i="2"/>
  <c r="BJ27" i="2"/>
  <c r="C26" i="2"/>
  <c r="CH26" i="2"/>
  <c r="CG26" i="2"/>
  <c r="E26" i="2"/>
  <c r="B26" i="2"/>
  <c r="CI26" i="2"/>
  <c r="H26" i="2"/>
  <c r="AS26" i="2"/>
  <c r="BB26" i="2" s="1"/>
  <c r="BF26" i="2" s="1"/>
  <c r="CE26" i="2"/>
  <c r="CJ26" i="2" s="1"/>
  <c r="CB27" i="2"/>
  <c r="CC27" i="2"/>
  <c r="BG27" i="2"/>
  <c r="BZ27" i="2"/>
  <c r="CD27" i="2"/>
  <c r="BH27" i="2"/>
  <c r="BM27" i="2"/>
  <c r="CA27" i="2"/>
  <c r="AN27" i="2"/>
  <c r="CF27" i="2"/>
  <c r="AO27" i="2"/>
  <c r="AT27" i="2"/>
  <c r="AP27" i="2"/>
  <c r="X27" i="2"/>
  <c r="BI27" i="2"/>
  <c r="W27" i="2"/>
  <c r="V27" i="2"/>
  <c r="U27" i="2"/>
  <c r="CY27" i="2"/>
  <c r="AQ27" i="2"/>
  <c r="Y27" i="2"/>
  <c r="CJ25" i="2"/>
  <c r="DB26" i="2"/>
  <c r="DC25" i="2"/>
  <c r="K25" i="2"/>
  <c r="AC26" i="2"/>
  <c r="AD26" i="2"/>
  <c r="AU26" i="2"/>
  <c r="CZ26" i="2"/>
  <c r="EB25" i="2"/>
  <c r="EC25" i="2"/>
  <c r="BO26" i="2"/>
  <c r="BP26" i="2"/>
  <c r="Z26" i="2"/>
  <c r="AI26" i="2" s="1"/>
  <c r="AB26" i="2"/>
  <c r="A28" i="2"/>
  <c r="AA27" i="2"/>
  <c r="DN27" i="2"/>
  <c r="CT27" i="2"/>
  <c r="CU27" i="2"/>
  <c r="DM27" i="2"/>
  <c r="G25" i="2"/>
  <c r="P25" i="2" s="1"/>
  <c r="T25" i="2" s="1"/>
  <c r="I25" i="2"/>
  <c r="L24" i="2"/>
  <c r="AX25" i="2"/>
  <c r="AV26" i="2"/>
  <c r="DA26" i="2"/>
  <c r="BQ25" i="2"/>
  <c r="AE25" i="2"/>
  <c r="J25" i="2"/>
  <c r="AW26" i="2"/>
  <c r="DT26" i="2"/>
  <c r="DX26" i="2"/>
  <c r="EB26" i="2" s="1"/>
  <c r="DY26" i="2"/>
  <c r="DU26" i="2"/>
  <c r="BN26" i="2"/>
  <c r="G26" i="2" l="1"/>
  <c r="P26" i="2" s="1"/>
  <c r="DE27" i="2"/>
  <c r="DI27" i="2" s="1"/>
  <c r="BT27" i="2"/>
  <c r="BX27" i="2" s="1"/>
  <c r="DF27" i="2"/>
  <c r="DJ27" i="2" s="1"/>
  <c r="CL27" i="2"/>
  <c r="CP27" i="2" s="1"/>
  <c r="CK27" i="2"/>
  <c r="CO27" i="2" s="1"/>
  <c r="AH27" i="2"/>
  <c r="AL27" i="2" s="1"/>
  <c r="CN26" i="2"/>
  <c r="CR26" i="2" s="1"/>
  <c r="AF26" i="2"/>
  <c r="AJ26" i="2" s="1"/>
  <c r="DD27" i="2"/>
  <c r="DH27" i="2" s="1"/>
  <c r="AZ27" i="2"/>
  <c r="BD27" i="2" s="1"/>
  <c r="BR27" i="2"/>
  <c r="BV27" i="2" s="1"/>
  <c r="BS27" i="2"/>
  <c r="BW27" i="2" s="1"/>
  <c r="AG27" i="2"/>
  <c r="AK27" i="2" s="1"/>
  <c r="BA27" i="2"/>
  <c r="BE27" i="2" s="1"/>
  <c r="AY27" i="2"/>
  <c r="BC27" i="2" s="1"/>
  <c r="CM27" i="2"/>
  <c r="CQ27" i="2" s="1"/>
  <c r="N26" i="2"/>
  <c r="R26" i="2" s="1"/>
  <c r="M26" i="2"/>
  <c r="Q26" i="2" s="1"/>
  <c r="O26" i="2"/>
  <c r="S26" i="2" s="1"/>
  <c r="AM26" i="2"/>
  <c r="F27" i="2"/>
  <c r="L25" i="2"/>
  <c r="H27" i="2"/>
  <c r="CX27" i="2"/>
  <c r="DG27" i="2" s="1"/>
  <c r="DK27" i="2" s="1"/>
  <c r="C27" i="2"/>
  <c r="D27" i="2"/>
  <c r="AS27" i="2"/>
  <c r="BB27" i="2" s="1"/>
  <c r="BF27" i="2" s="1"/>
  <c r="BJ28" i="2"/>
  <c r="CV28" i="2"/>
  <c r="BK28" i="2"/>
  <c r="AR28" i="2"/>
  <c r="CW28" i="2"/>
  <c r="B27" i="2"/>
  <c r="E27" i="2"/>
  <c r="BL27" i="2"/>
  <c r="BU27" i="2" s="1"/>
  <c r="BY27" i="2" s="1"/>
  <c r="CH27" i="2"/>
  <c r="CG27" i="2"/>
  <c r="CI27" i="2"/>
  <c r="BZ28" i="2"/>
  <c r="CD28" i="2"/>
  <c r="BH28" i="2"/>
  <c r="BM28" i="2"/>
  <c r="CA28" i="2"/>
  <c r="CF28" i="2"/>
  <c r="BI28" i="2"/>
  <c r="CB28" i="2"/>
  <c r="BG28" i="2"/>
  <c r="AP28" i="2"/>
  <c r="Y28" i="2"/>
  <c r="AQ28" i="2"/>
  <c r="CC28" i="2"/>
  <c r="AN28" i="2"/>
  <c r="AT28" i="2"/>
  <c r="V28" i="2"/>
  <c r="W28" i="2"/>
  <c r="AO28" i="2"/>
  <c r="X28" i="2"/>
  <c r="U28" i="2"/>
  <c r="CY28" i="2"/>
  <c r="CE27" i="2"/>
  <c r="CN27" i="2" s="1"/>
  <c r="DB27" i="2"/>
  <c r="BO27" i="2"/>
  <c r="DT27" i="2"/>
  <c r="DX27" i="2"/>
  <c r="EB27" i="2" s="1"/>
  <c r="DA27" i="2"/>
  <c r="AW27" i="2"/>
  <c r="BN27" i="2"/>
  <c r="AE26" i="2"/>
  <c r="J26" i="2"/>
  <c r="BQ26" i="2"/>
  <c r="DY27" i="2"/>
  <c r="EC27" i="2" s="1"/>
  <c r="DU27" i="2"/>
  <c r="AB27" i="2"/>
  <c r="CZ27" i="2"/>
  <c r="A29" i="2"/>
  <c r="AA28" i="2"/>
  <c r="CU28" i="2"/>
  <c r="DM28" i="2"/>
  <c r="DN28" i="2"/>
  <c r="CT28" i="2"/>
  <c r="BP27" i="2"/>
  <c r="AD27" i="2"/>
  <c r="Z27" i="2"/>
  <c r="AF27" i="2" s="1"/>
  <c r="AX26" i="2"/>
  <c r="K26" i="2"/>
  <c r="DC26" i="2"/>
  <c r="EC26" i="2"/>
  <c r="AV27" i="2"/>
  <c r="AC27" i="2"/>
  <c r="AU27" i="2"/>
  <c r="I26" i="2"/>
  <c r="DF28" i="2" l="1"/>
  <c r="DJ28" i="2" s="1"/>
  <c r="AG28" i="2"/>
  <c r="AK28" i="2" s="1"/>
  <c r="CM28" i="2"/>
  <c r="CQ28" i="2" s="1"/>
  <c r="DE28" i="2"/>
  <c r="DI28" i="2" s="1"/>
  <c r="AZ28" i="2"/>
  <c r="BD28" i="2" s="1"/>
  <c r="AY28" i="2"/>
  <c r="BC28" i="2" s="1"/>
  <c r="BA28" i="2"/>
  <c r="BE28" i="2" s="1"/>
  <c r="AI27" i="2"/>
  <c r="AM27" i="2" s="1"/>
  <c r="CR27" i="2"/>
  <c r="BT28" i="2"/>
  <c r="BX28" i="2" s="1"/>
  <c r="BS28" i="2"/>
  <c r="BW28" i="2" s="1"/>
  <c r="DD28" i="2"/>
  <c r="DH28" i="2" s="1"/>
  <c r="AH28" i="2"/>
  <c r="AL28" i="2" s="1"/>
  <c r="BR28" i="2"/>
  <c r="BV28" i="2" s="1"/>
  <c r="CL28" i="2"/>
  <c r="CP28" i="2" s="1"/>
  <c r="CK28" i="2"/>
  <c r="CO28" i="2" s="1"/>
  <c r="M27" i="2"/>
  <c r="Q27" i="2" s="1"/>
  <c r="N27" i="2"/>
  <c r="R27" i="2" s="1"/>
  <c r="O27" i="2"/>
  <c r="S27" i="2" s="1"/>
  <c r="AJ27" i="2"/>
  <c r="T26" i="2"/>
  <c r="H28" i="2"/>
  <c r="CV29" i="2"/>
  <c r="AR29" i="2"/>
  <c r="BJ29" i="2"/>
  <c r="BK29" i="2"/>
  <c r="CW29" i="2"/>
  <c r="D28" i="2"/>
  <c r="CX28" i="2"/>
  <c r="DG28" i="2" s="1"/>
  <c r="DK28" i="2" s="1"/>
  <c r="B28" i="2"/>
  <c r="C28" i="2"/>
  <c r="AS28" i="2"/>
  <c r="BB28" i="2" s="1"/>
  <c r="BF28" i="2" s="1"/>
  <c r="E28" i="2"/>
  <c r="F28" i="2"/>
  <c r="CB29" i="2"/>
  <c r="CC29" i="2"/>
  <c r="BG29" i="2"/>
  <c r="BZ29" i="2"/>
  <c r="CD29" i="2"/>
  <c r="BH29" i="2"/>
  <c r="BM29" i="2"/>
  <c r="CF29" i="2"/>
  <c r="AN29" i="2"/>
  <c r="AO29" i="2"/>
  <c r="AT29" i="2"/>
  <c r="BI29" i="2"/>
  <c r="AP29" i="2"/>
  <c r="X29" i="2"/>
  <c r="CY29" i="2"/>
  <c r="AQ29" i="2"/>
  <c r="V29" i="2"/>
  <c r="CA29" i="2"/>
  <c r="Y29" i="2"/>
  <c r="U29" i="2"/>
  <c r="W29" i="2"/>
  <c r="CI28" i="2"/>
  <c r="CJ27" i="2"/>
  <c r="CE28" i="2"/>
  <c r="CJ28" i="2" s="1"/>
  <c r="BL28" i="2"/>
  <c r="BU28" i="2" s="1"/>
  <c r="BY28" i="2" s="1"/>
  <c r="CH28" i="2"/>
  <c r="CG28" i="2"/>
  <c r="AV28" i="2"/>
  <c r="BQ27" i="2"/>
  <c r="BO28" i="2"/>
  <c r="J27" i="2"/>
  <c r="AX27" i="2"/>
  <c r="AE27" i="2"/>
  <c r="DA28" i="2"/>
  <c r="AW28" i="2"/>
  <c r="BP28" i="2"/>
  <c r="Z28" i="2"/>
  <c r="AF28" i="2" s="1"/>
  <c r="DY28" i="2"/>
  <c r="DU28" i="2"/>
  <c r="AU28" i="2"/>
  <c r="A30" i="2"/>
  <c r="AA29" i="2"/>
  <c r="CU29" i="2"/>
  <c r="DM29" i="2"/>
  <c r="CT29" i="2"/>
  <c r="DN29" i="2"/>
  <c r="L26" i="2"/>
  <c r="K27" i="2"/>
  <c r="AD28" i="2"/>
  <c r="DT28" i="2"/>
  <c r="DX28" i="2"/>
  <c r="CZ28" i="2"/>
  <c r="BN28" i="2"/>
  <c r="DC27" i="2"/>
  <c r="G27" i="2"/>
  <c r="P27" i="2" s="1"/>
  <c r="AC28" i="2"/>
  <c r="DB28" i="2"/>
  <c r="AB28" i="2"/>
  <c r="I27" i="2"/>
  <c r="DF29" i="2" l="1"/>
  <c r="DJ29" i="2" s="1"/>
  <c r="BT29" i="2"/>
  <c r="BX29" i="2" s="1"/>
  <c r="AI28" i="2"/>
  <c r="AM28" i="2" s="1"/>
  <c r="CN28" i="2"/>
  <c r="CR28" i="2" s="1"/>
  <c r="AH29" i="2"/>
  <c r="AL29" i="2" s="1"/>
  <c r="AG29" i="2"/>
  <c r="AK29" i="2" s="1"/>
  <c r="CM29" i="2"/>
  <c r="CQ29" i="2" s="1"/>
  <c r="CK29" i="2"/>
  <c r="DD29" i="2"/>
  <c r="DH29" i="2" s="1"/>
  <c r="BR29" i="2"/>
  <c r="BV29" i="2" s="1"/>
  <c r="DE29" i="2"/>
  <c r="DI29" i="2" s="1"/>
  <c r="CL29" i="2"/>
  <c r="BS29" i="2"/>
  <c r="BW29" i="2" s="1"/>
  <c r="N28" i="2"/>
  <c r="R28" i="2" s="1"/>
  <c r="M28" i="2"/>
  <c r="Q28" i="2" s="1"/>
  <c r="O28" i="2"/>
  <c r="S28" i="2" s="1"/>
  <c r="AJ28" i="2"/>
  <c r="CX29" i="2"/>
  <c r="DG29" i="2" s="1"/>
  <c r="DK29" i="2" s="1"/>
  <c r="L27" i="2"/>
  <c r="T27" i="2"/>
  <c r="AY29" i="2"/>
  <c r="BC29" i="2" s="1"/>
  <c r="CH29" i="2"/>
  <c r="F29" i="2"/>
  <c r="E29" i="2"/>
  <c r="D29" i="2"/>
  <c r="C29" i="2"/>
  <c r="CI29" i="2"/>
  <c r="AS29" i="2"/>
  <c r="BB29" i="2" s="1"/>
  <c r="BF29" i="2" s="1"/>
  <c r="BK30" i="2"/>
  <c r="CW30" i="2"/>
  <c r="BJ30" i="2"/>
  <c r="AR30" i="2"/>
  <c r="CV30" i="2"/>
  <c r="H29" i="2"/>
  <c r="B29" i="2"/>
  <c r="BL29" i="2"/>
  <c r="BU29" i="2" s="1"/>
  <c r="BY29" i="2" s="1"/>
  <c r="BZ30" i="2"/>
  <c r="CD30" i="2"/>
  <c r="BH30" i="2"/>
  <c r="CA30" i="2"/>
  <c r="CF30" i="2"/>
  <c r="BI30" i="2"/>
  <c r="CB30" i="2"/>
  <c r="AP30" i="2"/>
  <c r="CC30" i="2"/>
  <c r="AQ30" i="2"/>
  <c r="BM30" i="2"/>
  <c r="AN30" i="2"/>
  <c r="Y30" i="2"/>
  <c r="X30" i="2"/>
  <c r="U30" i="2"/>
  <c r="CY30" i="2"/>
  <c r="AT30" i="2"/>
  <c r="BG30" i="2"/>
  <c r="W30" i="2"/>
  <c r="AO30" i="2"/>
  <c r="V30" i="2"/>
  <c r="CE29" i="2"/>
  <c r="CG29" i="2"/>
  <c r="AZ29" i="2"/>
  <c r="BD29" i="2" s="1"/>
  <c r="BA29" i="2"/>
  <c r="BE29" i="2" s="1"/>
  <c r="AX28" i="2"/>
  <c r="DA29" i="2"/>
  <c r="BO29" i="2"/>
  <c r="DB29" i="2"/>
  <c r="AU29" i="2"/>
  <c r="G28" i="2"/>
  <c r="P28" i="2" s="1"/>
  <c r="DC28" i="2"/>
  <c r="AD29" i="2"/>
  <c r="AW29" i="2"/>
  <c r="BP29" i="2"/>
  <c r="CZ29" i="2"/>
  <c r="EC28" i="2"/>
  <c r="AE28" i="2"/>
  <c r="I28" i="2"/>
  <c r="J28" i="2"/>
  <c r="DY29" i="2"/>
  <c r="EC29" i="2" s="1"/>
  <c r="DU29" i="2"/>
  <c r="AV29" i="2"/>
  <c r="AC29" i="2"/>
  <c r="BN29" i="2"/>
  <c r="AB29" i="2"/>
  <c r="BQ28" i="2"/>
  <c r="EB28" i="2"/>
  <c r="K28" i="2"/>
  <c r="DT29" i="2"/>
  <c r="DX29" i="2"/>
  <c r="EB29" i="2" s="1"/>
  <c r="Z29" i="2"/>
  <c r="AI29" i="2" s="1"/>
  <c r="A31" i="2"/>
  <c r="AA30" i="2"/>
  <c r="DN30" i="2"/>
  <c r="CT30" i="2"/>
  <c r="CU30" i="2"/>
  <c r="DM30" i="2"/>
  <c r="DF30" i="2" l="1"/>
  <c r="DJ30" i="2" s="1"/>
  <c r="DE30" i="2"/>
  <c r="DI30" i="2" s="1"/>
  <c r="AF29" i="2"/>
  <c r="AJ29" i="2" s="1"/>
  <c r="CN29" i="2"/>
  <c r="CR29" i="2" s="1"/>
  <c r="AG30" i="2"/>
  <c r="AK30" i="2" s="1"/>
  <c r="DD30" i="2"/>
  <c r="DH30" i="2" s="1"/>
  <c r="CL30" i="2"/>
  <c r="CP30" i="2" s="1"/>
  <c r="CK30" i="2"/>
  <c r="AH30" i="2"/>
  <c r="AL30" i="2" s="1"/>
  <c r="CM30" i="2"/>
  <c r="BS30" i="2"/>
  <c r="BW30" i="2" s="1"/>
  <c r="BR30" i="2"/>
  <c r="BV30" i="2" s="1"/>
  <c r="BT30" i="2"/>
  <c r="BX30" i="2" s="1"/>
  <c r="O29" i="2"/>
  <c r="S29" i="2" s="1"/>
  <c r="M29" i="2"/>
  <c r="Q29" i="2" s="1"/>
  <c r="N29" i="2"/>
  <c r="R29" i="2" s="1"/>
  <c r="AM29" i="2"/>
  <c r="CO29" i="2"/>
  <c r="L28" i="2"/>
  <c r="T28" i="2"/>
  <c r="F30" i="2"/>
  <c r="AY30" i="2"/>
  <c r="BC30" i="2" s="1"/>
  <c r="C30" i="2"/>
  <c r="CH30" i="2"/>
  <c r="CX30" i="2"/>
  <c r="DG30" i="2" s="1"/>
  <c r="DK30" i="2" s="1"/>
  <c r="CV31" i="2"/>
  <c r="CW31" i="2"/>
  <c r="BJ31" i="2"/>
  <c r="D30" i="2"/>
  <c r="B30" i="2"/>
  <c r="CI30" i="2"/>
  <c r="H30" i="2"/>
  <c r="E30" i="2"/>
  <c r="AS30" i="2"/>
  <c r="BL30" i="2"/>
  <c r="BU30" i="2" s="1"/>
  <c r="BY30" i="2" s="1"/>
  <c r="CG30" i="2"/>
  <c r="CB31" i="2"/>
  <c r="CC31" i="2"/>
  <c r="BZ31" i="2"/>
  <c r="CD31" i="2"/>
  <c r="BH31" i="2"/>
  <c r="BM31" i="2"/>
  <c r="AN31" i="2"/>
  <c r="AR31" i="2"/>
  <c r="BI31" i="2"/>
  <c r="AO31" i="2"/>
  <c r="AT31" i="2"/>
  <c r="CA31" i="2"/>
  <c r="AP31" i="2"/>
  <c r="CF31" i="2"/>
  <c r="AQ31" i="2"/>
  <c r="Y31" i="2"/>
  <c r="W31" i="2"/>
  <c r="BK31" i="2"/>
  <c r="X31" i="2"/>
  <c r="U31" i="2"/>
  <c r="CY31" i="2"/>
  <c r="V31" i="2"/>
  <c r="BG31" i="2"/>
  <c r="CP29" i="2"/>
  <c r="CJ29" i="2"/>
  <c r="CE30" i="2"/>
  <c r="CN30" i="2" s="1"/>
  <c r="AZ30" i="2"/>
  <c r="BD30" i="2" s="1"/>
  <c r="BA30" i="2"/>
  <c r="BE30" i="2" s="1"/>
  <c r="BQ29" i="2"/>
  <c r="DA30" i="2"/>
  <c r="BO30" i="2"/>
  <c r="AV30" i="2"/>
  <c r="BP30" i="2"/>
  <c r="AU30" i="2"/>
  <c r="G29" i="2"/>
  <c r="P29" i="2" s="1"/>
  <c r="DT30" i="2"/>
  <c r="DX30" i="2"/>
  <c r="DY30" i="2"/>
  <c r="EC30" i="2" s="1"/>
  <c r="DU30" i="2"/>
  <c r="BN30" i="2"/>
  <c r="AE29" i="2"/>
  <c r="AX29" i="2"/>
  <c r="AC30" i="2"/>
  <c r="DB30" i="2"/>
  <c r="AD30" i="2"/>
  <c r="CZ30" i="2"/>
  <c r="AW30" i="2"/>
  <c r="Z30" i="2"/>
  <c r="AI30" i="2" s="1"/>
  <c r="AB30" i="2"/>
  <c r="A32" i="2"/>
  <c r="AA31" i="2"/>
  <c r="DN31" i="2"/>
  <c r="CT31" i="2"/>
  <c r="CU31" i="2"/>
  <c r="DM31" i="2"/>
  <c r="J29" i="2"/>
  <c r="DC29" i="2"/>
  <c r="I29" i="2"/>
  <c r="K29" i="2"/>
  <c r="DF31" i="2" l="1"/>
  <c r="DJ31" i="2" s="1"/>
  <c r="BR31" i="2"/>
  <c r="BV31" i="2" s="1"/>
  <c r="AF30" i="2"/>
  <c r="AH31" i="2"/>
  <c r="BT31" i="2"/>
  <c r="BX31" i="2" s="1"/>
  <c r="BS31" i="2"/>
  <c r="BW31" i="2" s="1"/>
  <c r="DE31" i="2"/>
  <c r="DI31" i="2" s="1"/>
  <c r="DD31" i="2"/>
  <c r="DH31" i="2" s="1"/>
  <c r="AG31" i="2"/>
  <c r="N30" i="2"/>
  <c r="R30" i="2" s="1"/>
  <c r="M30" i="2"/>
  <c r="Q30" i="2" s="1"/>
  <c r="O30" i="2"/>
  <c r="S30" i="2" s="1"/>
  <c r="AM30" i="2"/>
  <c r="AS31" i="2"/>
  <c r="T29" i="2"/>
  <c r="F31" i="2"/>
  <c r="E31" i="2"/>
  <c r="H31" i="2"/>
  <c r="AY31" i="2"/>
  <c r="BC31" i="2" s="1"/>
  <c r="CX31" i="2"/>
  <c r="DG31" i="2" s="1"/>
  <c r="DK31" i="2" s="1"/>
  <c r="B31" i="2"/>
  <c r="C31" i="2"/>
  <c r="CV32" i="2"/>
  <c r="CW32" i="2"/>
  <c r="D31" i="2"/>
  <c r="BL31" i="2"/>
  <c r="BU31" i="2" s="1"/>
  <c r="BY31" i="2" s="1"/>
  <c r="CI31" i="2"/>
  <c r="CQ30" i="2"/>
  <c r="BZ32" i="2"/>
  <c r="CD32" i="2"/>
  <c r="CA32" i="2"/>
  <c r="CF32" i="2"/>
  <c r="CB32" i="2"/>
  <c r="CC32" i="2"/>
  <c r="BJ32" i="2"/>
  <c r="AP32" i="2"/>
  <c r="Y32" i="2"/>
  <c r="BG32" i="2"/>
  <c r="BK32" i="2"/>
  <c r="AQ32" i="2"/>
  <c r="BH32" i="2"/>
  <c r="BM32" i="2"/>
  <c r="AN32" i="2"/>
  <c r="AR32" i="2"/>
  <c r="BI32" i="2"/>
  <c r="V32" i="2"/>
  <c r="AO32" i="2"/>
  <c r="W32" i="2"/>
  <c r="AT32" i="2"/>
  <c r="X32" i="2"/>
  <c r="U32" i="2"/>
  <c r="CY32" i="2"/>
  <c r="DD32" i="2" s="1"/>
  <c r="DH32" i="2" s="1"/>
  <c r="CH31" i="2"/>
  <c r="CM31" i="2"/>
  <c r="CQ31" i="2" s="1"/>
  <c r="CK31" i="2"/>
  <c r="CL31" i="2"/>
  <c r="CG31" i="2"/>
  <c r="CO30" i="2"/>
  <c r="CJ30" i="2"/>
  <c r="CE31" i="2"/>
  <c r="CJ31" i="2" s="1"/>
  <c r="AZ31" i="2"/>
  <c r="BD31" i="2" s="1"/>
  <c r="BA31" i="2"/>
  <c r="BE31" i="2" s="1"/>
  <c r="AX30" i="2"/>
  <c r="BB30" i="2"/>
  <c r="BF30" i="2" s="1"/>
  <c r="DB31" i="2"/>
  <c r="G30" i="2"/>
  <c r="P30" i="2" s="1"/>
  <c r="AV31" i="2"/>
  <c r="DA31" i="2"/>
  <c r="AW31" i="2"/>
  <c r="BP31" i="2"/>
  <c r="AD31" i="2"/>
  <c r="Z31" i="2"/>
  <c r="AI31" i="2" s="1"/>
  <c r="AE30" i="2"/>
  <c r="J30" i="2"/>
  <c r="AC31" i="2"/>
  <c r="BO31" i="2"/>
  <c r="AU31" i="2"/>
  <c r="K30" i="2"/>
  <c r="DT31" i="2"/>
  <c r="DX31" i="2"/>
  <c r="BN31" i="2"/>
  <c r="BQ30" i="2"/>
  <c r="DC30" i="2"/>
  <c r="EB30" i="2"/>
  <c r="DY31" i="2"/>
  <c r="DU31" i="2"/>
  <c r="AB31" i="2"/>
  <c r="CZ31" i="2"/>
  <c r="A33" i="2"/>
  <c r="AA32" i="2"/>
  <c r="CU32" i="2"/>
  <c r="DM32" i="2"/>
  <c r="DN32" i="2"/>
  <c r="CT32" i="2"/>
  <c r="I30" i="2"/>
  <c r="L29" i="2"/>
  <c r="AH32" i="2" l="1"/>
  <c r="AL32" i="2" s="1"/>
  <c r="AF31" i="2"/>
  <c r="AJ31" i="2" s="1"/>
  <c r="AG32" i="2"/>
  <c r="DE32" i="2"/>
  <c r="DI32" i="2" s="1"/>
  <c r="DF32" i="2"/>
  <c r="DJ32" i="2" s="1"/>
  <c r="O31" i="2"/>
  <c r="S31" i="2" s="1"/>
  <c r="N31" i="2"/>
  <c r="R31" i="2" s="1"/>
  <c r="M31" i="2"/>
  <c r="Q31" i="2" s="1"/>
  <c r="AS32" i="2"/>
  <c r="BB32" i="2" s="1"/>
  <c r="BF32" i="2" s="1"/>
  <c r="BL32" i="2"/>
  <c r="CE32" i="2"/>
  <c r="CN32" i="2" s="1"/>
  <c r="CR32" i="2" s="1"/>
  <c r="BR32" i="2"/>
  <c r="BV32" i="2" s="1"/>
  <c r="T30" i="2"/>
  <c r="CI32" i="2"/>
  <c r="F32" i="2"/>
  <c r="CX32" i="2"/>
  <c r="DG32" i="2" s="1"/>
  <c r="DK32" i="2" s="1"/>
  <c r="AY32" i="2"/>
  <c r="BC32" i="2" s="1"/>
  <c r="CV33" i="2"/>
  <c r="CW33" i="2"/>
  <c r="D32" i="2"/>
  <c r="H32" i="2"/>
  <c r="B32" i="2"/>
  <c r="CH32" i="2"/>
  <c r="E32" i="2"/>
  <c r="C32" i="2"/>
  <c r="CN31" i="2"/>
  <c r="CR31" i="2" s="1"/>
  <c r="CM32" i="2"/>
  <c r="CQ32" i="2" s="1"/>
  <c r="CK32" i="2"/>
  <c r="CL32" i="2"/>
  <c r="CP32" i="2" s="1"/>
  <c r="CP31" i="2"/>
  <c r="CO31" i="2"/>
  <c r="CR30" i="2"/>
  <c r="CB33" i="2"/>
  <c r="CC33" i="2"/>
  <c r="BZ33" i="2"/>
  <c r="CD33" i="2"/>
  <c r="BH33" i="2"/>
  <c r="BM33" i="2"/>
  <c r="AN33" i="2"/>
  <c r="AR33" i="2"/>
  <c r="CA33" i="2"/>
  <c r="BI33" i="2"/>
  <c r="AO33" i="2"/>
  <c r="AT33" i="2"/>
  <c r="CF33" i="2"/>
  <c r="BJ33" i="2"/>
  <c r="AP33" i="2"/>
  <c r="U33" i="2"/>
  <c r="BG33" i="2"/>
  <c r="Y33" i="2"/>
  <c r="V33" i="2"/>
  <c r="CY33" i="2"/>
  <c r="DD33" i="2" s="1"/>
  <c r="DH33" i="2" s="1"/>
  <c r="BK33" i="2"/>
  <c r="W33" i="2"/>
  <c r="AQ33" i="2"/>
  <c r="X33" i="2"/>
  <c r="CG32" i="2"/>
  <c r="AZ32" i="2"/>
  <c r="BD32" i="2" s="1"/>
  <c r="BS32" i="2"/>
  <c r="BW32" i="2" s="1"/>
  <c r="BT32" i="2"/>
  <c r="BX32" i="2" s="1"/>
  <c r="BA32" i="2"/>
  <c r="BE32" i="2" s="1"/>
  <c r="BB31" i="2"/>
  <c r="BF31" i="2" s="1"/>
  <c r="L30" i="2"/>
  <c r="AX31" i="2"/>
  <c r="BQ31" i="2"/>
  <c r="DA32" i="2"/>
  <c r="BO32" i="2"/>
  <c r="BP32" i="2"/>
  <c r="CZ32" i="2"/>
  <c r="Z32" i="2"/>
  <c r="AI32" i="2" s="1"/>
  <c r="AL31" i="2"/>
  <c r="EB31" i="2"/>
  <c r="J31" i="2"/>
  <c r="AE31" i="2"/>
  <c r="K31" i="2"/>
  <c r="DY32" i="2"/>
  <c r="EC32" i="2" s="1"/>
  <c r="DU32" i="2"/>
  <c r="AV32" i="2"/>
  <c r="AU32" i="2"/>
  <c r="A34" i="2"/>
  <c r="AA33" i="2"/>
  <c r="CU33" i="2"/>
  <c r="DM33" i="2"/>
  <c r="CT33" i="2"/>
  <c r="DN33" i="2"/>
  <c r="I31" i="2"/>
  <c r="AJ30" i="2"/>
  <c r="AD32" i="2"/>
  <c r="DT32" i="2"/>
  <c r="DX32" i="2"/>
  <c r="BN32" i="2"/>
  <c r="AK31" i="2"/>
  <c r="AC32" i="2"/>
  <c r="AW32" i="2"/>
  <c r="DB32" i="2"/>
  <c r="AB32" i="2"/>
  <c r="EC31" i="2"/>
  <c r="DC31" i="2"/>
  <c r="G31" i="2"/>
  <c r="P31" i="2" s="1"/>
  <c r="DV38" i="2" l="1" a="1"/>
  <c r="DV38" i="2" s="1"/>
  <c r="DP64" i="2" s="1"/>
  <c r="DZ38" i="2" a="1"/>
  <c r="DZ38" i="2" s="1"/>
  <c r="DT64" i="2" s="1"/>
  <c r="DQ38" i="2" a="1"/>
  <c r="DQ38" i="2" s="1"/>
  <c r="DS37" i="2" a="1"/>
  <c r="DS37" i="2" s="1"/>
  <c r="DM63" i="2" s="1"/>
  <c r="DQ37" i="2" a="1"/>
  <c r="DQ37" i="2" s="1"/>
  <c r="DL37" i="2" a="1"/>
  <c r="DL37" i="2" s="1"/>
  <c r="CS37" i="2" a="1"/>
  <c r="CS37" i="2" s="1"/>
  <c r="DV37" i="2" a="1"/>
  <c r="DV37" i="2" s="1"/>
  <c r="DP63" i="2" s="1"/>
  <c r="CS38" i="2" a="1"/>
  <c r="CS38" i="2" s="1"/>
  <c r="DL38" i="2" a="1"/>
  <c r="DL38" i="2" s="1"/>
  <c r="DW38" i="2" a="1"/>
  <c r="DW38" i="2" s="1"/>
  <c r="DQ64" i="2" s="1"/>
  <c r="DR38" i="2" a="1"/>
  <c r="DR38" i="2" s="1"/>
  <c r="DR37" i="2" a="1"/>
  <c r="DR37" i="2" s="1"/>
  <c r="AF32" i="2"/>
  <c r="DF33" i="2"/>
  <c r="DJ33" i="2" s="1"/>
  <c r="DE33" i="2"/>
  <c r="DI33" i="2" s="1"/>
  <c r="M32" i="2"/>
  <c r="O32" i="2"/>
  <c r="S32" i="2" s="1"/>
  <c r="N32" i="2"/>
  <c r="R32" i="2" s="1"/>
  <c r="CJ32" i="2"/>
  <c r="BR33" i="2"/>
  <c r="BV33" i="2" s="1"/>
  <c r="T31" i="2"/>
  <c r="H33" i="2"/>
  <c r="AY33" i="2"/>
  <c r="BC33" i="2" s="1"/>
  <c r="F33" i="2"/>
  <c r="C33" i="2"/>
  <c r="D33" i="2"/>
  <c r="CV34" i="2"/>
  <c r="CV38" i="2" s="1" a="1"/>
  <c r="CV38" i="2" s="1"/>
  <c r="CW34" i="2"/>
  <c r="CW36" i="2" s="1"/>
  <c r="CX33" i="2"/>
  <c r="DG33" i="2" s="1"/>
  <c r="DK33" i="2" s="1"/>
  <c r="E33" i="2"/>
  <c r="B33" i="2"/>
  <c r="AS33" i="2"/>
  <c r="BB33" i="2" s="1"/>
  <c r="BF33" i="2" s="1"/>
  <c r="DO37" i="2" a="1"/>
  <c r="DO37" i="2" s="1"/>
  <c r="BZ34" i="2"/>
  <c r="BZ38" i="2" s="1" a="1"/>
  <c r="BZ38" i="2" s="1"/>
  <c r="CD34" i="2"/>
  <c r="CD37" i="2" s="1" a="1"/>
  <c r="CD37" i="2" s="1"/>
  <c r="CA34" i="2"/>
  <c r="CA37" i="2" s="1" a="1"/>
  <c r="CA37" i="2" s="1"/>
  <c r="CF34" i="2"/>
  <c r="CF37" i="2" s="1" a="1"/>
  <c r="CF37" i="2" s="1"/>
  <c r="CB34" i="2"/>
  <c r="CB37" i="2" s="1" a="1"/>
  <c r="CB37" i="2" s="1"/>
  <c r="BJ34" i="2"/>
  <c r="BJ36" i="2" s="1"/>
  <c r="AP34" i="2"/>
  <c r="BG34" i="2"/>
  <c r="BG38" i="2" s="1" a="1"/>
  <c r="BG38" i="2" s="1"/>
  <c r="BK34" i="2"/>
  <c r="BK37" i="2" s="1" a="1"/>
  <c r="BK37" i="2" s="1"/>
  <c r="AQ34" i="2"/>
  <c r="BH34" i="2"/>
  <c r="BH37" i="2" s="1" a="1"/>
  <c r="BH37" i="2" s="1"/>
  <c r="BM34" i="2"/>
  <c r="BM35" i="2" s="1"/>
  <c r="AN34" i="2"/>
  <c r="AR34" i="2"/>
  <c r="Y34" i="2"/>
  <c r="Y38" i="2" s="1" a="1"/>
  <c r="Y38" i="2" s="1"/>
  <c r="AO34" i="2"/>
  <c r="X34" i="2"/>
  <c r="U34" i="2"/>
  <c r="U38" i="2" s="1" a="1"/>
  <c r="U38" i="2" s="1"/>
  <c r="CY34" i="2"/>
  <c r="DD34" i="2" s="1"/>
  <c r="DH34" i="2" s="1"/>
  <c r="W34" i="2"/>
  <c r="CC34" i="2"/>
  <c r="CC37" i="2" s="1" a="1"/>
  <c r="CC37" i="2" s="1"/>
  <c r="AT34" i="2"/>
  <c r="BI34" i="2"/>
  <c r="BI38" i="2" s="1" a="1"/>
  <c r="BI38" i="2" s="1"/>
  <c r="V34" i="2"/>
  <c r="BZ35" i="2"/>
  <c r="BK35" i="2"/>
  <c r="CB35" i="2"/>
  <c r="CA35" i="2"/>
  <c r="CF35" i="2"/>
  <c r="CC35" i="2"/>
  <c r="BL33" i="2"/>
  <c r="BU33" i="2" s="1"/>
  <c r="BY33" i="2" s="1"/>
  <c r="CM33" i="2"/>
  <c r="CK33" i="2"/>
  <c r="CL33" i="2"/>
  <c r="CH33" i="2"/>
  <c r="CI33" i="2"/>
  <c r="CG33" i="2"/>
  <c r="CE33" i="2"/>
  <c r="CO32" i="2"/>
  <c r="AH33" i="2"/>
  <c r="AL33" i="2" s="1"/>
  <c r="AG33" i="2"/>
  <c r="AK33" i="2" s="1"/>
  <c r="BS33" i="2"/>
  <c r="BW33" i="2" s="1"/>
  <c r="BT33" i="2"/>
  <c r="BX33" i="2" s="1"/>
  <c r="BA33" i="2"/>
  <c r="BE33" i="2" s="1"/>
  <c r="AZ33" i="2"/>
  <c r="BD33" i="2" s="1"/>
  <c r="BQ32" i="2"/>
  <c r="BU32" i="2"/>
  <c r="BY32" i="2" s="1"/>
  <c r="AM32" i="2"/>
  <c r="DC32" i="2"/>
  <c r="DA33" i="2"/>
  <c r="BO33" i="2"/>
  <c r="BP33" i="2"/>
  <c r="L31" i="2"/>
  <c r="AK32" i="2"/>
  <c r="AX32" i="2"/>
  <c r="AU33" i="2"/>
  <c r="AE32" i="2"/>
  <c r="K32" i="2"/>
  <c r="DY33" i="2"/>
  <c r="DU33" i="2"/>
  <c r="AW33" i="2"/>
  <c r="AV33" i="2"/>
  <c r="CZ33" i="2"/>
  <c r="J32" i="2"/>
  <c r="EB32" i="2"/>
  <c r="DT33" i="2"/>
  <c r="DX33" i="2"/>
  <c r="EB33" i="2" s="1"/>
  <c r="AC33" i="2"/>
  <c r="BN33" i="2"/>
  <c r="AB33" i="2"/>
  <c r="I32" i="2"/>
  <c r="AD33" i="2"/>
  <c r="DB33" i="2"/>
  <c r="Z33" i="2"/>
  <c r="AA34" i="2"/>
  <c r="CU34" i="2"/>
  <c r="DN34" i="2"/>
  <c r="CT34" i="2"/>
  <c r="DM34" i="2"/>
  <c r="DQ35" i="2"/>
  <c r="DQ36" i="2"/>
  <c r="DV36" i="2"/>
  <c r="DP62" i="2" s="1"/>
  <c r="DW36" i="2"/>
  <c r="DQ62" i="2" s="1"/>
  <c r="CS35" i="2"/>
  <c r="DL35" i="2"/>
  <c r="DR35" i="2"/>
  <c r="U36" i="2"/>
  <c r="DO36" i="2"/>
  <c r="U35" i="2"/>
  <c r="DS35" i="2"/>
  <c r="DM61" i="2" s="1"/>
  <c r="AN35" i="2"/>
  <c r="DP36" i="2"/>
  <c r="DR36" i="2"/>
  <c r="DO35" i="2"/>
  <c r="DL36" i="2"/>
  <c r="DP35" i="2"/>
  <c r="CS36" i="2"/>
  <c r="DV35" i="2"/>
  <c r="DP61" i="2" s="1"/>
  <c r="AN36" i="2"/>
  <c r="DZ36" i="2"/>
  <c r="DT62" i="2" s="1"/>
  <c r="DS36" i="2"/>
  <c r="DM62" i="2" s="1"/>
  <c r="DW37" i="2" a="1"/>
  <c r="DW37" i="2" s="1"/>
  <c r="DQ63" i="2" s="1"/>
  <c r="DO38" i="2" a="1"/>
  <c r="DO38" i="2" s="1"/>
  <c r="DP37" i="2" a="1"/>
  <c r="DP37" i="2" s="1"/>
  <c r="DP38" i="2" a="1"/>
  <c r="DP38" i="2" s="1"/>
  <c r="DZ37" i="2" a="1"/>
  <c r="DZ37" i="2" s="1"/>
  <c r="DT63" i="2" s="1"/>
  <c r="DS38" i="2" a="1"/>
  <c r="DS38" i="2" s="1"/>
  <c r="DM64" i="2" s="1"/>
  <c r="AM31" i="2"/>
  <c r="G32" i="2"/>
  <c r="P32" i="2" s="1"/>
  <c r="CC36" i="2" l="1"/>
  <c r="CA36" i="2"/>
  <c r="BG36" i="2"/>
  <c r="CY35" i="2"/>
  <c r="DD35" i="2" s="1"/>
  <c r="CX61" i="2" s="1"/>
  <c r="BM36" i="2"/>
  <c r="BJ35" i="2"/>
  <c r="BK36" i="2"/>
  <c r="CD36" i="2"/>
  <c r="BI35" i="2"/>
  <c r="BI36" i="2"/>
  <c r="CB36" i="2"/>
  <c r="BZ37" i="2" a="1"/>
  <c r="BZ37" i="2" s="1"/>
  <c r="DE34" i="2"/>
  <c r="DF34" i="2"/>
  <c r="DJ34" i="2" s="1"/>
  <c r="O33" i="2"/>
  <c r="N33" i="2"/>
  <c r="M33" i="2"/>
  <c r="CB38" i="2" a="1"/>
  <c r="CB38" i="2" s="1"/>
  <c r="Q32" i="2"/>
  <c r="U37" i="2" a="1"/>
  <c r="U37" i="2" s="1"/>
  <c r="CL35" i="2"/>
  <c r="CF61" i="2" s="1"/>
  <c r="CM35" i="2"/>
  <c r="CG61" i="2" s="1"/>
  <c r="AS34" i="2"/>
  <c r="BI37" i="2" a="1"/>
  <c r="BI37" i="2" s="1"/>
  <c r="L32" i="2"/>
  <c r="CC38" i="2" a="1"/>
  <c r="CC38" i="2" s="1"/>
  <c r="BM37" i="2" a="1"/>
  <c r="BM37" i="2" s="1"/>
  <c r="CK35" i="2"/>
  <c r="CE61" i="2" s="1"/>
  <c r="BR34" i="2"/>
  <c r="CF38" i="2" a="1"/>
  <c r="CF38" i="2" s="1"/>
  <c r="F34" i="2"/>
  <c r="F36" i="2" s="1"/>
  <c r="CX34" i="2"/>
  <c r="DG34" i="2" s="1"/>
  <c r="DK34" i="2" s="1"/>
  <c r="CA38" i="2" a="1"/>
  <c r="CA38" i="2" s="1"/>
  <c r="AA37" i="2" a="1"/>
  <c r="AA37" i="2" s="1"/>
  <c r="H34" i="2"/>
  <c r="B34" i="2"/>
  <c r="X37" i="2" a="1"/>
  <c r="X37" i="2" s="1"/>
  <c r="E34" i="2"/>
  <c r="C34" i="2"/>
  <c r="D34" i="2"/>
  <c r="D37" i="2" s="1" a="1"/>
  <c r="D37" i="2" s="1"/>
  <c r="BG37" i="2" a="1"/>
  <c r="BG37" i="2" s="1"/>
  <c r="BG35" i="2"/>
  <c r="BR35" i="2" s="1"/>
  <c r="BL34" i="2"/>
  <c r="BJ37" i="2" a="1"/>
  <c r="BJ37" i="2" s="1"/>
  <c r="BK38" i="2" a="1"/>
  <c r="BK38" i="2" s="1"/>
  <c r="CO33" i="2"/>
  <c r="CE34" i="2"/>
  <c r="CJ34" i="2" s="1"/>
  <c r="CD35" i="2"/>
  <c r="CJ33" i="2"/>
  <c r="CQ33" i="2"/>
  <c r="AN37" i="2" a="1"/>
  <c r="AN37" i="2" s="1"/>
  <c r="AN38" i="2" a="1"/>
  <c r="AN38" i="2" s="1"/>
  <c r="CI34" i="2"/>
  <c r="CG34" i="2"/>
  <c r="CG37" i="2" s="1" a="1"/>
  <c r="CG37" i="2" s="1"/>
  <c r="CA63" i="2" s="1"/>
  <c r="BZ36" i="2"/>
  <c r="BJ38" i="2" a="1"/>
  <c r="BJ38" i="2" s="1"/>
  <c r="CN33" i="2"/>
  <c r="CL34" i="2"/>
  <c r="CM34" i="2"/>
  <c r="CM37" i="2" s="1" a="1"/>
  <c r="CM37" i="2" s="1"/>
  <c r="CG63" i="2" s="1"/>
  <c r="CK34" i="2"/>
  <c r="CK37" i="2" s="1" a="1"/>
  <c r="CK37" i="2" s="1"/>
  <c r="CF36" i="2"/>
  <c r="CD38" i="2" a="1"/>
  <c r="CD38" i="2" s="1"/>
  <c r="CP33" i="2"/>
  <c r="BH36" i="2"/>
  <c r="BH35" i="2"/>
  <c r="CH34" i="2"/>
  <c r="CH35" i="2" s="1"/>
  <c r="CB61" i="2" s="1"/>
  <c r="BH38" i="2" a="1"/>
  <c r="BH38" i="2" s="1"/>
  <c r="BM38" i="2" a="1"/>
  <c r="BM38" i="2" s="1"/>
  <c r="BR36" i="2"/>
  <c r="BA34" i="2"/>
  <c r="BS34" i="2"/>
  <c r="AG34" i="2"/>
  <c r="AG37" i="2" s="1" a="1"/>
  <c r="AG37" i="2" s="1"/>
  <c r="DD38" i="2" a="1"/>
  <c r="DD38" i="2" s="1"/>
  <c r="CX64" i="2" s="1"/>
  <c r="AT37" i="2" a="1"/>
  <c r="AT37" i="2" s="1"/>
  <c r="AY34" i="2"/>
  <c r="CU36" i="2"/>
  <c r="BT34" i="2"/>
  <c r="W38" i="2" a="1"/>
  <c r="W38" i="2" s="1"/>
  <c r="AH34" i="2"/>
  <c r="AH38" i="2" s="1" a="1"/>
  <c r="AH38" i="2" s="1"/>
  <c r="AO38" i="2" a="1"/>
  <c r="AO38" i="2" s="1"/>
  <c r="AZ34" i="2"/>
  <c r="AI33" i="2"/>
  <c r="AM33" i="2" s="1"/>
  <c r="AF33" i="2"/>
  <c r="W37" i="2" a="1"/>
  <c r="W37" i="2" s="1"/>
  <c r="AA35" i="2"/>
  <c r="AF35" i="2" s="1"/>
  <c r="Z61" i="2" s="1"/>
  <c r="AO37" i="2" a="1"/>
  <c r="AO37" i="2" s="1"/>
  <c r="K33" i="2"/>
  <c r="Y37" i="2" a="1"/>
  <c r="Y37" i="2" s="1"/>
  <c r="DC33" i="2"/>
  <c r="BO34" i="2"/>
  <c r="BO37" i="2" s="1" a="1"/>
  <c r="BO37" i="2" s="1"/>
  <c r="DX34" i="2"/>
  <c r="DX37" i="2" s="1" a="1"/>
  <c r="DX37" i="2" s="1"/>
  <c r="DR63" i="2" s="1"/>
  <c r="DT34" i="2"/>
  <c r="DT37" i="2" s="1" a="1"/>
  <c r="DT37" i="2" s="1"/>
  <c r="DN63" i="2" s="1"/>
  <c r="DM35" i="2"/>
  <c r="DM36" i="2"/>
  <c r="DM38" i="2" a="1"/>
  <c r="DM38" i="2" s="1"/>
  <c r="DM37" i="2" a="1"/>
  <c r="DM37" i="2" s="1"/>
  <c r="DB34" i="2"/>
  <c r="DB38" i="2" s="1" a="1"/>
  <c r="DB38" i="2" s="1"/>
  <c r="CV64" i="2" s="1"/>
  <c r="CU35" i="2"/>
  <c r="CU38" i="2" a="1"/>
  <c r="CU38" i="2" s="1"/>
  <c r="X35" i="2"/>
  <c r="X36" i="2"/>
  <c r="CW35" i="2"/>
  <c r="CW38" i="2" a="1"/>
  <c r="CW38" i="2" s="1"/>
  <c r="CW37" i="2" a="1"/>
  <c r="CW37" i="2" s="1"/>
  <c r="BN34" i="2"/>
  <c r="BN35" i="2" s="1"/>
  <c r="BD61" i="2" s="1"/>
  <c r="G33" i="2"/>
  <c r="P33" i="2" s="1"/>
  <c r="I33" i="2"/>
  <c r="X38" i="2" a="1"/>
  <c r="X38" i="2" s="1"/>
  <c r="AC34" i="2"/>
  <c r="V36" i="2"/>
  <c r="V35" i="2"/>
  <c r="V37" i="2" a="1"/>
  <c r="V37" i="2" s="1"/>
  <c r="BP34" i="2"/>
  <c r="AD34" i="2"/>
  <c r="W36" i="2"/>
  <c r="W35" i="2"/>
  <c r="Z34" i="2"/>
  <c r="Y35" i="2"/>
  <c r="Y36" i="2"/>
  <c r="CZ34" i="2"/>
  <c r="CZ37" i="2" s="1" a="1"/>
  <c r="CZ37" i="2" s="1"/>
  <c r="CT63" i="2" s="1"/>
  <c r="CY36" i="2"/>
  <c r="AQ36" i="2"/>
  <c r="AQ35" i="2"/>
  <c r="AQ38" i="2" a="1"/>
  <c r="AQ38" i="2" s="1"/>
  <c r="AE33" i="2"/>
  <c r="J33" i="2"/>
  <c r="EC33" i="2"/>
  <c r="CU37" i="2" a="1"/>
  <c r="CU37" i="2" s="1"/>
  <c r="AW34" i="2"/>
  <c r="AP35" i="2"/>
  <c r="AP36" i="2"/>
  <c r="AP37" i="2" a="1"/>
  <c r="AP37" i="2" s="1"/>
  <c r="DA34" i="2"/>
  <c r="CT35" i="2"/>
  <c r="CT36" i="2"/>
  <c r="CT38" i="2" a="1"/>
  <c r="CT38" i="2" s="1"/>
  <c r="AU34" i="2"/>
  <c r="AT36" i="2"/>
  <c r="AT35" i="2"/>
  <c r="AT38" i="2" a="1"/>
  <c r="AT38" i="2" s="1"/>
  <c r="AB34" i="2"/>
  <c r="AB38" i="2" s="1" a="1"/>
  <c r="AB38" i="2" s="1"/>
  <c r="V64" i="2" s="1"/>
  <c r="H35" i="2"/>
  <c r="AA36" i="2"/>
  <c r="AA38" i="2" a="1"/>
  <c r="AA38" i="2" s="1"/>
  <c r="AR36" i="2"/>
  <c r="AR35" i="2"/>
  <c r="AR38" i="2" a="1"/>
  <c r="AR38" i="2" s="1"/>
  <c r="AR37" i="2" a="1"/>
  <c r="AR37" i="2" s="1"/>
  <c r="BQ33" i="2"/>
  <c r="AX33" i="2"/>
  <c r="CT37" i="2" a="1"/>
  <c r="CT37" i="2" s="1"/>
  <c r="AP38" i="2" a="1"/>
  <c r="AP38" i="2" s="1"/>
  <c r="V38" i="2" a="1"/>
  <c r="V38" i="2" s="1"/>
  <c r="CY38" i="2" a="1"/>
  <c r="CY38" i="2" s="1"/>
  <c r="AV34" i="2"/>
  <c r="AO36" i="2"/>
  <c r="AO35" i="2"/>
  <c r="DU34" i="2"/>
  <c r="DY34" i="2"/>
  <c r="DN35" i="2"/>
  <c r="DN36" i="2"/>
  <c r="DN37" i="2" a="1"/>
  <c r="DN37" i="2" s="1"/>
  <c r="CV36" i="2"/>
  <c r="CV35" i="2"/>
  <c r="CV37" i="2" a="1"/>
  <c r="CV37" i="2" s="1"/>
  <c r="CY37" i="2" a="1"/>
  <c r="CY37" i="2" s="1"/>
  <c r="DN38" i="2" a="1"/>
  <c r="DN38" i="2" s="1"/>
  <c r="AJ32" i="2"/>
  <c r="AQ37" i="2" a="1"/>
  <c r="AQ37" i="2" s="1"/>
  <c r="DF38" i="2" l="1" a="1"/>
  <c r="DF38" i="2" s="1"/>
  <c r="CZ64" i="2" s="1"/>
  <c r="CX35" i="2"/>
  <c r="DG35" i="2" s="1"/>
  <c r="DA61" i="2" s="1"/>
  <c r="BT36" i="2"/>
  <c r="BX34" i="2"/>
  <c r="BX36" i="2" s="1"/>
  <c r="BX37" i="2" s="1"/>
  <c r="BT39" i="2" s="1"/>
  <c r="BA37" i="2" a="1"/>
  <c r="BA37" i="2" s="1"/>
  <c r="BC41" i="2" s="1"/>
  <c r="BE34" i="2"/>
  <c r="BE36" i="2" s="1"/>
  <c r="BE37" i="2" s="1"/>
  <c r="BA39" i="2" s="1"/>
  <c r="BR37" i="2" a="1"/>
  <c r="BR37" i="2" s="1"/>
  <c r="BV34" i="2"/>
  <c r="AY37" i="2" a="1"/>
  <c r="AY37" i="2" s="1"/>
  <c r="AQ63" i="2" s="1"/>
  <c r="BC34" i="2"/>
  <c r="BC36" i="2" s="1"/>
  <c r="BC37" i="2" s="1"/>
  <c r="AY39" i="2" s="1"/>
  <c r="DE37" i="2" a="1"/>
  <c r="DE37" i="2" s="1"/>
  <c r="CY63" i="2" s="1"/>
  <c r="DI34" i="2"/>
  <c r="DI36" i="2" s="1"/>
  <c r="AZ37" i="2" a="1"/>
  <c r="AZ37" i="2" s="1"/>
  <c r="AY41" i="2" s="1"/>
  <c r="BD34" i="2"/>
  <c r="BD36" i="2" s="1"/>
  <c r="BD37" i="2" s="1"/>
  <c r="AZ39" i="2" s="1"/>
  <c r="BS36" i="2"/>
  <c r="BW34" i="2"/>
  <c r="BW36" i="2" s="1"/>
  <c r="BW37" i="2" s="1"/>
  <c r="BS39" i="2" s="1"/>
  <c r="BL37" i="2" a="1"/>
  <c r="BL37" i="2" s="1"/>
  <c r="BL36" i="2"/>
  <c r="BL35" i="2"/>
  <c r="BU35" i="2" s="1"/>
  <c r="BK61" i="2" s="1"/>
  <c r="CE35" i="2"/>
  <c r="CN35" i="2" s="1"/>
  <c r="CH61" i="2" s="1"/>
  <c r="CJ35" i="2"/>
  <c r="CD61" i="2" s="1"/>
  <c r="CJ36" i="2"/>
  <c r="CD62" i="2" s="1"/>
  <c r="CE36" i="2"/>
  <c r="BP35" i="2"/>
  <c r="BF61" i="2" s="1"/>
  <c r="BP36" i="2"/>
  <c r="BF62" i="2" s="1"/>
  <c r="CH38" i="2" a="1"/>
  <c r="CH38" i="2" s="1"/>
  <c r="CB64" i="2" s="1"/>
  <c r="CH36" i="2"/>
  <c r="CB62" i="2" s="1"/>
  <c r="B36" i="2"/>
  <c r="B35" i="2"/>
  <c r="M35" i="2" s="1"/>
  <c r="G61" i="2" s="1"/>
  <c r="BN36" i="2"/>
  <c r="BD62" i="2" s="1"/>
  <c r="BR38" i="2" a="1"/>
  <c r="BR38" i="2" s="1"/>
  <c r="BO41" i="2" s="1"/>
  <c r="BU34" i="2"/>
  <c r="BL38" i="2" a="1"/>
  <c r="BL38" i="2" s="1"/>
  <c r="N34" i="2"/>
  <c r="N38" i="2" s="1" a="1"/>
  <c r="N38" i="2" s="1"/>
  <c r="O34" i="2"/>
  <c r="O36" i="2" s="1"/>
  <c r="P41" i="2" s="1"/>
  <c r="M34" i="2"/>
  <c r="M36" i="2" s="1"/>
  <c r="H41" i="2" s="1"/>
  <c r="CN34" i="2"/>
  <c r="CN38" i="2" s="1" a="1"/>
  <c r="CN38" i="2" s="1"/>
  <c r="CH64" i="2" s="1"/>
  <c r="CE38" i="2" a="1"/>
  <c r="CE38" i="2" s="1"/>
  <c r="CE37" i="2" a="1"/>
  <c r="CE37" i="2" s="1"/>
  <c r="CO34" i="2"/>
  <c r="CO36" i="2" s="1"/>
  <c r="CO37" i="2" s="1"/>
  <c r="CK39" i="2" s="1"/>
  <c r="CE65" i="2" s="1"/>
  <c r="CK36" i="2"/>
  <c r="CE62" i="2" s="1"/>
  <c r="CE63" i="2"/>
  <c r="CR33" i="2"/>
  <c r="CI35" i="2"/>
  <c r="CC61" i="2" s="1"/>
  <c r="CI36" i="2"/>
  <c r="CC62" i="2" s="1"/>
  <c r="CI38" i="2" a="1"/>
  <c r="CI38" i="2" s="1"/>
  <c r="CC64" i="2" s="1"/>
  <c r="CQ34" i="2"/>
  <c r="CQ36" i="2" s="1"/>
  <c r="CQ37" i="2" s="1"/>
  <c r="CM39" i="2" s="1"/>
  <c r="CG65" i="2" s="1"/>
  <c r="CM36" i="2"/>
  <c r="CG62" i="2" s="1"/>
  <c r="B38" i="2" a="1"/>
  <c r="B38" i="2" s="1"/>
  <c r="B37" i="2" a="1"/>
  <c r="B37" i="2" s="1"/>
  <c r="CI37" i="2" a="1"/>
  <c r="CI37" i="2" s="1"/>
  <c r="CC63" i="2" s="1"/>
  <c r="CP34" i="2"/>
  <c r="CP36" i="2" s="1"/>
  <c r="CP37" i="2" s="1"/>
  <c r="CL39" i="2" s="1"/>
  <c r="CF65" i="2" s="1"/>
  <c r="CL36" i="2"/>
  <c r="CF62" i="2" s="1"/>
  <c r="CH37" i="2" a="1"/>
  <c r="CH37" i="2" s="1"/>
  <c r="CB63" i="2" s="1"/>
  <c r="CJ38" i="2" a="1"/>
  <c r="CJ38" i="2" s="1"/>
  <c r="CD64" i="2" s="1"/>
  <c r="CJ37" i="2" a="1"/>
  <c r="CJ37" i="2" s="1"/>
  <c r="CD63" i="2" s="1"/>
  <c r="CK38" i="2" a="1"/>
  <c r="CK38" i="2" s="1"/>
  <c r="CE64" i="2" s="1"/>
  <c r="CL38" i="2" a="1"/>
  <c r="CL38" i="2" s="1"/>
  <c r="CF64" i="2" s="1"/>
  <c r="CG35" i="2"/>
  <c r="CA61" i="2" s="1"/>
  <c r="CG36" i="2"/>
  <c r="CA62" i="2" s="1"/>
  <c r="CG38" i="2" a="1"/>
  <c r="CG38" i="2" s="1"/>
  <c r="CA64" i="2" s="1"/>
  <c r="CM38" i="2" a="1"/>
  <c r="CM38" i="2" s="1"/>
  <c r="CG64" i="2" s="1"/>
  <c r="CL37" i="2" a="1"/>
  <c r="CL37" i="2" s="1"/>
  <c r="CF63" i="2" s="1"/>
  <c r="BP37" i="2" a="1"/>
  <c r="BP37" i="2" s="1"/>
  <c r="BF63" i="2" s="1"/>
  <c r="BS38" i="2" a="1"/>
  <c r="BS38" i="2" s="1"/>
  <c r="BI64" i="2" s="1"/>
  <c r="BT37" i="2" a="1"/>
  <c r="BT37" i="2" s="1"/>
  <c r="BP38" i="2" a="1"/>
  <c r="BP38" i="2" s="1"/>
  <c r="BF64" i="2" s="1"/>
  <c r="BT38" i="2" a="1"/>
  <c r="BT38" i="2" s="1"/>
  <c r="BN37" i="2" a="1"/>
  <c r="BN37" i="2" s="1"/>
  <c r="BD63" i="2" s="1"/>
  <c r="BS37" i="2" a="1"/>
  <c r="BS37" i="2" s="1"/>
  <c r="BI63" i="2" s="1"/>
  <c r="BO36" i="2"/>
  <c r="BE62" i="2" s="1"/>
  <c r="BO35" i="2"/>
  <c r="BE61" i="2" s="1"/>
  <c r="BO38" i="2" a="1"/>
  <c r="BO38" i="2" s="1"/>
  <c r="BE64" i="2" s="1"/>
  <c r="BN38" i="2" a="1"/>
  <c r="BN38" i="2" s="1"/>
  <c r="BD64" i="2" s="1"/>
  <c r="DE35" i="2"/>
  <c r="CY61" i="2" s="1"/>
  <c r="DF35" i="2"/>
  <c r="CZ61" i="2" s="1"/>
  <c r="DW35" i="2"/>
  <c r="DQ61" i="2" s="1"/>
  <c r="DY35" i="2"/>
  <c r="DS61" i="2" s="1"/>
  <c r="DX35" i="2"/>
  <c r="DR61" i="2" s="1"/>
  <c r="DZ35" i="2"/>
  <c r="DT61" i="2" s="1"/>
  <c r="Z38" i="2" a="1"/>
  <c r="Z38" i="2" s="1"/>
  <c r="AI34" i="2"/>
  <c r="AI38" i="2" s="1" a="1"/>
  <c r="AI38" i="2" s="1"/>
  <c r="AF34" i="2"/>
  <c r="AF38" i="2" s="1" a="1"/>
  <c r="AF38" i="2" s="1"/>
  <c r="Z64" i="2" s="1"/>
  <c r="AS38" i="2" a="1"/>
  <c r="AS38" i="2" s="1"/>
  <c r="BB34" i="2"/>
  <c r="AH35" i="2"/>
  <c r="AB61" i="2" s="1"/>
  <c r="AG35" i="2"/>
  <c r="AA61" i="2" s="1"/>
  <c r="H37" i="2" a="1"/>
  <c r="H37" i="2" s="1"/>
  <c r="H36" i="2"/>
  <c r="L33" i="2"/>
  <c r="E36" i="2"/>
  <c r="E35" i="2"/>
  <c r="T32" i="2"/>
  <c r="F35" i="2"/>
  <c r="S33" i="2"/>
  <c r="AV35" i="2"/>
  <c r="AN61" i="2" s="1"/>
  <c r="AV36" i="2"/>
  <c r="AN62" i="2" s="1"/>
  <c r="Q33" i="2"/>
  <c r="T33" i="2"/>
  <c r="BA38" i="2" a="1"/>
  <c r="BA38" i="2" s="1"/>
  <c r="BD41" i="2" s="1"/>
  <c r="DE38" i="2" a="1"/>
  <c r="DE38" i="2" s="1"/>
  <c r="CY64" i="2" s="1"/>
  <c r="DX38" i="2" a="1"/>
  <c r="DX38" i="2" s="1"/>
  <c r="DR64" i="2" s="1"/>
  <c r="CZ38" i="2" a="1"/>
  <c r="CZ38" i="2" s="1"/>
  <c r="CT64" i="2" s="1"/>
  <c r="D38" i="2" a="1"/>
  <c r="D38" i="2" s="1"/>
  <c r="Z37" i="2" a="1"/>
  <c r="Z37" i="2" s="1"/>
  <c r="AK41" i="2"/>
  <c r="AB64" i="2"/>
  <c r="BQ34" i="2"/>
  <c r="EC34" i="2"/>
  <c r="EC36" i="2" s="1"/>
  <c r="EC37" i="2" s="1"/>
  <c r="DY39" i="2" s="1"/>
  <c r="DS65" i="2" s="1"/>
  <c r="DY36" i="2"/>
  <c r="DS62" i="2" s="1"/>
  <c r="AX34" i="2"/>
  <c r="AX38" i="2" s="1" a="1"/>
  <c r="AX38" i="2" s="1"/>
  <c r="AP64" i="2" s="1"/>
  <c r="AS36" i="2"/>
  <c r="AS35" i="2"/>
  <c r="BB35" i="2" s="1"/>
  <c r="AT61" i="2" s="1"/>
  <c r="I34" i="2"/>
  <c r="H38" i="2" a="1"/>
  <c r="H38" i="2" s="1"/>
  <c r="AU36" i="2"/>
  <c r="AM62" i="2" s="1"/>
  <c r="AU35" i="2"/>
  <c r="AM61" i="2" s="1"/>
  <c r="DY37" i="2" a="1"/>
  <c r="DY37" i="2" s="1"/>
  <c r="DS63" i="2" s="1"/>
  <c r="DE36" i="2"/>
  <c r="CY62" i="2" s="1"/>
  <c r="J34" i="2"/>
  <c r="J38" i="2" s="1" a="1"/>
  <c r="J38" i="2" s="1"/>
  <c r="D64" i="2" s="1"/>
  <c r="C35" i="2"/>
  <c r="C36" i="2"/>
  <c r="C37" i="2" a="1"/>
  <c r="C37" i="2" s="1"/>
  <c r="C38" i="2" a="1"/>
  <c r="C38" i="2" s="1"/>
  <c r="AV38" i="2" a="1"/>
  <c r="AV38" i="2" s="1"/>
  <c r="AN64" i="2" s="1"/>
  <c r="DF37" i="2" a="1"/>
  <c r="DF37" i="2" s="1"/>
  <c r="CZ63" i="2" s="1"/>
  <c r="BH61" i="2"/>
  <c r="BS35" i="2"/>
  <c r="BI61" i="2" s="1"/>
  <c r="BT35" i="2"/>
  <c r="BJ61" i="2" s="1"/>
  <c r="DC34" i="2"/>
  <c r="CX36" i="2"/>
  <c r="CX37" i="2" a="1"/>
  <c r="CX37" i="2" s="1"/>
  <c r="CX38" i="2" a="1"/>
  <c r="CX38" i="2" s="1"/>
  <c r="EB34" i="2"/>
  <c r="EB36" i="2" s="1"/>
  <c r="EB37" i="2" s="1"/>
  <c r="DX39" i="2" s="1"/>
  <c r="DR65" i="2" s="1"/>
  <c r="DX36" i="2"/>
  <c r="DR62" i="2" s="1"/>
  <c r="BE63" i="2"/>
  <c r="AV37" i="2" a="1"/>
  <c r="AV37" i="2" s="1"/>
  <c r="AN63" i="2" s="1"/>
  <c r="AS37" i="2" a="1"/>
  <c r="AS37" i="2" s="1"/>
  <c r="DU36" i="2"/>
  <c r="DO62" i="2" s="1"/>
  <c r="DU35" i="2"/>
  <c r="DO61" i="2" s="1"/>
  <c r="AK34" i="2"/>
  <c r="AK36" i="2" s="1"/>
  <c r="AK37" i="2" s="1"/>
  <c r="AG39" i="2" s="1"/>
  <c r="AG36" i="2"/>
  <c r="BA35" i="2"/>
  <c r="AS61" i="2" s="1"/>
  <c r="AY35" i="2"/>
  <c r="AQ61" i="2" s="1"/>
  <c r="AZ35" i="2"/>
  <c r="AR61" i="2" s="1"/>
  <c r="AZ36" i="2"/>
  <c r="AZ38" i="2" a="1"/>
  <c r="AZ38" i="2" s="1"/>
  <c r="AU37" i="2" a="1"/>
  <c r="AU37" i="2" s="1"/>
  <c r="AM63" i="2" s="1"/>
  <c r="DY38" i="2" a="1"/>
  <c r="DY38" i="2" s="1"/>
  <c r="DS64" i="2" s="1"/>
  <c r="CZ35" i="2"/>
  <c r="CT61" i="2" s="1"/>
  <c r="CZ36" i="2"/>
  <c r="CT62" i="2" s="1"/>
  <c r="AY38" i="2" a="1"/>
  <c r="AY38" i="2" s="1"/>
  <c r="AB37" i="2" a="1"/>
  <c r="AB37" i="2" s="1"/>
  <c r="V63" i="2" s="1"/>
  <c r="AB35" i="2"/>
  <c r="V61" i="2" s="1"/>
  <c r="AB36" i="2"/>
  <c r="V62" i="2" s="1"/>
  <c r="BA36" i="2"/>
  <c r="DA36" i="2"/>
  <c r="CU62" i="2" s="1"/>
  <c r="DA35" i="2"/>
  <c r="CU61" i="2" s="1"/>
  <c r="DA37" i="2" a="1"/>
  <c r="DA37" i="2" s="1"/>
  <c r="CU63" i="2" s="1"/>
  <c r="DA38" i="2" a="1"/>
  <c r="DA38" i="2" s="1"/>
  <c r="CU64" i="2" s="1"/>
  <c r="AW35" i="2"/>
  <c r="AO61" i="2" s="1"/>
  <c r="AW36" i="2"/>
  <c r="AO62" i="2" s="1"/>
  <c r="AW37" i="2" a="1"/>
  <c r="AW37" i="2" s="1"/>
  <c r="AO63" i="2" s="1"/>
  <c r="AW38" i="2" a="1"/>
  <c r="AW38" i="2" s="1"/>
  <c r="AO64" i="2" s="1"/>
  <c r="AU38" i="2" a="1"/>
  <c r="AU38" i="2" s="1"/>
  <c r="AM64" i="2" s="1"/>
  <c r="DJ36" i="2"/>
  <c r="DF36" i="2"/>
  <c r="CZ62" i="2" s="1"/>
  <c r="G34" i="2"/>
  <c r="F38" i="2" a="1"/>
  <c r="F38" i="2" s="1"/>
  <c r="AD35" i="2"/>
  <c r="X61" i="2" s="1"/>
  <c r="AD36" i="2"/>
  <c r="X62" i="2" s="1"/>
  <c r="AD37" i="2" a="1"/>
  <c r="AD37" i="2" s="1"/>
  <c r="X63" i="2" s="1"/>
  <c r="DU37" i="2" a="1"/>
  <c r="DU37" i="2" s="1"/>
  <c r="DO63" i="2" s="1"/>
  <c r="R33" i="2"/>
  <c r="F37" i="2" a="1"/>
  <c r="F37" i="2" s="1"/>
  <c r="DB35" i="2"/>
  <c r="CV61" i="2" s="1"/>
  <c r="DB36" i="2"/>
  <c r="CV62" i="2" s="1"/>
  <c r="AD38" i="2" a="1"/>
  <c r="AD38" i="2" s="1"/>
  <c r="X64" i="2" s="1"/>
  <c r="DB37" i="2" a="1"/>
  <c r="DB37" i="2" s="1"/>
  <c r="CV63" i="2" s="1"/>
  <c r="AA63" i="2"/>
  <c r="AF41" i="2"/>
  <c r="AL34" i="2"/>
  <c r="AL36" i="2" s="1"/>
  <c r="AL37" i="2" s="1"/>
  <c r="AH39" i="2" s="1"/>
  <c r="AH36" i="2"/>
  <c r="AH37" i="2" a="1"/>
  <c r="AH37" i="2" s="1"/>
  <c r="AY36" i="2"/>
  <c r="DA41" i="2"/>
  <c r="AJ33" i="2"/>
  <c r="AF36" i="2"/>
  <c r="DH36" i="2"/>
  <c r="DD36" i="2"/>
  <c r="CX62" i="2" s="1"/>
  <c r="DD37" i="2" a="1"/>
  <c r="DD37" i="2" s="1"/>
  <c r="CX63" i="2" s="1"/>
  <c r="AE34" i="2"/>
  <c r="AE37" i="2" s="1" a="1"/>
  <c r="AE37" i="2" s="1"/>
  <c r="Y63" i="2" s="1"/>
  <c r="Z36" i="2"/>
  <c r="Z35" i="2"/>
  <c r="AI35" i="2" s="1"/>
  <c r="AC61" i="2" s="1"/>
  <c r="K34" i="2"/>
  <c r="K35" i="2" s="1"/>
  <c r="E61" i="2" s="1"/>
  <c r="D35" i="2"/>
  <c r="D36" i="2"/>
  <c r="AC36" i="2"/>
  <c r="W62" i="2" s="1"/>
  <c r="AC35" i="2"/>
  <c r="W61" i="2" s="1"/>
  <c r="AG38" i="2" a="1"/>
  <c r="AG38" i="2" s="1"/>
  <c r="DU38" i="2" a="1"/>
  <c r="DU38" i="2" s="1"/>
  <c r="DO64" i="2" s="1"/>
  <c r="AC38" i="2" a="1"/>
  <c r="AC38" i="2" s="1"/>
  <c r="W64" i="2" s="1"/>
  <c r="E37" i="2" a="1"/>
  <c r="E37" i="2" s="1"/>
  <c r="E38" i="2" a="1"/>
  <c r="E38" i="2" s="1"/>
  <c r="DT35" i="2"/>
  <c r="DN61" i="2" s="1"/>
  <c r="DT36" i="2"/>
  <c r="DN62" i="2" s="1"/>
  <c r="AC37" i="2" a="1"/>
  <c r="AC37" i="2" s="1"/>
  <c r="W63" i="2" s="1"/>
  <c r="DT38" i="2" a="1"/>
  <c r="DT38" i="2" s="1"/>
  <c r="DN64" i="2" s="1"/>
  <c r="DI41" i="2" l="1"/>
  <c r="AU41" i="2"/>
  <c r="AS63" i="2"/>
  <c r="AR63" i="2"/>
  <c r="BB36" i="2"/>
  <c r="AT62" i="2" s="1"/>
  <c r="BF34" i="2"/>
  <c r="BF36" i="2" s="1"/>
  <c r="BF37" i="2" s="1"/>
  <c r="BB39" i="2" s="1"/>
  <c r="BU37" i="2" a="1"/>
  <c r="BU37" i="2" s="1"/>
  <c r="BK63" i="2" s="1"/>
  <c r="BY34" i="2"/>
  <c r="BY36" i="2" s="1"/>
  <c r="BY37" i="2" s="1"/>
  <c r="BU39" i="2" s="1"/>
  <c r="DD41" i="2"/>
  <c r="CN36" i="2"/>
  <c r="CH62" i="2" s="1"/>
  <c r="BU38" i="2" a="1"/>
  <c r="BU38" i="2" s="1"/>
  <c r="CT41" i="2" s="1"/>
  <c r="BU36" i="2"/>
  <c r="CR34" i="2"/>
  <c r="CR36" i="2" s="1"/>
  <c r="CR37" i="2" s="1"/>
  <c r="CN39" i="2" s="1"/>
  <c r="CH65" i="2" s="1"/>
  <c r="CN37" i="2" a="1"/>
  <c r="CN37" i="2" s="1"/>
  <c r="CH63" i="2" s="1"/>
  <c r="G35" i="2"/>
  <c r="P35" i="2" s="1"/>
  <c r="J61" i="2" s="1"/>
  <c r="P34" i="2"/>
  <c r="P36" i="2" s="1"/>
  <c r="BQ35" i="2"/>
  <c r="BG61" i="2" s="1"/>
  <c r="BQ36" i="2"/>
  <c r="BG62" i="2" s="1"/>
  <c r="I36" i="2"/>
  <c r="C62" i="2" s="1"/>
  <c r="I35" i="2"/>
  <c r="C61" i="2" s="1"/>
  <c r="BV36" i="2"/>
  <c r="BV37" i="2" s="1"/>
  <c r="BR39" i="2" s="1"/>
  <c r="BQ37" i="2" a="1"/>
  <c r="BQ37" i="2" s="1"/>
  <c r="BG63" i="2" s="1"/>
  <c r="BQ38" i="2" a="1"/>
  <c r="BQ38" i="2" s="1"/>
  <c r="BG64" i="2" s="1"/>
  <c r="DH37" i="2"/>
  <c r="CY41" i="2"/>
  <c r="DJ37" i="2"/>
  <c r="DI37" i="2"/>
  <c r="DE41" i="2"/>
  <c r="N35" i="2"/>
  <c r="H61" i="2" s="1"/>
  <c r="AJ34" i="2"/>
  <c r="AJ36" i="2" s="1"/>
  <c r="AJ37" i="2" s="1"/>
  <c r="AF39" i="2" s="1"/>
  <c r="AF37" i="2" a="1"/>
  <c r="AF37" i="2" s="1"/>
  <c r="O35" i="2"/>
  <c r="I61" i="2" s="1"/>
  <c r="AI36" i="2"/>
  <c r="AC62" i="2" s="1"/>
  <c r="K36" i="2"/>
  <c r="E62" i="2" s="1"/>
  <c r="G36" i="2"/>
  <c r="I62" i="2"/>
  <c r="J35" i="2"/>
  <c r="D61" i="2" s="1"/>
  <c r="N36" i="2"/>
  <c r="L41" i="2" s="1"/>
  <c r="J36" i="2"/>
  <c r="D62" i="2" s="1"/>
  <c r="G62" i="2"/>
  <c r="BH64" i="2"/>
  <c r="BS41" i="2"/>
  <c r="AS64" i="2"/>
  <c r="BR41" i="2"/>
  <c r="AC41" i="2"/>
  <c r="AX37" i="2" a="1"/>
  <c r="AX37" i="2" s="1"/>
  <c r="AP63" i="2" s="1"/>
  <c r="AI37" i="2" a="1"/>
  <c r="AI37" i="2" s="1"/>
  <c r="AC63" i="2" s="1"/>
  <c r="AM34" i="2"/>
  <c r="AM36" i="2" s="1"/>
  <c r="AM37" i="2" s="1"/>
  <c r="AI39" i="2" s="1"/>
  <c r="AC65" i="2" s="1"/>
  <c r="J37" i="2" a="1"/>
  <c r="J37" i="2" s="1"/>
  <c r="D63" i="2" s="1"/>
  <c r="AB62" i="2"/>
  <c r="AI41" i="2"/>
  <c r="BE41" i="2"/>
  <c r="AS65" i="2"/>
  <c r="AA62" i="2"/>
  <c r="AE41" i="2"/>
  <c r="DK36" i="2"/>
  <c r="DG36" i="2"/>
  <c r="DA62" i="2" s="1"/>
  <c r="DG38" i="2" a="1"/>
  <c r="DG38" i="2" s="1"/>
  <c r="DA64" i="2" s="1"/>
  <c r="DG37" i="2" a="1"/>
  <c r="DG37" i="2" s="1"/>
  <c r="DA63" i="2" s="1"/>
  <c r="BX41" i="2"/>
  <c r="BJ65" i="2"/>
  <c r="DH41" i="2"/>
  <c r="R34" i="2"/>
  <c r="R36" i="2" s="1"/>
  <c r="R37" i="2" s="1"/>
  <c r="N39" i="2" s="1"/>
  <c r="O41" i="2" s="1"/>
  <c r="N37" i="2" a="1"/>
  <c r="N37" i="2" s="1"/>
  <c r="AA64" i="2"/>
  <c r="AG41" i="2"/>
  <c r="AE35" i="2"/>
  <c r="Y61" i="2" s="1"/>
  <c r="AE36" i="2"/>
  <c r="Y62" i="2" s="1"/>
  <c r="AA41" i="2"/>
  <c r="Z62" i="2"/>
  <c r="AT41" i="2"/>
  <c r="AQ62" i="2"/>
  <c r="AB65" i="2"/>
  <c r="AL41" i="2"/>
  <c r="L34" i="2"/>
  <c r="L35" i="2" s="1"/>
  <c r="F61" i="2" s="1"/>
  <c r="G37" i="2" a="1"/>
  <c r="G37" i="2" s="1"/>
  <c r="G38" i="2" a="1"/>
  <c r="G38" i="2" s="1"/>
  <c r="AE38" i="2" a="1"/>
  <c r="AE38" i="2" s="1"/>
  <c r="Y64" i="2" s="1"/>
  <c r="BN41" i="2"/>
  <c r="BH63" i="2"/>
  <c r="AV41" i="2"/>
  <c r="AQ64" i="2"/>
  <c r="AR64" i="2"/>
  <c r="AZ41" i="2"/>
  <c r="AA65" i="2"/>
  <c r="AH41" i="2"/>
  <c r="BW41" i="2"/>
  <c r="BJ64" i="2"/>
  <c r="Q34" i="2"/>
  <c r="M37" i="2" a="1"/>
  <c r="M37" i="2" s="1"/>
  <c r="I41" i="2" s="1"/>
  <c r="M38" i="2" a="1"/>
  <c r="M38" i="2" s="1"/>
  <c r="J41" i="2" s="1"/>
  <c r="AX35" i="2"/>
  <c r="AP61" i="2" s="1"/>
  <c r="AX36" i="2"/>
  <c r="AP62" i="2" s="1"/>
  <c r="BI62" i="2"/>
  <c r="BQ41" i="2"/>
  <c r="BT41" i="2"/>
  <c r="BI65" i="2"/>
  <c r="K37" i="2" a="1"/>
  <c r="K37" i="2" s="1"/>
  <c r="E63" i="2" s="1"/>
  <c r="K38" i="2" a="1"/>
  <c r="K38" i="2" s="1"/>
  <c r="E64" i="2" s="1"/>
  <c r="CZ41" i="2"/>
  <c r="AW41" i="2"/>
  <c r="AQ65" i="2"/>
  <c r="AO41" i="2"/>
  <c r="AC64" i="2"/>
  <c r="N41" i="2"/>
  <c r="H64" i="2"/>
  <c r="DG41" i="2"/>
  <c r="BM41" i="2"/>
  <c r="BH62" i="2"/>
  <c r="AR62" i="2"/>
  <c r="AX41" i="2"/>
  <c r="BV41" i="2"/>
  <c r="BJ63" i="2"/>
  <c r="I37" i="2" a="1"/>
  <c r="I37" i="2" s="1"/>
  <c r="C63" i="2" s="1"/>
  <c r="I38" i="2" a="1"/>
  <c r="I38" i="2" s="1"/>
  <c r="C64" i="2" s="1"/>
  <c r="BB37" i="2" a="1"/>
  <c r="BB37" i="2" s="1"/>
  <c r="BB38" i="2" a="1"/>
  <c r="BB38" i="2" s="1"/>
  <c r="AB63" i="2"/>
  <c r="AJ41" i="2"/>
  <c r="AS62" i="2"/>
  <c r="BB41" i="2"/>
  <c r="AR65" i="2"/>
  <c r="BA41" i="2"/>
  <c r="DC36" i="2"/>
  <c r="CW62" i="2" s="1"/>
  <c r="DC35" i="2"/>
  <c r="CW61" i="2" s="1"/>
  <c r="DC38" i="2" a="1"/>
  <c r="DC38" i="2" s="1"/>
  <c r="CW64" i="2" s="1"/>
  <c r="DC37" i="2" a="1"/>
  <c r="DC37" i="2" s="1"/>
  <c r="CW63" i="2" s="1"/>
  <c r="BU41" i="2"/>
  <c r="BJ62" i="2"/>
  <c r="DC41" i="2"/>
  <c r="S34" i="2"/>
  <c r="S36" i="2" s="1"/>
  <c r="S37" i="2" s="1"/>
  <c r="O39" i="2" s="1"/>
  <c r="O38" i="2" a="1"/>
  <c r="O38" i="2" s="1"/>
  <c r="O37" i="2" a="1"/>
  <c r="O37" i="2" s="1"/>
  <c r="BF41" i="2" l="1"/>
  <c r="BP41" i="2"/>
  <c r="BH65" i="2"/>
  <c r="Q36" i="2"/>
  <c r="Q37" i="2" s="1"/>
  <c r="M39" i="2" s="1"/>
  <c r="DD39" i="2"/>
  <c r="DK37" i="2"/>
  <c r="DE39" i="2"/>
  <c r="DF39" i="2"/>
  <c r="Z65" i="2"/>
  <c r="AD41" i="2"/>
  <c r="AB41" i="2"/>
  <c r="Z63" i="2"/>
  <c r="AM41" i="2"/>
  <c r="J62" i="2"/>
  <c r="T41" i="2"/>
  <c r="L36" i="2"/>
  <c r="F62" i="2" s="1"/>
  <c r="BK62" i="2"/>
  <c r="BY41" i="2"/>
  <c r="H62" i="2"/>
  <c r="AP41" i="2"/>
  <c r="AN41" i="2"/>
  <c r="BK64" i="2"/>
  <c r="CS41" i="2"/>
  <c r="I63" i="2"/>
  <c r="Q41" i="2"/>
  <c r="BH41" i="2"/>
  <c r="AT64" i="2"/>
  <c r="S41" i="2"/>
  <c r="I65" i="2"/>
  <c r="CU41" i="2"/>
  <c r="BK65" i="2"/>
  <c r="AT65" i="2"/>
  <c r="BI41" i="2"/>
  <c r="T34" i="2"/>
  <c r="T36" i="2" s="1"/>
  <c r="T37" i="2" s="1"/>
  <c r="P39" i="2" s="1"/>
  <c r="P38" i="2" a="1"/>
  <c r="P38" i="2" s="1"/>
  <c r="P37" i="2" a="1"/>
  <c r="P37" i="2" s="1"/>
  <c r="DK41" i="2"/>
  <c r="G64" i="2"/>
  <c r="L38" i="2" a="1"/>
  <c r="L38" i="2" s="1"/>
  <c r="F64" i="2" s="1"/>
  <c r="L37" i="2" a="1"/>
  <c r="L37" i="2" s="1"/>
  <c r="F63" i="2" s="1"/>
  <c r="G63" i="2"/>
  <c r="H63" i="2"/>
  <c r="M41" i="2"/>
  <c r="DL41" i="2"/>
  <c r="I64" i="2"/>
  <c r="R41" i="2"/>
  <c r="BG41" i="2"/>
  <c r="AT63" i="2"/>
  <c r="H65" i="2"/>
  <c r="DM41" i="2"/>
  <c r="DB41" i="2" l="1"/>
  <c r="CX65" i="2"/>
  <c r="DJ41" i="2"/>
  <c r="CZ65" i="2"/>
  <c r="DF41" i="2"/>
  <c r="CY65" i="2"/>
  <c r="K41" i="2"/>
  <c r="G65" i="2"/>
  <c r="DG39" i="2"/>
  <c r="J64" i="2"/>
  <c r="V41" i="2"/>
  <c r="W41" i="2"/>
  <c r="J65" i="2"/>
  <c r="J63" i="2"/>
  <c r="U41" i="2"/>
  <c r="DN41" i="2" l="1"/>
  <c r="DA65" i="2"/>
</calcChain>
</file>

<file path=xl/comments1.xml><?xml version="1.0" encoding="utf-8"?>
<comments xmlns="http://schemas.openxmlformats.org/spreadsheetml/2006/main">
  <authors>
    <author>Yandri Tarigan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Yandri Tarigan:</t>
        </r>
        <r>
          <rPr>
            <sz val="9"/>
            <color indexed="81"/>
            <rFont val="Tahoma"/>
            <family val="2"/>
          </rPr>
          <t xml:space="preserve">
Update tanggal disini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Yandri Tarigan:</t>
        </r>
        <r>
          <rPr>
            <sz val="9"/>
            <color indexed="81"/>
            <rFont val="Tahoma"/>
            <family val="2"/>
          </rPr>
          <t xml:space="preserve">
Update tanggal disini</t>
        </r>
      </text>
    </comment>
  </commentList>
</comments>
</file>

<file path=xl/sharedStrings.xml><?xml version="1.0" encoding="utf-8"?>
<sst xmlns="http://schemas.openxmlformats.org/spreadsheetml/2006/main" count="451" uniqueCount="84">
  <si>
    <t>PRODUCT</t>
  </si>
  <si>
    <t>WB</t>
  </si>
  <si>
    <t>E-4000</t>
  </si>
  <si>
    <t>E-4700</t>
  </si>
  <si>
    <t>E-4900</t>
  </si>
  <si>
    <t>E-5000</t>
  </si>
  <si>
    <t>TOTAL</t>
  </si>
  <si>
    <t>Date Start</t>
  </si>
  <si>
    <t>Date Finished</t>
  </si>
  <si>
    <t>ok</t>
  </si>
  <si>
    <t>Date</t>
  </si>
  <si>
    <t>Data All Product</t>
  </si>
  <si>
    <t>Deviation</t>
  </si>
  <si>
    <t>Achievement</t>
  </si>
  <si>
    <t>Akurasi</t>
  </si>
  <si>
    <t>Data E5000</t>
  </si>
  <si>
    <t>Achivement</t>
  </si>
  <si>
    <t>Data E4900</t>
  </si>
  <si>
    <t>Data E4700</t>
  </si>
  <si>
    <t>Data E4200</t>
  </si>
  <si>
    <t>Data E4000</t>
  </si>
  <si>
    <t>7DF by Shipping</t>
  </si>
  <si>
    <t>Kelanis 7DF</t>
  </si>
  <si>
    <t>3DF by Shipping JKT</t>
  </si>
  <si>
    <t>BLS DS</t>
  </si>
  <si>
    <t>BLS NS</t>
  </si>
  <si>
    <t>Tot BLS</t>
  </si>
  <si>
    <t xml:space="preserve">Actual Loading </t>
  </si>
  <si>
    <t>7DF by Shipping Vs Actual</t>
  </si>
  <si>
    <t>Kelanis 7DF VS Actual</t>
  </si>
  <si>
    <t>3DF VS Actual</t>
  </si>
  <si>
    <t>BLS VS Actual</t>
  </si>
  <si>
    <t>Actual VS 7DF by Shipping</t>
  </si>
  <si>
    <t>Actual VS Kelanis 7DF</t>
  </si>
  <si>
    <t>Actual VS 3DF</t>
  </si>
  <si>
    <t>Actual VS BLS</t>
  </si>
  <si>
    <t>BLS</t>
  </si>
  <si>
    <t>Actual VS 7DF by Sipping</t>
  </si>
  <si>
    <t>Total</t>
  </si>
  <si>
    <t>Average</t>
  </si>
  <si>
    <t>Min</t>
  </si>
  <si>
    <t>Max</t>
  </si>
  <si>
    <t>Akurasi (15%)</t>
  </si>
  <si>
    <t>7DF Vs Actual</t>
  </si>
  <si>
    <t>CRF VS Actual</t>
  </si>
  <si>
    <t>Actual VS 7DF</t>
  </si>
  <si>
    <t>Actual VS CRF</t>
  </si>
  <si>
    <t>Target</t>
  </si>
  <si>
    <t>Period</t>
  </si>
  <si>
    <t>Deviation Allowance</t>
  </si>
  <si>
    <t>Actual vs 7DF</t>
  </si>
  <si>
    <t>Actual vs BLS</t>
  </si>
  <si>
    <t>Accuracy</t>
  </si>
  <si>
    <t>Daily</t>
  </si>
  <si>
    <t>3DF by Shipping</t>
  </si>
  <si>
    <t>E4700</t>
  </si>
  <si>
    <t>E4900</t>
  </si>
  <si>
    <t>E5000</t>
  </si>
  <si>
    <t>DS</t>
  </si>
  <si>
    <t>NS</t>
  </si>
  <si>
    <t>E4500</t>
  </si>
  <si>
    <t>E4000</t>
  </si>
  <si>
    <t>BALANGAN</t>
  </si>
  <si>
    <t>Actual Loading</t>
  </si>
  <si>
    <t>MOM Meeting Telcon</t>
  </si>
  <si>
    <t>Cargo Rolling Forecast</t>
  </si>
  <si>
    <t>Barge Loading 24 Hours on</t>
  </si>
  <si>
    <t>AVERAGE</t>
  </si>
  <si>
    <t>E-4700 TL</t>
  </si>
  <si>
    <t>ADARO COAL – Forecast for Kelanis outloading</t>
  </si>
  <si>
    <t>ADARO COAL – Forecast for Taboneo + Domestic</t>
  </si>
  <si>
    <t>Data E4700TL</t>
  </si>
  <si>
    <t>E47TL</t>
  </si>
  <si>
    <t>BC / WB :</t>
  </si>
  <si>
    <t>E-4000     :</t>
  </si>
  <si>
    <t>E-4700     :</t>
  </si>
  <si>
    <t>E-4900     :</t>
  </si>
  <si>
    <t>E-5000     :</t>
  </si>
  <si>
    <t>Kelanis Barge Loading Schedule for</t>
  </si>
  <si>
    <t>IN</t>
  </si>
  <si>
    <t>ON</t>
  </si>
  <si>
    <t>OUT</t>
  </si>
  <si>
    <t>Final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</si>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</sst>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(* #,##0.00_);_(* \(#,##0.00\);_(* &quot;-&quot;??_);_(@_)"/>
    <numFmt numFmtId="164" formatCode="_-&quot;Rp&quot;* #,##0_-;\-&quot;Rp&quot;* #,##0_-;_-&quot;Rp&quot;* &quot;-&quot;_-;_-@_-"/>
    <numFmt numFmtId="165" formatCode="_-* #,##0_-;\-* #,##0_-;_-* &quot;-&quot;_-;_-@_-"/>
    <numFmt numFmtId="166" formatCode="_-* #,##0.00_-;\-* #,##0.00_-;_-* &quot;-&quot;??_-;_-@_-"/>
    <numFmt numFmtId="167" formatCode="_(* #,##0.0_);_(* \(#,##0.0\);_(* &quot;-&quot;??_);_(@_)"/>
    <numFmt numFmtId="168" formatCode="_(* #,##0_);_(* \(#,##0\);_(* &quot;-&quot;??_);_(@_)"/>
    <numFmt numFmtId="169" formatCode="&quot; &quot;#,##0.00&quot; &quot;;&quot; (&quot;#,##0.00&quot;)&quot;;&quot; -&quot;00&quot; &quot;;&quot; &quot;@&quot; &quot;"/>
    <numFmt numFmtId="170" formatCode="_(&quot;Rp&quot;* #,##0_);_(&quot;Rp&quot;* \(#,##0\);_(&quot;Rp&quot;* &quot;-&quot;_);_(@_)"/>
    <numFmt numFmtId="171" formatCode="0.00_)"/>
    <numFmt numFmtId="172" formatCode="_ * #,##0_ ;_ * \-#,##0_ ;_ * &quot;-&quot;_ ;_ @_ "/>
    <numFmt numFmtId="173" formatCode="&quot;£&quot;#,##0.00;[Red]\-&quot;£&quot;#,##0.00"/>
    <numFmt numFmtId="174" formatCode="_-&quot;£&quot;* #,##0_-;\-&quot;£&quot;* #,##0_-;_-&quot;£&quot;* &quot;-&quot;_-;_-@_-"/>
    <numFmt numFmtId="175" formatCode="_-&quot;£&quot;* #,##0.00_-;\-&quot;£&quot;* #,##0.00_-;_-&quot;£&quot;* &quot;-&quot;??_-;_-@_-"/>
    <numFmt numFmtId="176" formatCode="#,##0.00000"/>
    <numFmt numFmtId="177" formatCode="#,###.000_);\(#,##0.000\)"/>
    <numFmt numFmtId="178" formatCode="#,###\ &quot;MT&quot;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mbria"/>
      <family val="1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12"/>
      <name val="¹ÙÅÁÃ¼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rgb="FF000000"/>
      <name val="Tahoma"/>
      <family val="2"/>
    </font>
    <font>
      <sz val="11"/>
      <color theme="1"/>
      <name val="Cambria"/>
      <family val="1"/>
    </font>
    <font>
      <sz val="11"/>
      <color rgb="FF1F497D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663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951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0" fontId="22" fillId="0" borderId="0"/>
    <xf numFmtId="169" fontId="23" fillId="0" borderId="0" applyFont="0" applyFill="0" applyBorder="0" applyAlignment="0" applyProtection="0"/>
    <xf numFmtId="0" fontId="23" fillId="0" borderId="0" applyNumberFormat="0" applyFont="0" applyFill="0" applyBorder="0" applyAlignment="0" applyProtection="0"/>
    <xf numFmtId="9" fontId="23" fillId="0" borderId="0" applyFont="0" applyFill="0" applyBorder="0" applyAlignment="0" applyProtection="0"/>
    <xf numFmtId="0" fontId="24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9" fontId="8" fillId="0" borderId="0" applyFont="0" applyFill="0" applyBorder="0" applyAlignment="0" applyProtection="0"/>
    <xf numFmtId="172" fontId="8" fillId="0" borderId="0">
      <protection locked="0"/>
    </xf>
    <xf numFmtId="176" fontId="8" fillId="0" borderId="0">
      <protection locked="0"/>
    </xf>
    <xf numFmtId="172" fontId="8" fillId="0" borderId="0">
      <protection locked="0"/>
    </xf>
    <xf numFmtId="176" fontId="8" fillId="0" borderId="0">
      <protection locked="0"/>
    </xf>
    <xf numFmtId="9" fontId="25" fillId="0" borderId="0" applyFont="0" applyFill="0" applyBorder="0" applyAlignment="0" applyProtection="0"/>
    <xf numFmtId="173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174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0" fontId="25" fillId="0" borderId="0"/>
    <xf numFmtId="177" fontId="8" fillId="0" borderId="0">
      <protection locked="0"/>
    </xf>
    <xf numFmtId="177" fontId="8" fillId="0" borderId="0">
      <protection locked="0"/>
    </xf>
    <xf numFmtId="38" fontId="26" fillId="26" borderId="0" applyNumberFormat="0" applyBorder="0" applyAlignment="0" applyProtection="0"/>
    <xf numFmtId="0" fontId="27" fillId="0" borderId="15" applyNumberFormat="0" applyAlignment="0" applyProtection="0">
      <alignment horizontal="left" vertical="center"/>
    </xf>
    <xf numFmtId="0" fontId="27" fillId="0" borderId="7">
      <alignment horizontal="left" vertical="center"/>
    </xf>
    <xf numFmtId="172" fontId="8" fillId="0" borderId="0">
      <protection locked="0"/>
    </xf>
    <xf numFmtId="172" fontId="8" fillId="0" borderId="0">
      <protection locked="0"/>
    </xf>
    <xf numFmtId="10" fontId="26" fillId="27" borderId="13" applyNumberFormat="0" applyBorder="0" applyAlignment="0" applyProtection="0"/>
    <xf numFmtId="171" fontId="28" fillId="0" borderId="0"/>
    <xf numFmtId="10" fontId="8" fillId="0" borderId="0" applyFont="0" applyFill="0" applyBorder="0" applyAlignment="0" applyProtection="0"/>
    <xf numFmtId="172" fontId="8" fillId="0" borderId="16"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72" fontId="8" fillId="0" borderId="0">
      <protection locked="0"/>
    </xf>
    <xf numFmtId="172" fontId="8" fillId="0" borderId="0">
      <protection locked="0"/>
    </xf>
    <xf numFmtId="176" fontId="8" fillId="0" borderId="0">
      <protection locked="0"/>
    </xf>
    <xf numFmtId="176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6" fontId="8" fillId="0" borderId="0">
      <protection locked="0"/>
    </xf>
    <xf numFmtId="176" fontId="8" fillId="0" borderId="0">
      <protection locked="0"/>
    </xf>
    <xf numFmtId="170" fontId="1" fillId="0" borderId="0" applyFont="0" applyFill="0" applyBorder="0" applyAlignment="0" applyProtection="0"/>
    <xf numFmtId="177" fontId="8" fillId="0" borderId="0">
      <protection locked="0"/>
    </xf>
    <xf numFmtId="177" fontId="8" fillId="0" borderId="0">
      <protection locked="0"/>
    </xf>
    <xf numFmtId="177" fontId="8" fillId="0" borderId="0">
      <protection locked="0"/>
    </xf>
    <xf numFmtId="177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172" fontId="8" fillId="0" borderId="16">
      <protection locked="0"/>
    </xf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30" fillId="0" borderId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0" borderId="0"/>
    <xf numFmtId="166" fontId="1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  <xf numFmtId="9" fontId="23" fillId="0" borderId="0" applyFont="0" applyFill="0" applyBorder="0" applyAlignment="0" applyProtection="0"/>
    <xf numFmtId="0" fontId="22" fillId="0" borderId="0"/>
  </cellStyleXfs>
  <cellXfs count="253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/>
    <xf numFmtId="10" fontId="0" fillId="0" borderId="0" xfId="0" applyNumberFormat="1"/>
    <xf numFmtId="0" fontId="2" fillId="0" borderId="0" xfId="0" applyFont="1"/>
    <xf numFmtId="0" fontId="0" fillId="0" borderId="0" xfId="0" applyFill="1"/>
    <xf numFmtId="9" fontId="3" fillId="3" borderId="7" xfId="0" applyNumberFormat="1" applyFont="1" applyFill="1" applyBorder="1" applyAlignment="1">
      <alignment horizontal="center"/>
    </xf>
    <xf numFmtId="9" fontId="3" fillId="3" borderId="8" xfId="0" applyNumberFormat="1" applyFont="1" applyFill="1" applyBorder="1" applyAlignment="1">
      <alignment horizontal="center"/>
    </xf>
    <xf numFmtId="9" fontId="3" fillId="5" borderId="5" xfId="0" applyNumberFormat="1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167" fontId="5" fillId="4" borderId="5" xfId="2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168" fontId="0" fillId="0" borderId="5" xfId="2" applyNumberFormat="1" applyFont="1" applyBorder="1"/>
    <xf numFmtId="168" fontId="0" fillId="9" borderId="5" xfId="2" applyNumberFormat="1" applyFont="1" applyFill="1" applyBorder="1" applyAlignment="1">
      <alignment horizontal="center" vertical="center"/>
    </xf>
    <xf numFmtId="168" fontId="0" fillId="10" borderId="5" xfId="2" applyNumberFormat="1" applyFont="1" applyFill="1" applyBorder="1"/>
    <xf numFmtId="9" fontId="0" fillId="0" borderId="5" xfId="1" applyFont="1" applyBorder="1"/>
    <xf numFmtId="9" fontId="0" fillId="0" borderId="8" xfId="1" applyFont="1" applyFill="1" applyBorder="1"/>
    <xf numFmtId="168" fontId="0" fillId="11" borderId="5" xfId="2" applyNumberFormat="1" applyFont="1" applyFill="1" applyBorder="1" applyAlignment="1">
      <alignment horizontal="center" vertical="center"/>
    </xf>
    <xf numFmtId="168" fontId="0" fillId="11" borderId="5" xfId="2" applyNumberFormat="1" applyFont="1" applyFill="1" applyBorder="1"/>
    <xf numFmtId="168" fontId="0" fillId="9" borderId="5" xfId="2" applyNumberFormat="1" applyFont="1" applyFill="1" applyBorder="1"/>
    <xf numFmtId="9" fontId="0" fillId="11" borderId="5" xfId="1" applyFont="1" applyFill="1" applyBorder="1"/>
    <xf numFmtId="168" fontId="0" fillId="12" borderId="5" xfId="2" applyNumberFormat="1" applyFont="1" applyFill="1" applyBorder="1" applyAlignment="1">
      <alignment horizontal="center" vertical="center"/>
    </xf>
    <xf numFmtId="168" fontId="0" fillId="12" borderId="5" xfId="2" applyNumberFormat="1" applyFont="1" applyFill="1" applyBorder="1"/>
    <xf numFmtId="9" fontId="0" fillId="12" borderId="5" xfId="1" applyFont="1" applyFill="1" applyBorder="1"/>
    <xf numFmtId="168" fontId="0" fillId="13" borderId="5" xfId="2" applyNumberFormat="1" applyFont="1" applyFill="1" applyBorder="1" applyAlignment="1">
      <alignment horizontal="center" vertical="center"/>
    </xf>
    <xf numFmtId="168" fontId="0" fillId="13" borderId="5" xfId="2" applyNumberFormat="1" applyFont="1" applyFill="1" applyBorder="1"/>
    <xf numFmtId="9" fontId="0" fillId="13" borderId="5" xfId="1" applyFont="1" applyFill="1" applyBorder="1"/>
    <xf numFmtId="168" fontId="0" fillId="14" borderId="5" xfId="2" applyNumberFormat="1" applyFont="1" applyFill="1" applyBorder="1" applyAlignment="1">
      <alignment horizontal="center" vertical="center"/>
    </xf>
    <xf numFmtId="168" fontId="0" fillId="14" borderId="5" xfId="2" applyNumberFormat="1" applyFont="1" applyFill="1" applyBorder="1"/>
    <xf numFmtId="9" fontId="0" fillId="14" borderId="5" xfId="1" applyFont="1" applyFill="1" applyBorder="1"/>
    <xf numFmtId="0" fontId="0" fillId="15" borderId="0" xfId="0" applyFill="1"/>
    <xf numFmtId="0" fontId="0" fillId="3" borderId="5" xfId="0" applyFill="1" applyBorder="1"/>
    <xf numFmtId="168" fontId="3" fillId="3" borderId="5" xfId="0" applyNumberFormat="1" applyFont="1" applyFill="1" applyBorder="1"/>
    <xf numFmtId="9" fontId="3" fillId="3" borderId="5" xfId="0" applyNumberFormat="1" applyFont="1" applyFill="1" applyBorder="1"/>
    <xf numFmtId="0" fontId="3" fillId="3" borderId="9" xfId="0" applyNumberFormat="1" applyFont="1" applyFill="1" applyBorder="1"/>
    <xf numFmtId="168" fontId="3" fillId="16" borderId="10" xfId="0" applyNumberFormat="1" applyFont="1" applyFill="1" applyBorder="1"/>
    <xf numFmtId="9" fontId="3" fillId="16" borderId="5" xfId="0" applyNumberFormat="1" applyFont="1" applyFill="1" applyBorder="1"/>
    <xf numFmtId="1" fontId="3" fillId="16" borderId="10" xfId="0" applyNumberFormat="1" applyFont="1" applyFill="1" applyBorder="1"/>
    <xf numFmtId="168" fontId="3" fillId="6" borderId="10" xfId="0" applyNumberFormat="1" applyFont="1" applyFill="1" applyBorder="1"/>
    <xf numFmtId="9" fontId="3" fillId="6" borderId="5" xfId="0" applyNumberFormat="1" applyFont="1" applyFill="1" applyBorder="1"/>
    <xf numFmtId="1" fontId="3" fillId="6" borderId="10" xfId="0" applyNumberFormat="1" applyFont="1" applyFill="1" applyBorder="1"/>
    <xf numFmtId="168" fontId="3" fillId="4" borderId="10" xfId="0" applyNumberFormat="1" applyFont="1" applyFill="1" applyBorder="1"/>
    <xf numFmtId="9" fontId="3" fillId="4" borderId="5" xfId="0" applyNumberFormat="1" applyFont="1" applyFill="1" applyBorder="1"/>
    <xf numFmtId="1" fontId="3" fillId="4" borderId="10" xfId="0" applyNumberFormat="1" applyFont="1" applyFill="1" applyBorder="1"/>
    <xf numFmtId="168" fontId="3" fillId="8" borderId="10" xfId="0" applyNumberFormat="1" applyFont="1" applyFill="1" applyBorder="1"/>
    <xf numFmtId="9" fontId="3" fillId="8" borderId="5" xfId="0" applyNumberFormat="1" applyFont="1" applyFill="1" applyBorder="1"/>
    <xf numFmtId="1" fontId="3" fillId="8" borderId="5" xfId="0" applyNumberFormat="1" applyFont="1" applyFill="1" applyBorder="1"/>
    <xf numFmtId="0" fontId="3" fillId="3" borderId="9" xfId="1" applyNumberFormat="1" applyFont="1" applyFill="1" applyBorder="1"/>
    <xf numFmtId="9" fontId="3" fillId="16" borderId="10" xfId="0" applyNumberFormat="1" applyFont="1" applyFill="1" applyBorder="1"/>
    <xf numFmtId="1" fontId="3" fillId="16" borderId="10" xfId="1" applyNumberFormat="1" applyFont="1" applyFill="1" applyBorder="1"/>
    <xf numFmtId="9" fontId="3" fillId="6" borderId="10" xfId="0" applyNumberFormat="1" applyFont="1" applyFill="1" applyBorder="1"/>
    <xf numFmtId="1" fontId="3" fillId="6" borderId="10" xfId="1" applyNumberFormat="1" applyFont="1" applyFill="1" applyBorder="1"/>
    <xf numFmtId="9" fontId="3" fillId="4" borderId="10" xfId="0" applyNumberFormat="1" applyFont="1" applyFill="1" applyBorder="1"/>
    <xf numFmtId="1" fontId="3" fillId="4" borderId="10" xfId="1" applyNumberFormat="1" applyFont="1" applyFill="1" applyBorder="1"/>
    <xf numFmtId="9" fontId="3" fillId="8" borderId="10" xfId="0" applyNumberFormat="1" applyFont="1" applyFill="1" applyBorder="1"/>
    <xf numFmtId="1" fontId="3" fillId="8" borderId="10" xfId="1" applyNumberFormat="1" applyFont="1" applyFill="1" applyBorder="1"/>
    <xf numFmtId="9" fontId="3" fillId="3" borderId="5" xfId="1" applyFont="1" applyFill="1" applyBorder="1"/>
    <xf numFmtId="9" fontId="3" fillId="3" borderId="8" xfId="1" applyFont="1" applyFill="1" applyBorder="1"/>
    <xf numFmtId="168" fontId="3" fillId="16" borderId="5" xfId="0" applyNumberFormat="1" applyFont="1" applyFill="1" applyBorder="1"/>
    <xf numFmtId="9" fontId="3" fillId="16" borderId="5" xfId="1" applyFont="1" applyFill="1" applyBorder="1"/>
    <xf numFmtId="168" fontId="3" fillId="6" borderId="5" xfId="0" applyNumberFormat="1" applyFont="1" applyFill="1" applyBorder="1"/>
    <xf numFmtId="9" fontId="3" fillId="6" borderId="5" xfId="1" applyFont="1" applyFill="1" applyBorder="1"/>
    <xf numFmtId="168" fontId="3" fillId="4" borderId="5" xfId="0" applyNumberFormat="1" applyFont="1" applyFill="1" applyBorder="1"/>
    <xf numFmtId="9" fontId="3" fillId="4" borderId="5" xfId="1" applyFont="1" applyFill="1" applyBorder="1"/>
    <xf numFmtId="168" fontId="3" fillId="8" borderId="5" xfId="0" applyNumberFormat="1" applyFont="1" applyFill="1" applyBorder="1"/>
    <xf numFmtId="9" fontId="3" fillId="8" borderId="5" xfId="1" applyFont="1" applyFill="1" applyBorder="1"/>
    <xf numFmtId="9" fontId="0" fillId="3" borderId="8" xfId="1" applyFont="1" applyFill="1" applyBorder="1"/>
    <xf numFmtId="9" fontId="0" fillId="3" borderId="5" xfId="1" applyFont="1" applyFill="1" applyBorder="1"/>
    <xf numFmtId="9" fontId="0" fillId="16" borderId="5" xfId="1" applyFont="1" applyFill="1" applyBorder="1"/>
    <xf numFmtId="9" fontId="0" fillId="6" borderId="5" xfId="1" applyFont="1" applyFill="1" applyBorder="1"/>
    <xf numFmtId="9" fontId="0" fillId="4" borderId="5" xfId="1" applyFont="1" applyFill="1" applyBorder="1"/>
    <xf numFmtId="9" fontId="0" fillId="8" borderId="5" xfId="1" applyFont="1" applyFill="1" applyBorder="1"/>
    <xf numFmtId="0" fontId="0" fillId="3" borderId="5" xfId="0" applyFill="1" applyBorder="1" applyAlignment="1">
      <alignment horizontal="center"/>
    </xf>
    <xf numFmtId="9" fontId="0" fillId="0" borderId="0" xfId="0" applyNumberFormat="1"/>
    <xf numFmtId="3" fontId="0" fillId="0" borderId="0" xfId="0" applyNumberFormat="1"/>
    <xf numFmtId="1" fontId="5" fillId="0" borderId="2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6" fontId="5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1" fontId="9" fillId="0" borderId="5" xfId="2" applyNumberFormat="1" applyFont="1" applyBorder="1" applyAlignment="1">
      <alignment horizontal="center" vertical="center"/>
    </xf>
    <xf numFmtId="1" fontId="9" fillId="0" borderId="5" xfId="2" applyNumberFormat="1" applyFont="1" applyFill="1" applyBorder="1" applyAlignment="1">
      <alignment horizontal="center" vertical="center"/>
    </xf>
    <xf numFmtId="1" fontId="9" fillId="15" borderId="5" xfId="2" applyNumberFormat="1" applyFont="1" applyFill="1" applyBorder="1" applyAlignment="1">
      <alignment horizontal="center" vertical="center"/>
    </xf>
    <xf numFmtId="1" fontId="10" fillId="0" borderId="5" xfId="2" applyNumberFormat="1" applyFont="1" applyFill="1" applyBorder="1" applyAlignment="1">
      <alignment horizontal="center" vertical="center"/>
    </xf>
    <xf numFmtId="1" fontId="7" fillId="2" borderId="5" xfId="2" applyNumberFormat="1" applyFont="1" applyFill="1" applyBorder="1" applyAlignment="1">
      <alignment horizontal="center" vertical="center"/>
    </xf>
    <xf numFmtId="1" fontId="0" fillId="0" borderId="0" xfId="0" applyNumberFormat="1"/>
    <xf numFmtId="0" fontId="13" fillId="22" borderId="14" xfId="0" applyFont="1" applyFill="1" applyBorder="1" applyAlignment="1">
      <alignment horizontal="center" vertical="center"/>
    </xf>
    <xf numFmtId="0" fontId="15" fillId="4" borderId="14" xfId="0" applyFont="1" applyFill="1" applyBorder="1"/>
    <xf numFmtId="0" fontId="15" fillId="19" borderId="14" xfId="0" applyFont="1" applyFill="1" applyBorder="1"/>
    <xf numFmtId="0" fontId="15" fillId="18" borderId="14" xfId="0" applyFont="1" applyFill="1" applyBorder="1"/>
    <xf numFmtId="0" fontId="15" fillId="21" borderId="14" xfId="0" applyFont="1" applyFill="1" applyBorder="1"/>
    <xf numFmtId="0" fontId="16" fillId="3" borderId="13" xfId="0" applyFont="1" applyFill="1" applyBorder="1" applyAlignment="1" applyProtection="1">
      <alignment vertical="center"/>
      <protection locked="0"/>
    </xf>
    <xf numFmtId="0" fontId="17" fillId="18" borderId="13" xfId="0" applyFont="1" applyFill="1" applyBorder="1" applyAlignment="1" applyProtection="1">
      <alignment vertical="center"/>
      <protection locked="0"/>
    </xf>
    <xf numFmtId="0" fontId="17" fillId="23" borderId="13" xfId="0" applyFont="1" applyFill="1" applyBorder="1" applyAlignment="1" applyProtection="1">
      <alignment vertical="center"/>
      <protection locked="0"/>
    </xf>
    <xf numFmtId="0" fontId="17" fillId="7" borderId="13" xfId="0" applyFont="1" applyFill="1" applyBorder="1" applyAlignment="1" applyProtection="1">
      <alignment vertical="center"/>
      <protection locked="0"/>
    </xf>
    <xf numFmtId="0" fontId="17" fillId="5" borderId="13" xfId="0" applyFont="1" applyFill="1" applyBorder="1" applyAlignment="1" applyProtection="1">
      <alignment vertical="center"/>
      <protection locked="0"/>
    </xf>
    <xf numFmtId="0" fontId="17" fillId="17" borderId="13" xfId="0" applyFont="1" applyFill="1" applyBorder="1" applyAlignment="1" applyProtection="1">
      <alignment vertical="center"/>
      <protection locked="0"/>
    </xf>
    <xf numFmtId="0" fontId="17" fillId="20" borderId="13" xfId="0" applyFont="1" applyFill="1" applyBorder="1" applyAlignment="1" applyProtection="1">
      <alignment vertical="center"/>
      <protection locked="0"/>
    </xf>
    <xf numFmtId="0" fontId="17" fillId="24" borderId="13" xfId="0" applyFont="1" applyFill="1" applyBorder="1" applyAlignment="1" applyProtection="1">
      <alignment vertical="center"/>
      <protection locked="0"/>
    </xf>
    <xf numFmtId="0" fontId="16" fillId="0" borderId="13" xfId="0" applyFont="1" applyFill="1" applyBorder="1" applyAlignment="1" applyProtection="1">
      <alignment vertical="center"/>
      <protection locked="0"/>
    </xf>
    <xf numFmtId="0" fontId="16" fillId="3" borderId="13" xfId="0" applyFont="1" applyFill="1" applyBorder="1" applyAlignment="1" applyProtection="1">
      <alignment horizontal="center" vertical="center"/>
      <protection locked="0"/>
    </xf>
    <xf numFmtId="165" fontId="17" fillId="18" borderId="13" xfId="4" applyFont="1" applyFill="1" applyBorder="1" applyAlignment="1" applyProtection="1">
      <alignment vertical="center"/>
      <protection locked="0"/>
    </xf>
    <xf numFmtId="165" fontId="17" fillId="23" borderId="13" xfId="4" applyFont="1" applyFill="1" applyBorder="1" applyAlignment="1" applyProtection="1">
      <alignment vertical="center"/>
      <protection locked="0"/>
    </xf>
    <xf numFmtId="165" fontId="17" fillId="7" borderId="13" xfId="4" applyFont="1" applyFill="1" applyBorder="1" applyAlignment="1" applyProtection="1">
      <alignment vertical="center"/>
      <protection locked="0"/>
    </xf>
    <xf numFmtId="165" fontId="17" fillId="5" borderId="13" xfId="4" applyFont="1" applyFill="1" applyBorder="1" applyAlignment="1" applyProtection="1">
      <alignment vertical="center"/>
      <protection locked="0"/>
    </xf>
    <xf numFmtId="165" fontId="17" fillId="17" borderId="13" xfId="4" applyFont="1" applyFill="1" applyBorder="1" applyAlignment="1" applyProtection="1">
      <alignment vertical="center"/>
      <protection locked="0"/>
    </xf>
    <xf numFmtId="165" fontId="17" fillId="20" borderId="13" xfId="4" applyFont="1" applyFill="1" applyBorder="1" applyAlignment="1" applyProtection="1">
      <alignment vertical="center"/>
      <protection locked="0"/>
    </xf>
    <xf numFmtId="165" fontId="17" fillId="24" borderId="13" xfId="4" applyFont="1" applyFill="1" applyBorder="1" applyAlignment="1" applyProtection="1">
      <alignment vertical="center"/>
      <protection locked="0"/>
    </xf>
    <xf numFmtId="165" fontId="0" fillId="4" borderId="14" xfId="4" applyFont="1" applyFill="1" applyBorder="1"/>
    <xf numFmtId="165" fontId="0" fillId="19" borderId="14" xfId="4" applyFont="1" applyFill="1" applyBorder="1"/>
    <xf numFmtId="165" fontId="0" fillId="18" borderId="14" xfId="4" applyFont="1" applyFill="1" applyBorder="1"/>
    <xf numFmtId="165" fontId="0" fillId="21" borderId="14" xfId="4" applyFont="1" applyFill="1" applyBorder="1"/>
    <xf numFmtId="165" fontId="16" fillId="0" borderId="13" xfId="4" applyFont="1" applyFill="1" applyBorder="1" applyAlignment="1" applyProtection="1">
      <alignment vertical="center"/>
      <protection locked="0"/>
    </xf>
    <xf numFmtId="165" fontId="0" fillId="0" borderId="0" xfId="0" applyNumberFormat="1"/>
    <xf numFmtId="165" fontId="5" fillId="2" borderId="4" xfId="0" applyNumberFormat="1" applyFont="1" applyFill="1" applyBorder="1" applyAlignment="1">
      <alignment horizontal="center" vertical="center" wrapText="1"/>
    </xf>
    <xf numFmtId="0" fontId="0" fillId="2" borderId="14" xfId="0" applyFill="1" applyBorder="1"/>
    <xf numFmtId="165" fontId="0" fillId="2" borderId="14" xfId="0" applyNumberFormat="1" applyFill="1" applyBorder="1"/>
    <xf numFmtId="0" fontId="3" fillId="0" borderId="0" xfId="0" applyFont="1" applyAlignment="1">
      <alignment horizontal="center" vertical="center"/>
    </xf>
    <xf numFmtId="1" fontId="9" fillId="25" borderId="5" xfId="2" applyNumberFormat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3" fillId="22" borderId="14" xfId="0" applyFont="1" applyFill="1" applyBorder="1" applyAlignment="1">
      <alignment horizontal="center" vertical="center"/>
    </xf>
    <xf numFmtId="3" fontId="18" fillId="0" borderId="4" xfId="0" applyNumberFormat="1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6" fontId="20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16" fontId="0" fillId="0" borderId="0" xfId="0" applyNumberFormat="1"/>
    <xf numFmtId="14" fontId="4" fillId="0" borderId="0" xfId="4" applyNumberFormat="1" applyFont="1" applyFill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3" fontId="31" fillId="0" borderId="4" xfId="0" applyNumberFormat="1" applyFont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/>
    </xf>
    <xf numFmtId="9" fontId="0" fillId="13" borderId="13" xfId="1" applyFont="1" applyFill="1" applyBorder="1"/>
    <xf numFmtId="0" fontId="15" fillId="28" borderId="14" xfId="0" applyFont="1" applyFill="1" applyBorder="1"/>
    <xf numFmtId="168" fontId="0" fillId="13" borderId="13" xfId="1" applyNumberFormat="1" applyFont="1" applyFill="1" applyBorder="1"/>
    <xf numFmtId="9" fontId="0" fillId="29" borderId="5" xfId="1" applyFont="1" applyFill="1" applyBorder="1"/>
    <xf numFmtId="0" fontId="5" fillId="0" borderId="0" xfId="3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168" fontId="3" fillId="0" borderId="0" xfId="0" applyNumberFormat="1" applyFont="1" applyFill="1" applyBorder="1"/>
    <xf numFmtId="9" fontId="3" fillId="0" borderId="0" xfId="1" applyFont="1" applyFill="1" applyBorder="1"/>
    <xf numFmtId="168" fontId="0" fillId="25" borderId="13" xfId="1" applyNumberFormat="1" applyFont="1" applyFill="1" applyBorder="1"/>
    <xf numFmtId="0" fontId="17" fillId="30" borderId="13" xfId="0" applyFont="1" applyFill="1" applyBorder="1" applyAlignment="1" applyProtection="1">
      <alignment vertical="center"/>
      <protection locked="0"/>
    </xf>
    <xf numFmtId="165" fontId="17" fillId="30" borderId="13" xfId="4" applyFont="1" applyFill="1" applyBorder="1" applyAlignment="1" applyProtection="1">
      <alignment vertical="center"/>
      <protection locked="0"/>
    </xf>
    <xf numFmtId="178" fontId="29" fillId="0" borderId="0" xfId="6" quotePrefix="1" applyNumberFormat="1" applyFont="1" applyBorder="1" applyAlignment="1" applyProtection="1">
      <alignment vertical="center"/>
      <protection locked="0"/>
    </xf>
    <xf numFmtId="178" fontId="0" fillId="0" borderId="0" xfId="0" applyNumberFormat="1"/>
    <xf numFmtId="0" fontId="2" fillId="22" borderId="14" xfId="0" applyFont="1" applyFill="1" applyBorder="1" applyAlignment="1">
      <alignment horizontal="center" vertical="center"/>
    </xf>
    <xf numFmtId="165" fontId="1" fillId="28" borderId="14" xfId="4" applyFont="1" applyFill="1" applyBorder="1" applyAlignment="1">
      <alignment horizontal="center" vertical="center"/>
    </xf>
    <xf numFmtId="3" fontId="32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3" fontId="21" fillId="0" borderId="4" xfId="0" applyNumberFormat="1" applyFont="1" applyBorder="1" applyAlignment="1">
      <alignment horizontal="center" vertical="center" wrapText="1"/>
    </xf>
    <xf numFmtId="0" fontId="15" fillId="28" borderId="23" xfId="0" applyFont="1" applyFill="1" applyBorder="1"/>
    <xf numFmtId="0" fontId="15" fillId="4" borderId="23" xfId="0" applyFont="1" applyFill="1" applyBorder="1"/>
    <xf numFmtId="0" fontId="15" fillId="19" borderId="23" xfId="0" applyFont="1" applyFill="1" applyBorder="1"/>
    <xf numFmtId="0" fontId="15" fillId="18" borderId="23" xfId="0" applyFont="1" applyFill="1" applyBorder="1"/>
    <xf numFmtId="0" fontId="15" fillId="21" borderId="23" xfId="0" applyFont="1" applyFill="1" applyBorder="1"/>
    <xf numFmtId="0" fontId="0" fillId="0" borderId="22" xfId="0" applyBorder="1"/>
    <xf numFmtId="0" fontId="0" fillId="2" borderId="22" xfId="0" applyFont="1" applyFill="1" applyBorder="1"/>
    <xf numFmtId="0" fontId="0" fillId="0" borderId="24" xfId="0" applyFill="1" applyBorder="1"/>
    <xf numFmtId="0" fontId="20" fillId="7" borderId="6" xfId="765" applyFont="1" applyFill="1" applyBorder="1" applyAlignment="1" applyProtection="1">
      <alignment horizontal="left"/>
      <protection locked="0"/>
    </xf>
    <xf numFmtId="0" fontId="20" fillId="7" borderId="7" xfId="765" applyFont="1" applyFill="1" applyBorder="1" applyAlignment="1" applyProtection="1">
      <alignment horizontal="left"/>
      <protection locked="0"/>
    </xf>
    <xf numFmtId="178" fontId="29" fillId="0" borderId="6" xfId="6" quotePrefix="1" applyNumberFormat="1" applyFont="1" applyBorder="1" applyAlignment="1" applyProtection="1">
      <alignment horizontal="right" vertical="center"/>
      <protection locked="0"/>
    </xf>
    <xf numFmtId="178" fontId="29" fillId="0" borderId="7" xfId="6" quotePrefix="1" applyNumberFormat="1" applyFont="1" applyBorder="1" applyAlignment="1" applyProtection="1">
      <alignment horizontal="right" vertical="center"/>
      <protection locked="0"/>
    </xf>
    <xf numFmtId="178" fontId="29" fillId="0" borderId="8" xfId="6" quotePrefix="1" applyNumberFormat="1" applyFont="1" applyBorder="1" applyAlignment="1" applyProtection="1">
      <alignment horizontal="right" vertical="center"/>
      <protection locked="0"/>
    </xf>
    <xf numFmtId="0" fontId="20" fillId="32" borderId="6" xfId="765" applyFont="1" applyFill="1" applyBorder="1" applyAlignment="1" applyProtection="1">
      <alignment horizontal="left"/>
      <protection locked="0"/>
    </xf>
    <xf numFmtId="0" fontId="20" fillId="32" borderId="7" xfId="765" applyFont="1" applyFill="1" applyBorder="1" applyAlignment="1" applyProtection="1">
      <alignment horizontal="left"/>
      <protection locked="0"/>
    </xf>
    <xf numFmtId="178" fontId="29" fillId="0" borderId="17" xfId="6" quotePrefix="1" applyNumberFormat="1" applyFont="1" applyBorder="1" applyAlignment="1" applyProtection="1">
      <alignment vertical="center"/>
      <protection locked="0"/>
    </xf>
    <xf numFmtId="178" fontId="29" fillId="0" borderId="20" xfId="6" quotePrefix="1" applyNumberFormat="1" applyFont="1" applyBorder="1" applyAlignment="1" applyProtection="1">
      <alignment vertical="center"/>
      <protection locked="0"/>
    </xf>
    <xf numFmtId="178" fontId="29" fillId="0" borderId="9" xfId="6" quotePrefix="1" applyNumberFormat="1" applyFont="1" applyBorder="1" applyAlignment="1" applyProtection="1">
      <alignment vertical="center"/>
      <protection locked="0"/>
    </xf>
    <xf numFmtId="0" fontId="3" fillId="0" borderId="0" xfId="0" applyFont="1"/>
    <xf numFmtId="165" fontId="3" fillId="0" borderId="0" xfId="0" applyNumberFormat="1" applyFont="1"/>
    <xf numFmtId="3" fontId="4" fillId="0" borderId="4" xfId="0" applyNumberFormat="1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3" fillId="22" borderId="1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13" fillId="22" borderId="14" xfId="0" applyFont="1" applyFill="1" applyBorder="1" applyAlignment="1">
      <alignment horizontal="center" vertical="center"/>
    </xf>
    <xf numFmtId="3" fontId="18" fillId="0" borderId="4" xfId="0" applyNumberFormat="1" applyFont="1" applyBorder="1" applyAlignment="1">
      <alignment horizontal="center" vertical="center"/>
    </xf>
    <xf numFmtId="178" fontId="29" fillId="0" borderId="13" xfId="6" quotePrefix="1" applyNumberFormat="1" applyFont="1" applyBorder="1" applyAlignment="1" applyProtection="1">
      <alignment horizontal="right" vertical="center"/>
      <protection locked="0"/>
    </xf>
    <xf numFmtId="0" fontId="20" fillId="7" borderId="6" xfId="765" applyFont="1" applyFill="1" applyBorder="1" applyAlignment="1" applyProtection="1">
      <alignment horizontal="left"/>
      <protection locked="0"/>
    </xf>
    <xf numFmtId="0" fontId="20" fillId="7" borderId="7" xfId="765" applyFont="1" applyFill="1" applyBorder="1" applyAlignment="1" applyProtection="1">
      <alignment horizontal="left"/>
      <protection locked="0"/>
    </xf>
    <xf numFmtId="178" fontId="29" fillId="0" borderId="18" xfId="6" quotePrefix="1" applyNumberFormat="1" applyFont="1" applyBorder="1" applyAlignment="1" applyProtection="1">
      <alignment horizontal="right" vertical="center"/>
      <protection locked="0"/>
    </xf>
    <xf numFmtId="178" fontId="29" fillId="0" borderId="19" xfId="6" quotePrefix="1" applyNumberFormat="1" applyFont="1" applyBorder="1" applyAlignment="1" applyProtection="1">
      <alignment horizontal="right" vertical="center"/>
      <protection locked="0"/>
    </xf>
    <xf numFmtId="178" fontId="29" fillId="0" borderId="21" xfId="6" quotePrefix="1" applyNumberFormat="1" applyFont="1" applyBorder="1" applyAlignment="1" applyProtection="1">
      <alignment horizontal="right" vertical="center"/>
      <protection locked="0"/>
    </xf>
    <xf numFmtId="178" fontId="29" fillId="0" borderId="17" xfId="6" quotePrefix="1" applyNumberFormat="1" applyFont="1" applyBorder="1" applyAlignment="1" applyProtection="1">
      <alignment horizontal="right" vertical="center"/>
      <protection locked="0"/>
    </xf>
    <xf numFmtId="178" fontId="29" fillId="0" borderId="20" xfId="6" quotePrefix="1" applyNumberFormat="1" applyFont="1" applyBorder="1" applyAlignment="1" applyProtection="1">
      <alignment horizontal="right" vertical="center"/>
      <protection locked="0"/>
    </xf>
    <xf numFmtId="178" fontId="29" fillId="0" borderId="9" xfId="6" quotePrefix="1" applyNumberFormat="1" applyFont="1" applyBorder="1" applyAlignment="1" applyProtection="1">
      <alignment horizontal="right" vertical="center"/>
      <protection locked="0"/>
    </xf>
    <xf numFmtId="0" fontId="20" fillId="31" borderId="18" xfId="765" applyFont="1" applyFill="1" applyBorder="1" applyAlignment="1" applyProtection="1">
      <alignment horizontal="left" vertical="center"/>
      <protection locked="0"/>
    </xf>
    <xf numFmtId="0" fontId="20" fillId="31" borderId="21" xfId="765" applyFont="1" applyFill="1" applyBorder="1" applyAlignment="1" applyProtection="1">
      <alignment horizontal="left" vertical="center"/>
      <protection locked="0"/>
    </xf>
    <xf numFmtId="0" fontId="20" fillId="31" borderId="17" xfId="765" applyFont="1" applyFill="1" applyBorder="1" applyAlignment="1" applyProtection="1">
      <alignment horizontal="left" vertical="center"/>
      <protection locked="0"/>
    </xf>
    <xf numFmtId="0" fontId="20" fillId="31" borderId="9" xfId="765" applyFont="1" applyFill="1" applyBorder="1" applyAlignment="1" applyProtection="1">
      <alignment horizontal="left" vertical="center"/>
      <protection locked="0"/>
    </xf>
    <xf numFmtId="0" fontId="20" fillId="23" borderId="6" xfId="765" applyFont="1" applyFill="1" applyBorder="1" applyAlignment="1" applyProtection="1">
      <alignment horizontal="left"/>
      <protection locked="0"/>
    </xf>
    <xf numFmtId="0" fontId="20" fillId="23" borderId="7" xfId="765" applyFont="1" applyFill="1" applyBorder="1" applyAlignment="1" applyProtection="1">
      <alignment horizontal="left"/>
      <protection locked="0"/>
    </xf>
    <xf numFmtId="178" fontId="29" fillId="0" borderId="6" xfId="6" applyNumberFormat="1" applyFont="1" applyBorder="1" applyAlignment="1" applyProtection="1">
      <alignment horizontal="right" vertical="center"/>
      <protection locked="0"/>
    </xf>
    <xf numFmtId="178" fontId="29" fillId="0" borderId="7" xfId="6" applyNumberFormat="1" applyFont="1" applyBorder="1" applyAlignment="1" applyProtection="1">
      <alignment horizontal="right" vertical="center"/>
      <protection locked="0"/>
    </xf>
    <xf numFmtId="178" fontId="29" fillId="0" borderId="8" xfId="6" applyNumberFormat="1" applyFont="1" applyBorder="1" applyAlignment="1" applyProtection="1">
      <alignment horizontal="right" vertical="center"/>
      <protection locked="0"/>
    </xf>
    <xf numFmtId="178" fontId="29" fillId="0" borderId="6" xfId="6" quotePrefix="1" applyNumberFormat="1" applyFont="1" applyBorder="1" applyAlignment="1" applyProtection="1">
      <alignment horizontal="right" vertical="center"/>
      <protection locked="0"/>
    </xf>
    <xf numFmtId="178" fontId="29" fillId="0" borderId="7" xfId="6" quotePrefix="1" applyNumberFormat="1" applyFont="1" applyBorder="1" applyAlignment="1" applyProtection="1">
      <alignment horizontal="right" vertical="center"/>
      <protection locked="0"/>
    </xf>
    <xf numFmtId="178" fontId="29" fillId="0" borderId="8" xfId="6" quotePrefix="1" applyNumberFormat="1" applyFont="1" applyBorder="1" applyAlignment="1" applyProtection="1">
      <alignment horizontal="right" vertical="center"/>
      <protection locked="0"/>
    </xf>
    <xf numFmtId="0" fontId="14" fillId="21" borderId="14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13" fillId="22" borderId="14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19" borderId="14" xfId="0" applyFont="1" applyFill="1" applyBorder="1" applyAlignment="1">
      <alignment horizontal="center" vertical="center"/>
    </xf>
    <xf numFmtId="0" fontId="14" fillId="18" borderId="14" xfId="0" applyFont="1" applyFill="1" applyBorder="1" applyAlignment="1">
      <alignment horizontal="center" vertical="center"/>
    </xf>
    <xf numFmtId="0" fontId="14" fillId="28" borderId="14" xfId="0" applyFont="1" applyFill="1" applyBorder="1" applyAlignment="1">
      <alignment horizontal="center" vertical="center"/>
    </xf>
    <xf numFmtId="0" fontId="20" fillId="32" borderId="6" xfId="765" applyFont="1" applyFill="1" applyBorder="1" applyAlignment="1" applyProtection="1">
      <alignment horizontal="left"/>
      <protection locked="0"/>
    </xf>
    <xf numFmtId="0" fontId="20" fillId="32" borderId="7" xfId="765" applyFont="1" applyFill="1" applyBorder="1" applyAlignment="1" applyProtection="1">
      <alignment horizontal="left"/>
      <protection locked="0"/>
    </xf>
    <xf numFmtId="0" fontId="20" fillId="33" borderId="6" xfId="765" applyFont="1" applyFill="1" applyBorder="1" applyAlignment="1" applyProtection="1">
      <alignment horizontal="left"/>
      <protection locked="0"/>
    </xf>
    <xf numFmtId="0" fontId="20" fillId="33" borderId="7" xfId="765" applyFont="1" applyFill="1" applyBorder="1" applyAlignment="1" applyProtection="1">
      <alignment horizontal="left"/>
      <protection locked="0"/>
    </xf>
    <xf numFmtId="0" fontId="3" fillId="7" borderId="6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5" fillId="3" borderId="5" xfId="3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3" borderId="11" xfId="3" applyFont="1" applyFill="1" applyBorder="1" applyAlignment="1">
      <alignment horizontal="center" vertical="center"/>
    </xf>
    <xf numFmtId="0" fontId="5" fillId="3" borderId="10" xfId="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13" fillId="22" borderId="23" xfId="0" applyFont="1" applyFill="1" applyBorder="1" applyAlignment="1">
      <alignment horizontal="center" vertical="center"/>
    </xf>
  </cellXfs>
  <cellStyles count="951">
    <cellStyle name="‡" xfId="29"/>
    <cellStyle name="‡ 2" xfId="59"/>
    <cellStyle name="‡ 3" xfId="60"/>
    <cellStyle name="‡_BOOK1" xfId="30"/>
    <cellStyle name="‡_BOOK1 2" xfId="61"/>
    <cellStyle name="‡_BOOK1 3" xfId="62"/>
    <cellStyle name="‡_STA-DRP" xfId="31"/>
    <cellStyle name="‡_STA-DRP 2" xfId="63"/>
    <cellStyle name="‡_STA-DRP 3" xfId="64"/>
    <cellStyle name="‡_STA-DRP_BOOK1" xfId="32"/>
    <cellStyle name="‡_STA-DRP_BOOK1 2" xfId="65"/>
    <cellStyle name="‡_STA-DRP_BOOK1 3" xfId="66"/>
    <cellStyle name="¹éºÐÀ²_±âÅ¸" xfId="33"/>
    <cellStyle name="ÅëÈ­ [0]_±âÅ¸" xfId="34"/>
    <cellStyle name="ÅëÈ­_±âÅ¸" xfId="35"/>
    <cellStyle name="ÄÞ¸¶ [0]_±âÅ¸" xfId="36"/>
    <cellStyle name="ÄÞ¸¶_±âÅ¸" xfId="37"/>
    <cellStyle name="Ç¥ÁØ_¿¬°£´©°è¿¹»ó" xfId="38"/>
    <cellStyle name="Comma [0]" xfId="4" builtinId="6"/>
    <cellStyle name="Comma 2" xfId="2"/>
    <cellStyle name="Comma 2 2" xfId="56"/>
    <cellStyle name="Comma 2 2 2" xfId="759"/>
    <cellStyle name="Comma 2 3" xfId="26"/>
    <cellStyle name="Comma 2 4" xfId="758"/>
    <cellStyle name="Comma 3" xfId="729"/>
    <cellStyle name="Comma 3 2" xfId="762"/>
    <cellStyle name="Comma 4" xfId="6"/>
    <cellStyle name="Currency [0] 2" xfId="67"/>
    <cellStyle name="Currency [0] 2 2" xfId="760"/>
    <cellStyle name="Date" xfId="39"/>
    <cellStyle name="Date 2" xfId="68"/>
    <cellStyle name="Date 3" xfId="69"/>
    <cellStyle name="Fixed" xfId="40"/>
    <cellStyle name="Fixed 2" xfId="70"/>
    <cellStyle name="Fixed 3" xfId="71"/>
    <cellStyle name="Graphics" xfId="7"/>
    <cellStyle name="Grey" xfId="41"/>
    <cellStyle name="Header1" xfId="42"/>
    <cellStyle name="Header2" xfId="43"/>
    <cellStyle name="Heading1" xfId="44"/>
    <cellStyle name="Heading1 2" xfId="72"/>
    <cellStyle name="Heading1 3" xfId="73"/>
    <cellStyle name="Heading2" xfId="45"/>
    <cellStyle name="Heading2 2" xfId="74"/>
    <cellStyle name="Heading2 3" xfId="75"/>
    <cellStyle name="Input [yellow]" xfId="46"/>
    <cellStyle name="Normal" xfId="0" builtinId="0"/>
    <cellStyle name="Normal - Style1" xfId="47"/>
    <cellStyle name="Normal 10" xfId="14"/>
    <cellStyle name="Normal 100" xfId="76"/>
    <cellStyle name="Normal 101" xfId="77"/>
    <cellStyle name="Normal 102" xfId="78"/>
    <cellStyle name="Normal 103" xfId="79"/>
    <cellStyle name="Normal 104" xfId="80"/>
    <cellStyle name="Normal 105" xfId="81"/>
    <cellStyle name="Normal 106" xfId="82"/>
    <cellStyle name="Normal 107" xfId="83"/>
    <cellStyle name="Normal 108" xfId="84"/>
    <cellStyle name="Normal 109" xfId="85"/>
    <cellStyle name="Normal 11" xfId="10"/>
    <cellStyle name="Normal 11 2" xfId="15"/>
    <cellStyle name="Normal 110" xfId="86"/>
    <cellStyle name="Normal 111" xfId="87"/>
    <cellStyle name="Normal 112" xfId="88"/>
    <cellStyle name="Normal 113" xfId="89"/>
    <cellStyle name="Normal 114" xfId="90"/>
    <cellStyle name="Normal 115" xfId="91"/>
    <cellStyle name="Normal 116" xfId="92"/>
    <cellStyle name="Normal 117" xfId="93"/>
    <cellStyle name="Normal 118" xfId="94"/>
    <cellStyle name="Normal 119" xfId="95"/>
    <cellStyle name="Normal 12" xfId="16"/>
    <cellStyle name="Normal 120" xfId="96"/>
    <cellStyle name="Normal 121" xfId="97"/>
    <cellStyle name="Normal 122" xfId="98"/>
    <cellStyle name="Normal 123" xfId="99"/>
    <cellStyle name="Normal 124" xfId="100"/>
    <cellStyle name="Normal 125" xfId="101"/>
    <cellStyle name="Normal 126" xfId="102"/>
    <cellStyle name="Normal 127" xfId="103"/>
    <cellStyle name="Normal 128" xfId="104"/>
    <cellStyle name="Normal 129" xfId="105"/>
    <cellStyle name="Normal 13" xfId="17"/>
    <cellStyle name="Normal 130" xfId="106"/>
    <cellStyle name="Normal 131" xfId="107"/>
    <cellStyle name="Normal 132" xfId="108"/>
    <cellStyle name="Normal 133" xfId="109"/>
    <cellStyle name="Normal 134" xfId="110"/>
    <cellStyle name="Normal 135" xfId="111"/>
    <cellStyle name="Normal 136" xfId="112"/>
    <cellStyle name="Normal 137" xfId="113"/>
    <cellStyle name="Normal 138" xfId="114"/>
    <cellStyle name="Normal 139" xfId="115"/>
    <cellStyle name="Normal 14" xfId="50"/>
    <cellStyle name="Normal 140" xfId="116"/>
    <cellStyle name="Normal 141" xfId="117"/>
    <cellStyle name="Normal 142" xfId="118"/>
    <cellStyle name="Normal 143" xfId="119"/>
    <cellStyle name="Normal 144" xfId="120"/>
    <cellStyle name="Normal 145" xfId="121"/>
    <cellStyle name="Normal 146" xfId="122"/>
    <cellStyle name="Normal 147" xfId="123"/>
    <cellStyle name="Normal 148" xfId="124"/>
    <cellStyle name="Normal 149" xfId="125"/>
    <cellStyle name="Normal 15" xfId="51"/>
    <cellStyle name="Normal 150" xfId="126"/>
    <cellStyle name="Normal 151" xfId="127"/>
    <cellStyle name="Normal 152" xfId="128"/>
    <cellStyle name="Normal 153" xfId="129"/>
    <cellStyle name="Normal 154" xfId="130"/>
    <cellStyle name="Normal 155" xfId="131"/>
    <cellStyle name="Normal 156" xfId="132"/>
    <cellStyle name="Normal 157" xfId="133"/>
    <cellStyle name="Normal 158" xfId="134"/>
    <cellStyle name="Normal 159" xfId="135"/>
    <cellStyle name="Normal 16" xfId="52"/>
    <cellStyle name="Normal 16 2" xfId="58"/>
    <cellStyle name="Normal 160" xfId="136"/>
    <cellStyle name="Normal 161" xfId="137"/>
    <cellStyle name="Normal 162" xfId="138"/>
    <cellStyle name="Normal 163" xfId="139"/>
    <cellStyle name="Normal 164" xfId="140"/>
    <cellStyle name="Normal 165" xfId="141"/>
    <cellStyle name="Normal 166" xfId="142"/>
    <cellStyle name="Normal 167" xfId="143"/>
    <cellStyle name="Normal 168" xfId="144"/>
    <cellStyle name="Normal 169" xfId="145"/>
    <cellStyle name="Normal 17" xfId="53"/>
    <cellStyle name="Normal 170" xfId="146"/>
    <cellStyle name="Normal 171" xfId="147"/>
    <cellStyle name="Normal 172" xfId="148"/>
    <cellStyle name="Normal 173" xfId="149"/>
    <cellStyle name="Normal 174" xfId="150"/>
    <cellStyle name="Normal 175" xfId="151"/>
    <cellStyle name="Normal 176" xfId="152"/>
    <cellStyle name="Normal 177" xfId="153"/>
    <cellStyle name="Normal 178" xfId="154"/>
    <cellStyle name="Normal 179" xfId="155"/>
    <cellStyle name="Normal 18" xfId="54"/>
    <cellStyle name="Normal 180" xfId="156"/>
    <cellStyle name="Normal 181" xfId="157"/>
    <cellStyle name="Normal 182" xfId="158"/>
    <cellStyle name="Normal 183" xfId="159"/>
    <cellStyle name="Normal 184" xfId="160"/>
    <cellStyle name="Normal 185" xfId="161"/>
    <cellStyle name="Normal 186" xfId="162"/>
    <cellStyle name="Normal 187" xfId="163"/>
    <cellStyle name="Normal 188" xfId="164"/>
    <cellStyle name="Normal 189" xfId="165"/>
    <cellStyle name="Normal 19" xfId="55"/>
    <cellStyle name="Normal 190" xfId="166"/>
    <cellStyle name="Normal 191" xfId="167"/>
    <cellStyle name="Normal 192" xfId="168"/>
    <cellStyle name="Normal 193" xfId="169"/>
    <cellStyle name="Normal 194" xfId="170"/>
    <cellStyle name="Normal 195" xfId="171"/>
    <cellStyle name="Normal 196" xfId="172"/>
    <cellStyle name="Normal 197" xfId="173"/>
    <cellStyle name="Normal 198" xfId="174"/>
    <cellStyle name="Normal 199" xfId="175"/>
    <cellStyle name="Normal 2" xfId="3"/>
    <cellStyle name="Normal 2 2" xfId="27"/>
    <cellStyle name="Normal 2 3" xfId="13"/>
    <cellStyle name="Normal 2 4" xfId="9"/>
    <cellStyle name="Normal 20" xfId="176"/>
    <cellStyle name="Normal 200" xfId="177"/>
    <cellStyle name="Normal 201" xfId="178"/>
    <cellStyle name="Normal 202" xfId="179"/>
    <cellStyle name="Normal 203" xfId="180"/>
    <cellStyle name="Normal 204" xfId="181"/>
    <cellStyle name="Normal 205" xfId="182"/>
    <cellStyle name="Normal 206" xfId="183"/>
    <cellStyle name="Normal 207" xfId="184"/>
    <cellStyle name="Normal 208" xfId="185"/>
    <cellStyle name="Normal 209" xfId="186"/>
    <cellStyle name="Normal 21" xfId="187"/>
    <cellStyle name="Normal 210" xfId="188"/>
    <cellStyle name="Normal 211" xfId="189"/>
    <cellStyle name="Normal 212" xfId="190"/>
    <cellStyle name="Normal 213" xfId="191"/>
    <cellStyle name="Normal 214" xfId="192"/>
    <cellStyle name="Normal 215" xfId="193"/>
    <cellStyle name="Normal 216" xfId="194"/>
    <cellStyle name="Normal 217" xfId="195"/>
    <cellStyle name="Normal 218" xfId="196"/>
    <cellStyle name="Normal 219" xfId="197"/>
    <cellStyle name="Normal 22" xfId="198"/>
    <cellStyle name="Normal 220" xfId="199"/>
    <cellStyle name="Normal 221" xfId="200"/>
    <cellStyle name="Normal 222" xfId="201"/>
    <cellStyle name="Normal 223" xfId="202"/>
    <cellStyle name="Normal 224" xfId="203"/>
    <cellStyle name="Normal 225" xfId="204"/>
    <cellStyle name="Normal 226" xfId="205"/>
    <cellStyle name="Normal 227" xfId="206"/>
    <cellStyle name="Normal 228" xfId="207"/>
    <cellStyle name="Normal 229" xfId="208"/>
    <cellStyle name="Normal 23" xfId="209"/>
    <cellStyle name="Normal 230" xfId="210"/>
    <cellStyle name="Normal 231" xfId="211"/>
    <cellStyle name="Normal 232" xfId="212"/>
    <cellStyle name="Normal 233" xfId="213"/>
    <cellStyle name="Normal 234" xfId="214"/>
    <cellStyle name="Normal 235" xfId="215"/>
    <cellStyle name="Normal 236" xfId="216"/>
    <cellStyle name="Normal 237" xfId="217"/>
    <cellStyle name="Normal 238" xfId="218"/>
    <cellStyle name="Normal 239" xfId="219"/>
    <cellStyle name="Normal 24" xfId="220"/>
    <cellStyle name="Normal 240" xfId="221"/>
    <cellStyle name="Normal 241" xfId="222"/>
    <cellStyle name="Normal 242" xfId="223"/>
    <cellStyle name="Normal 243" xfId="224"/>
    <cellStyle name="Normal 244" xfId="225"/>
    <cellStyle name="Normal 245" xfId="226"/>
    <cellStyle name="Normal 246" xfId="227"/>
    <cellStyle name="Normal 247" xfId="228"/>
    <cellStyle name="Normal 248" xfId="229"/>
    <cellStyle name="Normal 249" xfId="230"/>
    <cellStyle name="Normal 25" xfId="231"/>
    <cellStyle name="Normal 250" xfId="232"/>
    <cellStyle name="Normal 251" xfId="233"/>
    <cellStyle name="Normal 252" xfId="234"/>
    <cellStyle name="Normal 253" xfId="235"/>
    <cellStyle name="Normal 254" xfId="236"/>
    <cellStyle name="Normal 255" xfId="237"/>
    <cellStyle name="Normal 256" xfId="238"/>
    <cellStyle name="Normal 257" xfId="239"/>
    <cellStyle name="Normal 258" xfId="240"/>
    <cellStyle name="Normal 259" xfId="241"/>
    <cellStyle name="Normal 26" xfId="242"/>
    <cellStyle name="Normal 260" xfId="243"/>
    <cellStyle name="Normal 261" xfId="244"/>
    <cellStyle name="Normal 262" xfId="245"/>
    <cellStyle name="Normal 263" xfId="246"/>
    <cellStyle name="Normal 264" xfId="247"/>
    <cellStyle name="Normal 265" xfId="248"/>
    <cellStyle name="Normal 266" xfId="249"/>
    <cellStyle name="Normal 267" xfId="250"/>
    <cellStyle name="Normal 268" xfId="251"/>
    <cellStyle name="Normal 269" xfId="252"/>
    <cellStyle name="Normal 27" xfId="253"/>
    <cellStyle name="Normal 270" xfId="254"/>
    <cellStyle name="Normal 271" xfId="255"/>
    <cellStyle name="Normal 272" xfId="256"/>
    <cellStyle name="Normal 273" xfId="257"/>
    <cellStyle name="Normal 274" xfId="258"/>
    <cellStyle name="Normal 275" xfId="259"/>
    <cellStyle name="Normal 276" xfId="260"/>
    <cellStyle name="Normal 277" xfId="261"/>
    <cellStyle name="Normal 278" xfId="262"/>
    <cellStyle name="Normal 279" xfId="263"/>
    <cellStyle name="Normal 28" xfId="264"/>
    <cellStyle name="Normal 280" xfId="265"/>
    <cellStyle name="Normal 281" xfId="266"/>
    <cellStyle name="Normal 282" xfId="267"/>
    <cellStyle name="Normal 283" xfId="268"/>
    <cellStyle name="Normal 284" xfId="269"/>
    <cellStyle name="Normal 285" xfId="270"/>
    <cellStyle name="Normal 286" xfId="271"/>
    <cellStyle name="Normal 287" xfId="272"/>
    <cellStyle name="Normal 288" xfId="273"/>
    <cellStyle name="Normal 289" xfId="274"/>
    <cellStyle name="Normal 29" xfId="275"/>
    <cellStyle name="Normal 290" xfId="276"/>
    <cellStyle name="Normal 291" xfId="277"/>
    <cellStyle name="Normal 292" xfId="278"/>
    <cellStyle name="Normal 293" xfId="279"/>
    <cellStyle name="Normal 294" xfId="280"/>
    <cellStyle name="Normal 295" xfId="281"/>
    <cellStyle name="Normal 296" xfId="282"/>
    <cellStyle name="Normal 297" xfId="283"/>
    <cellStyle name="Normal 298" xfId="284"/>
    <cellStyle name="Normal 299" xfId="285"/>
    <cellStyle name="Normal 3" xfId="18"/>
    <cellStyle name="Normal 30" xfId="286"/>
    <cellStyle name="Normal 300" xfId="287"/>
    <cellStyle name="Normal 301" xfId="288"/>
    <cellStyle name="Normal 302" xfId="289"/>
    <cellStyle name="Normal 303" xfId="290"/>
    <cellStyle name="Normal 304" xfId="291"/>
    <cellStyle name="Normal 305" xfId="292"/>
    <cellStyle name="Normal 306" xfId="293"/>
    <cellStyle name="Normal 307" xfId="294"/>
    <cellStyle name="Normal 308" xfId="295"/>
    <cellStyle name="Normal 309" xfId="296"/>
    <cellStyle name="Normal 31" xfId="297"/>
    <cellStyle name="Normal 310" xfId="298"/>
    <cellStyle name="Normal 311" xfId="299"/>
    <cellStyle name="Normal 312" xfId="300"/>
    <cellStyle name="Normal 313" xfId="301"/>
    <cellStyle name="Normal 314" xfId="302"/>
    <cellStyle name="Normal 315" xfId="303"/>
    <cellStyle name="Normal 316" xfId="304"/>
    <cellStyle name="Normal 317" xfId="305"/>
    <cellStyle name="Normal 318" xfId="306"/>
    <cellStyle name="Normal 319" xfId="307"/>
    <cellStyle name="Normal 32" xfId="308"/>
    <cellStyle name="Normal 320" xfId="309"/>
    <cellStyle name="Normal 321" xfId="310"/>
    <cellStyle name="Normal 322" xfId="311"/>
    <cellStyle name="Normal 323" xfId="312"/>
    <cellStyle name="Normal 324" xfId="313"/>
    <cellStyle name="Normal 325" xfId="314"/>
    <cellStyle name="Normal 326" xfId="315"/>
    <cellStyle name="Normal 327" xfId="316"/>
    <cellStyle name="Normal 328" xfId="317"/>
    <cellStyle name="Normal 329" xfId="318"/>
    <cellStyle name="Normal 33" xfId="319"/>
    <cellStyle name="Normal 330" xfId="320"/>
    <cellStyle name="Normal 331" xfId="321"/>
    <cellStyle name="Normal 332" xfId="322"/>
    <cellStyle name="Normal 333" xfId="323"/>
    <cellStyle name="Normal 334" xfId="324"/>
    <cellStyle name="Normal 335" xfId="325"/>
    <cellStyle name="Normal 336" xfId="326"/>
    <cellStyle name="Normal 337" xfId="327"/>
    <cellStyle name="Normal 338" xfId="328"/>
    <cellStyle name="Normal 339" xfId="329"/>
    <cellStyle name="Normal 34" xfId="330"/>
    <cellStyle name="Normal 340" xfId="331"/>
    <cellStyle name="Normal 341" xfId="332"/>
    <cellStyle name="Normal 342" xfId="333"/>
    <cellStyle name="Normal 343" xfId="334"/>
    <cellStyle name="Normal 344" xfId="335"/>
    <cellStyle name="Normal 345" xfId="336"/>
    <cellStyle name="Normal 346" xfId="337"/>
    <cellStyle name="Normal 347" xfId="338"/>
    <cellStyle name="Normal 348" xfId="339"/>
    <cellStyle name="Normal 349" xfId="340"/>
    <cellStyle name="Normal 35" xfId="341"/>
    <cellStyle name="Normal 350" xfId="342"/>
    <cellStyle name="Normal 351" xfId="343"/>
    <cellStyle name="Normal 352" xfId="344"/>
    <cellStyle name="Normal 353" xfId="345"/>
    <cellStyle name="Normal 354" xfId="346"/>
    <cellStyle name="Normal 355" xfId="347"/>
    <cellStyle name="Normal 356" xfId="348"/>
    <cellStyle name="Normal 357" xfId="349"/>
    <cellStyle name="Normal 358" xfId="350"/>
    <cellStyle name="Normal 359" xfId="351"/>
    <cellStyle name="Normal 36" xfId="352"/>
    <cellStyle name="Normal 360" xfId="353"/>
    <cellStyle name="Normal 361" xfId="354"/>
    <cellStyle name="Normal 362" xfId="355"/>
    <cellStyle name="Normal 363" xfId="356"/>
    <cellStyle name="Normal 364" xfId="357"/>
    <cellStyle name="Normal 365" xfId="358"/>
    <cellStyle name="Normal 366" xfId="359"/>
    <cellStyle name="Normal 367" xfId="360"/>
    <cellStyle name="Normal 368" xfId="361"/>
    <cellStyle name="Normal 369" xfId="362"/>
    <cellStyle name="Normal 37" xfId="363"/>
    <cellStyle name="Normal 370" xfId="364"/>
    <cellStyle name="Normal 371" xfId="365"/>
    <cellStyle name="Normal 372" xfId="366"/>
    <cellStyle name="Normal 373" xfId="367"/>
    <cellStyle name="Normal 374" xfId="368"/>
    <cellStyle name="Normal 375" xfId="369"/>
    <cellStyle name="Normal 376" xfId="370"/>
    <cellStyle name="Normal 377" xfId="371"/>
    <cellStyle name="Normal 378" xfId="372"/>
    <cellStyle name="Normal 379" xfId="373"/>
    <cellStyle name="Normal 38" xfId="374"/>
    <cellStyle name="Normal 380" xfId="375"/>
    <cellStyle name="Normal 381" xfId="376"/>
    <cellStyle name="Normal 382" xfId="377"/>
    <cellStyle name="Normal 383" xfId="378"/>
    <cellStyle name="Normal 384" xfId="379"/>
    <cellStyle name="Normal 385" xfId="380"/>
    <cellStyle name="Normal 386" xfId="381"/>
    <cellStyle name="Normal 387" xfId="382"/>
    <cellStyle name="Normal 388" xfId="383"/>
    <cellStyle name="Normal 389" xfId="384"/>
    <cellStyle name="Normal 39" xfId="385"/>
    <cellStyle name="Normal 390" xfId="386"/>
    <cellStyle name="Normal 391" xfId="387"/>
    <cellStyle name="Normal 392" xfId="388"/>
    <cellStyle name="Normal 393" xfId="389"/>
    <cellStyle name="Normal 394" xfId="390"/>
    <cellStyle name="Normal 395" xfId="391"/>
    <cellStyle name="Normal 396" xfId="392"/>
    <cellStyle name="Normal 397" xfId="393"/>
    <cellStyle name="Normal 398" xfId="394"/>
    <cellStyle name="Normal 399" xfId="395"/>
    <cellStyle name="Normal 4" xfId="19"/>
    <cellStyle name="Normal 40" xfId="396"/>
    <cellStyle name="Normal 400" xfId="397"/>
    <cellStyle name="Normal 401" xfId="398"/>
    <cellStyle name="Normal 402" xfId="399"/>
    <cellStyle name="Normal 403" xfId="400"/>
    <cellStyle name="Normal 404" xfId="401"/>
    <cellStyle name="Normal 405" xfId="402"/>
    <cellStyle name="Normal 406" xfId="403"/>
    <cellStyle name="Normal 407" xfId="404"/>
    <cellStyle name="Normal 408" xfId="405"/>
    <cellStyle name="Normal 409" xfId="406"/>
    <cellStyle name="Normal 41" xfId="407"/>
    <cellStyle name="Normal 410" xfId="408"/>
    <cellStyle name="Normal 411" xfId="409"/>
    <cellStyle name="Normal 412" xfId="410"/>
    <cellStyle name="Normal 413" xfId="411"/>
    <cellStyle name="Normal 414" xfId="412"/>
    <cellStyle name="Normal 415" xfId="413"/>
    <cellStyle name="Normal 416" xfId="414"/>
    <cellStyle name="Normal 417" xfId="415"/>
    <cellStyle name="Normal 418" xfId="416"/>
    <cellStyle name="Normal 419" xfId="417"/>
    <cellStyle name="Normal 42" xfId="418"/>
    <cellStyle name="Normal 420" xfId="419"/>
    <cellStyle name="Normal 421" xfId="420"/>
    <cellStyle name="Normal 422" xfId="421"/>
    <cellStyle name="Normal 423" xfId="422"/>
    <cellStyle name="Normal 424" xfId="423"/>
    <cellStyle name="Normal 425" xfId="424"/>
    <cellStyle name="Normal 426" xfId="425"/>
    <cellStyle name="Normal 427" xfId="426"/>
    <cellStyle name="Normal 428" xfId="427"/>
    <cellStyle name="Normal 429" xfId="428"/>
    <cellStyle name="Normal 43" xfId="429"/>
    <cellStyle name="Normal 430" xfId="430"/>
    <cellStyle name="Normal 431" xfId="431"/>
    <cellStyle name="Normal 432" xfId="432"/>
    <cellStyle name="Normal 433" xfId="433"/>
    <cellStyle name="Normal 434" xfId="434"/>
    <cellStyle name="Normal 435" xfId="435"/>
    <cellStyle name="Normal 436" xfId="436"/>
    <cellStyle name="Normal 437" xfId="437"/>
    <cellStyle name="Normal 438" xfId="438"/>
    <cellStyle name="Normal 439" xfId="439"/>
    <cellStyle name="Normal 44" xfId="440"/>
    <cellStyle name="Normal 440" xfId="441"/>
    <cellStyle name="Normal 441" xfId="442"/>
    <cellStyle name="Normal 442" xfId="443"/>
    <cellStyle name="Normal 443" xfId="444"/>
    <cellStyle name="Normal 444" xfId="445"/>
    <cellStyle name="Normal 445" xfId="446"/>
    <cellStyle name="Normal 446" xfId="447"/>
    <cellStyle name="Normal 447" xfId="448"/>
    <cellStyle name="Normal 448" xfId="449"/>
    <cellStyle name="Normal 449" xfId="450"/>
    <cellStyle name="Normal 45" xfId="451"/>
    <cellStyle name="Normal 450" xfId="452"/>
    <cellStyle name="Normal 451" xfId="453"/>
    <cellStyle name="Normal 452" xfId="454"/>
    <cellStyle name="Normal 453" xfId="455"/>
    <cellStyle name="Normal 454" xfId="456"/>
    <cellStyle name="Normal 455" xfId="457"/>
    <cellStyle name="Normal 456" xfId="458"/>
    <cellStyle name="Normal 457" xfId="459"/>
    <cellStyle name="Normal 458" xfId="460"/>
    <cellStyle name="Normal 459" xfId="461"/>
    <cellStyle name="Normal 46" xfId="462"/>
    <cellStyle name="Normal 460" xfId="463"/>
    <cellStyle name="Normal 461" xfId="464"/>
    <cellStyle name="Normal 462" xfId="465"/>
    <cellStyle name="Normal 463" xfId="466"/>
    <cellStyle name="Normal 464" xfId="467"/>
    <cellStyle name="Normal 465" xfId="468"/>
    <cellStyle name="Normal 466" xfId="469"/>
    <cellStyle name="Normal 467" xfId="470"/>
    <cellStyle name="Normal 468" xfId="471"/>
    <cellStyle name="Normal 469" xfId="472"/>
    <cellStyle name="Normal 47" xfId="473"/>
    <cellStyle name="Normal 470" xfId="474"/>
    <cellStyle name="Normal 471" xfId="475"/>
    <cellStyle name="Normal 472" xfId="476"/>
    <cellStyle name="Normal 473" xfId="477"/>
    <cellStyle name="Normal 474" xfId="478"/>
    <cellStyle name="Normal 475" xfId="479"/>
    <cellStyle name="Normal 476" xfId="480"/>
    <cellStyle name="Normal 477" xfId="481"/>
    <cellStyle name="Normal 478" xfId="482"/>
    <cellStyle name="Normal 479" xfId="483"/>
    <cellStyle name="Normal 48" xfId="484"/>
    <cellStyle name="Normal 480" xfId="485"/>
    <cellStyle name="Normal 481" xfId="486"/>
    <cellStyle name="Normal 482" xfId="487"/>
    <cellStyle name="Normal 483" xfId="488"/>
    <cellStyle name="Normal 484" xfId="489"/>
    <cellStyle name="Normal 485" xfId="490"/>
    <cellStyle name="Normal 486" xfId="491"/>
    <cellStyle name="Normal 487" xfId="492"/>
    <cellStyle name="Normal 488" xfId="493"/>
    <cellStyle name="Normal 489" xfId="494"/>
    <cellStyle name="Normal 49" xfId="495"/>
    <cellStyle name="Normal 490" xfId="496"/>
    <cellStyle name="Normal 491" xfId="497"/>
    <cellStyle name="Normal 492" xfId="498"/>
    <cellStyle name="Normal 493" xfId="499"/>
    <cellStyle name="Normal 494" xfId="500"/>
    <cellStyle name="Normal 495" xfId="501"/>
    <cellStyle name="Normal 496" xfId="502"/>
    <cellStyle name="Normal 497" xfId="503"/>
    <cellStyle name="Normal 498" xfId="504"/>
    <cellStyle name="Normal 499" xfId="505"/>
    <cellStyle name="Normal 5" xfId="20"/>
    <cellStyle name="Normal 50" xfId="506"/>
    <cellStyle name="Normal 500" xfId="507"/>
    <cellStyle name="Normal 501" xfId="508"/>
    <cellStyle name="Normal 502" xfId="509"/>
    <cellStyle name="Normal 503" xfId="510"/>
    <cellStyle name="Normal 504" xfId="511"/>
    <cellStyle name="Normal 505" xfId="512"/>
    <cellStyle name="Normal 506" xfId="513"/>
    <cellStyle name="Normal 507" xfId="514"/>
    <cellStyle name="Normal 508" xfId="515"/>
    <cellStyle name="Normal 509" xfId="516"/>
    <cellStyle name="Normal 51" xfId="517"/>
    <cellStyle name="Normal 510" xfId="518"/>
    <cellStyle name="Normal 511" xfId="519"/>
    <cellStyle name="Normal 512" xfId="520"/>
    <cellStyle name="Normal 513" xfId="521"/>
    <cellStyle name="Normal 514" xfId="522"/>
    <cellStyle name="Normal 515" xfId="523"/>
    <cellStyle name="Normal 516" xfId="524"/>
    <cellStyle name="Normal 517" xfId="525"/>
    <cellStyle name="Normal 518" xfId="526"/>
    <cellStyle name="Normal 519" xfId="527"/>
    <cellStyle name="Normal 52" xfId="528"/>
    <cellStyle name="Normal 520" xfId="529"/>
    <cellStyle name="Normal 521" xfId="530"/>
    <cellStyle name="Normal 522" xfId="531"/>
    <cellStyle name="Normal 523" xfId="532"/>
    <cellStyle name="Normal 524" xfId="533"/>
    <cellStyle name="Normal 525" xfId="534"/>
    <cellStyle name="Normal 526" xfId="535"/>
    <cellStyle name="Normal 527" xfId="536"/>
    <cellStyle name="Normal 528" xfId="537"/>
    <cellStyle name="Normal 529" xfId="538"/>
    <cellStyle name="Normal 53" xfId="539"/>
    <cellStyle name="Normal 530" xfId="540"/>
    <cellStyle name="Normal 531" xfId="541"/>
    <cellStyle name="Normal 532" xfId="542"/>
    <cellStyle name="Normal 533" xfId="543"/>
    <cellStyle name="Normal 534" xfId="544"/>
    <cellStyle name="Normal 535" xfId="545"/>
    <cellStyle name="Normal 536" xfId="546"/>
    <cellStyle name="Normal 537" xfId="547"/>
    <cellStyle name="Normal 538" xfId="548"/>
    <cellStyle name="Normal 539" xfId="549"/>
    <cellStyle name="Normal 54" xfId="550"/>
    <cellStyle name="Normal 540" xfId="551"/>
    <cellStyle name="Normal 541" xfId="552"/>
    <cellStyle name="Normal 542" xfId="553"/>
    <cellStyle name="Normal 543" xfId="554"/>
    <cellStyle name="Normal 544" xfId="555"/>
    <cellStyle name="Normal 545" xfId="556"/>
    <cellStyle name="Normal 546" xfId="557"/>
    <cellStyle name="Normal 547" xfId="558"/>
    <cellStyle name="Normal 548" xfId="559"/>
    <cellStyle name="Normal 549" xfId="560"/>
    <cellStyle name="Normal 55" xfId="561"/>
    <cellStyle name="Normal 550" xfId="562"/>
    <cellStyle name="Normal 551" xfId="563"/>
    <cellStyle name="Normal 552" xfId="564"/>
    <cellStyle name="Normal 553" xfId="565"/>
    <cellStyle name="Normal 554" xfId="566"/>
    <cellStyle name="Normal 555" xfId="567"/>
    <cellStyle name="Normal 556" xfId="568"/>
    <cellStyle name="Normal 557" xfId="569"/>
    <cellStyle name="Normal 558" xfId="570"/>
    <cellStyle name="Normal 559" xfId="571"/>
    <cellStyle name="Normal 56" xfId="572"/>
    <cellStyle name="Normal 560" xfId="573"/>
    <cellStyle name="Normal 561" xfId="574"/>
    <cellStyle name="Normal 562" xfId="575"/>
    <cellStyle name="Normal 563" xfId="576"/>
    <cellStyle name="Normal 564" xfId="577"/>
    <cellStyle name="Normal 565" xfId="578"/>
    <cellStyle name="Normal 566" xfId="579"/>
    <cellStyle name="Normal 567" xfId="580"/>
    <cellStyle name="Normal 568" xfId="581"/>
    <cellStyle name="Normal 569" xfId="582"/>
    <cellStyle name="Normal 57" xfId="583"/>
    <cellStyle name="Normal 570" xfId="584"/>
    <cellStyle name="Normal 571" xfId="585"/>
    <cellStyle name="Normal 572" xfId="586"/>
    <cellStyle name="Normal 573" xfId="587"/>
    <cellStyle name="Normal 574" xfId="588"/>
    <cellStyle name="Normal 575" xfId="589"/>
    <cellStyle name="Normal 576" xfId="590"/>
    <cellStyle name="Normal 577" xfId="591"/>
    <cellStyle name="Normal 578" xfId="592"/>
    <cellStyle name="Normal 579" xfId="593"/>
    <cellStyle name="Normal 58" xfId="594"/>
    <cellStyle name="Normal 580" xfId="595"/>
    <cellStyle name="Normal 581" xfId="596"/>
    <cellStyle name="Normal 582" xfId="597"/>
    <cellStyle name="Normal 583" xfId="598"/>
    <cellStyle name="Normal 584" xfId="599"/>
    <cellStyle name="Normal 585" xfId="600"/>
    <cellStyle name="Normal 586" xfId="601"/>
    <cellStyle name="Normal 587" xfId="602"/>
    <cellStyle name="Normal 588" xfId="603"/>
    <cellStyle name="Normal 589" xfId="604"/>
    <cellStyle name="Normal 59" xfId="605"/>
    <cellStyle name="Normal 590" xfId="606"/>
    <cellStyle name="Normal 591" xfId="607"/>
    <cellStyle name="Normal 592" xfId="608"/>
    <cellStyle name="Normal 593" xfId="609"/>
    <cellStyle name="Normal 594" xfId="610"/>
    <cellStyle name="Normal 595" xfId="611"/>
    <cellStyle name="Normal 596" xfId="612"/>
    <cellStyle name="Normal 597" xfId="613"/>
    <cellStyle name="Normal 598" xfId="614"/>
    <cellStyle name="Normal 599" xfId="615"/>
    <cellStyle name="Normal 6" xfId="21"/>
    <cellStyle name="Normal 60" xfId="616"/>
    <cellStyle name="Normal 600" xfId="617"/>
    <cellStyle name="Normal 601" xfId="618"/>
    <cellStyle name="Normal 602" xfId="619"/>
    <cellStyle name="Normal 603" xfId="620"/>
    <cellStyle name="Normal 604" xfId="621"/>
    <cellStyle name="Normal 605" xfId="622"/>
    <cellStyle name="Normal 606" xfId="623"/>
    <cellStyle name="Normal 607" xfId="624"/>
    <cellStyle name="Normal 608" xfId="625"/>
    <cellStyle name="Normal 609" xfId="626"/>
    <cellStyle name="Normal 61" xfId="627"/>
    <cellStyle name="Normal 610" xfId="628"/>
    <cellStyle name="Normal 611" xfId="629"/>
    <cellStyle name="Normal 612" xfId="630"/>
    <cellStyle name="Normal 613" xfId="631"/>
    <cellStyle name="Normal 614" xfId="632"/>
    <cellStyle name="Normal 615" xfId="633"/>
    <cellStyle name="Normal 616" xfId="634"/>
    <cellStyle name="Normal 617" xfId="635"/>
    <cellStyle name="Normal 618" xfId="636"/>
    <cellStyle name="Normal 619" xfId="637"/>
    <cellStyle name="Normal 62" xfId="638"/>
    <cellStyle name="Normal 620" xfId="639"/>
    <cellStyle name="Normal 621" xfId="640"/>
    <cellStyle name="Normal 622" xfId="641"/>
    <cellStyle name="Normal 623" xfId="642"/>
    <cellStyle name="Normal 624" xfId="643"/>
    <cellStyle name="Normal 625" xfId="644"/>
    <cellStyle name="Normal 626" xfId="645"/>
    <cellStyle name="Normal 627" xfId="646"/>
    <cellStyle name="Normal 628" xfId="647"/>
    <cellStyle name="Normal 629" xfId="648"/>
    <cellStyle name="Normal 63" xfId="649"/>
    <cellStyle name="Normal 630" xfId="650"/>
    <cellStyle name="Normal 631" xfId="651"/>
    <cellStyle name="Normal 632" xfId="652"/>
    <cellStyle name="Normal 633" xfId="653"/>
    <cellStyle name="Normal 634" xfId="654"/>
    <cellStyle name="Normal 635" xfId="655"/>
    <cellStyle name="Normal 636" xfId="656"/>
    <cellStyle name="Normal 637" xfId="657"/>
    <cellStyle name="Normal 638" xfId="658"/>
    <cellStyle name="Normal 639" xfId="659"/>
    <cellStyle name="Normal 64" xfId="660"/>
    <cellStyle name="Normal 640" xfId="661"/>
    <cellStyle name="Normal 641" xfId="662"/>
    <cellStyle name="Normal 642" xfId="663"/>
    <cellStyle name="Normal 643" xfId="664"/>
    <cellStyle name="Normal 644" xfId="665"/>
    <cellStyle name="Normal 645" xfId="666"/>
    <cellStyle name="Normal 646" xfId="667"/>
    <cellStyle name="Normal 647" xfId="668"/>
    <cellStyle name="Normal 648" xfId="669"/>
    <cellStyle name="Normal 649" xfId="670"/>
    <cellStyle name="Normal 65" xfId="671"/>
    <cellStyle name="Normal 650" xfId="672"/>
    <cellStyle name="Normal 651" xfId="673"/>
    <cellStyle name="Normal 652" xfId="674"/>
    <cellStyle name="Normal 653" xfId="675"/>
    <cellStyle name="Normal 654" xfId="676"/>
    <cellStyle name="Normal 655" xfId="677"/>
    <cellStyle name="Normal 656" xfId="678"/>
    <cellStyle name="Normal 657" xfId="679"/>
    <cellStyle name="Normal 658" xfId="680"/>
    <cellStyle name="Normal 659" xfId="681"/>
    <cellStyle name="Normal 66" xfId="682"/>
    <cellStyle name="Normal 660" xfId="683"/>
    <cellStyle name="Normal 661" xfId="684"/>
    <cellStyle name="Normal 662" xfId="685"/>
    <cellStyle name="Normal 663" xfId="686"/>
    <cellStyle name="Normal 664" xfId="687"/>
    <cellStyle name="Normal 665" xfId="688"/>
    <cellStyle name="Normal 666" xfId="689"/>
    <cellStyle name="Normal 667" xfId="690"/>
    <cellStyle name="Normal 668" xfId="691"/>
    <cellStyle name="Normal 669" xfId="692"/>
    <cellStyle name="Normal 67" xfId="693"/>
    <cellStyle name="Normal 670" xfId="11"/>
    <cellStyle name="Normal 671" xfId="730"/>
    <cellStyle name="Normal 672" xfId="5"/>
    <cellStyle name="Normal 673" xfId="732"/>
    <cellStyle name="Normal 674" xfId="734"/>
    <cellStyle name="Normal 675" xfId="736"/>
    <cellStyle name="Normal 676" xfId="747"/>
    <cellStyle name="Normal 677" xfId="749"/>
    <cellStyle name="Normal 678" xfId="744"/>
    <cellStyle name="Normal 679" xfId="738"/>
    <cellStyle name="Normal 68" xfId="694"/>
    <cellStyle name="Normal 680" xfId="742"/>
    <cellStyle name="Normal 681" xfId="740"/>
    <cellStyle name="Normal 682" xfId="750"/>
    <cellStyle name="Normal 683" xfId="754"/>
    <cellStyle name="Normal 684" xfId="753"/>
    <cellStyle name="Normal 685" xfId="755"/>
    <cellStyle name="Normal 686" xfId="761"/>
    <cellStyle name="Normal 687" xfId="763"/>
    <cellStyle name="Normal 688" xfId="765"/>
    <cellStyle name="Normal 689" xfId="776"/>
    <cellStyle name="Normal 69" xfId="695"/>
    <cellStyle name="Normal 690" xfId="778"/>
    <cellStyle name="Normal 691" xfId="767"/>
    <cellStyle name="Normal 692" xfId="771"/>
    <cellStyle name="Normal 693" xfId="769"/>
    <cellStyle name="Normal 694" xfId="772"/>
    <cellStyle name="Normal 695" xfId="779"/>
    <cellStyle name="Normal 696" xfId="781"/>
    <cellStyle name="Normal 697" xfId="784"/>
    <cellStyle name="Normal 698" xfId="785"/>
    <cellStyle name="Normal 699" xfId="802"/>
    <cellStyle name="Normal 7" xfId="22"/>
    <cellStyle name="Normal 70" xfId="696"/>
    <cellStyle name="Normal 700" xfId="788"/>
    <cellStyle name="Normal 701" xfId="800"/>
    <cellStyle name="Normal 702" xfId="790"/>
    <cellStyle name="Normal 703" xfId="798"/>
    <cellStyle name="Normal 704" xfId="792"/>
    <cellStyle name="Normal 705" xfId="796"/>
    <cellStyle name="Normal 706" xfId="794"/>
    <cellStyle name="Normal 707" xfId="803"/>
    <cellStyle name="Normal 708" xfId="824"/>
    <cellStyle name="Normal 709" xfId="806"/>
    <cellStyle name="Normal 71" xfId="697"/>
    <cellStyle name="Normal 710" xfId="822"/>
    <cellStyle name="Normal 711" xfId="808"/>
    <cellStyle name="Normal 712" xfId="820"/>
    <cellStyle name="Normal 713" xfId="810"/>
    <cellStyle name="Normal 714" xfId="818"/>
    <cellStyle name="Normal 715" xfId="812"/>
    <cellStyle name="Normal 716" xfId="816"/>
    <cellStyle name="Normal 717" xfId="814"/>
    <cellStyle name="Normal 718" xfId="825"/>
    <cellStyle name="Normal 719" xfId="840"/>
    <cellStyle name="Normal 72" xfId="698"/>
    <cellStyle name="Normal 720" xfId="828"/>
    <cellStyle name="Normal 721" xfId="838"/>
    <cellStyle name="Normal 722" xfId="830"/>
    <cellStyle name="Normal 723" xfId="836"/>
    <cellStyle name="Normal 724" xfId="832"/>
    <cellStyle name="Normal 725" xfId="834"/>
    <cellStyle name="Normal 726" xfId="841"/>
    <cellStyle name="Normal 727" xfId="854"/>
    <cellStyle name="Normal 728" xfId="846"/>
    <cellStyle name="Normal 729" xfId="851"/>
    <cellStyle name="Normal 73" xfId="699"/>
    <cellStyle name="Normal 730" xfId="850"/>
    <cellStyle name="Normal 731" xfId="852"/>
    <cellStyle name="Normal 732" xfId="848"/>
    <cellStyle name="Normal 733" xfId="855"/>
    <cellStyle name="Normal 734" xfId="866"/>
    <cellStyle name="Normal 735" xfId="858"/>
    <cellStyle name="Normal 736" xfId="864"/>
    <cellStyle name="Normal 737" xfId="860"/>
    <cellStyle name="Normal 738" xfId="862"/>
    <cellStyle name="Normal 739" xfId="867"/>
    <cellStyle name="Normal 74" xfId="700"/>
    <cellStyle name="Normal 740" xfId="869"/>
    <cellStyle name="Normal 741" xfId="871"/>
    <cellStyle name="Normal 742" xfId="873"/>
    <cellStyle name="Normal 743" xfId="880"/>
    <cellStyle name="Normal 744" xfId="876"/>
    <cellStyle name="Normal 745" xfId="878"/>
    <cellStyle name="Normal 746" xfId="881"/>
    <cellStyle name="Normal 747" xfId="904"/>
    <cellStyle name="Normal 748" xfId="884"/>
    <cellStyle name="Normal 749" xfId="902"/>
    <cellStyle name="Normal 75" xfId="701"/>
    <cellStyle name="Normal 750" xfId="886"/>
    <cellStyle name="Normal 751" xfId="900"/>
    <cellStyle name="Normal 752" xfId="888"/>
    <cellStyle name="Normal 753" xfId="898"/>
    <cellStyle name="Normal 754" xfId="890"/>
    <cellStyle name="Normal 755" xfId="896"/>
    <cellStyle name="Normal 756" xfId="892"/>
    <cellStyle name="Normal 757" xfId="894"/>
    <cellStyle name="Normal 758" xfId="905"/>
    <cellStyle name="Normal 759" xfId="920"/>
    <cellStyle name="Normal 76" xfId="702"/>
    <cellStyle name="Normal 760" xfId="908"/>
    <cellStyle name="Normal 761" xfId="918"/>
    <cellStyle name="Normal 762" xfId="910"/>
    <cellStyle name="Normal 763" xfId="916"/>
    <cellStyle name="Normal 764" xfId="912"/>
    <cellStyle name="Normal 765" xfId="914"/>
    <cellStyle name="Normal 766" xfId="921"/>
    <cellStyle name="Normal 767" xfId="936"/>
    <cellStyle name="Normal 768" xfId="924"/>
    <cellStyle name="Normal 769" xfId="934"/>
    <cellStyle name="Normal 77" xfId="703"/>
    <cellStyle name="Normal 770" xfId="926"/>
    <cellStyle name="Normal 771" xfId="932"/>
    <cellStyle name="Normal 772" xfId="928"/>
    <cellStyle name="Normal 773" xfId="930"/>
    <cellStyle name="Normal 774" xfId="937"/>
    <cellStyle name="Normal 775" xfId="942"/>
    <cellStyle name="Normal 776" xfId="940"/>
    <cellStyle name="Normal 777" xfId="943"/>
    <cellStyle name="Normal 778" xfId="950"/>
    <cellStyle name="Normal 779" xfId="946"/>
    <cellStyle name="Normal 78" xfId="704"/>
    <cellStyle name="Normal 780" xfId="948"/>
    <cellStyle name="Normal 79" xfId="705"/>
    <cellStyle name="Normal 8" xfId="23"/>
    <cellStyle name="Normal 80" xfId="706"/>
    <cellStyle name="Normal 81" xfId="707"/>
    <cellStyle name="Normal 82" xfId="708"/>
    <cellStyle name="Normal 83" xfId="709"/>
    <cellStyle name="Normal 84" xfId="710"/>
    <cellStyle name="Normal 85" xfId="711"/>
    <cellStyle name="Normal 86" xfId="712"/>
    <cellStyle name="Normal 87" xfId="713"/>
    <cellStyle name="Normal 88" xfId="714"/>
    <cellStyle name="Normal 89" xfId="715"/>
    <cellStyle name="Normal 9" xfId="24"/>
    <cellStyle name="Normal 90" xfId="716"/>
    <cellStyle name="Normal 91" xfId="717"/>
    <cellStyle name="Normal 92" xfId="718"/>
    <cellStyle name="Normal 93" xfId="719"/>
    <cellStyle name="Normal 94" xfId="720"/>
    <cellStyle name="Normal 95" xfId="721"/>
    <cellStyle name="Normal 96" xfId="722"/>
    <cellStyle name="Normal 97" xfId="723"/>
    <cellStyle name="Normal 98" xfId="724"/>
    <cellStyle name="Normal 99" xfId="725"/>
    <cellStyle name="Percent" xfId="1" builtinId="5"/>
    <cellStyle name="Percent [2]" xfId="48"/>
    <cellStyle name="Percent [2] 2" xfId="726"/>
    <cellStyle name="Percent [2] 3" xfId="727"/>
    <cellStyle name="Percent 10" xfId="746"/>
    <cellStyle name="Percent 100" xfId="923"/>
    <cellStyle name="Percent 101" xfId="935"/>
    <cellStyle name="Percent 102" xfId="925"/>
    <cellStyle name="Percent 103" xfId="933"/>
    <cellStyle name="Percent 104" xfId="927"/>
    <cellStyle name="Percent 105" xfId="931"/>
    <cellStyle name="Percent 106" xfId="929"/>
    <cellStyle name="Percent 107" xfId="938"/>
    <cellStyle name="Percent 108" xfId="939"/>
    <cellStyle name="Percent 109" xfId="941"/>
    <cellStyle name="Percent 11" xfId="745"/>
    <cellStyle name="Percent 110" xfId="944"/>
    <cellStyle name="Percent 111" xfId="945"/>
    <cellStyle name="Percent 112" xfId="949"/>
    <cellStyle name="Percent 113" xfId="947"/>
    <cellStyle name="Percent 12" xfId="748"/>
    <cellStyle name="Percent 13" xfId="743"/>
    <cellStyle name="Percent 14" xfId="739"/>
    <cellStyle name="Percent 15" xfId="741"/>
    <cellStyle name="Percent 16" xfId="751"/>
    <cellStyle name="Percent 17" xfId="752"/>
    <cellStyle name="Percent 18" xfId="756"/>
    <cellStyle name="Percent 19" xfId="757"/>
    <cellStyle name="Percent 2" xfId="25"/>
    <cellStyle name="Percent 20" xfId="764"/>
    <cellStyle name="Percent 21" xfId="774"/>
    <cellStyle name="Percent 22" xfId="775"/>
    <cellStyle name="Percent 23" xfId="766"/>
    <cellStyle name="Percent 24" xfId="777"/>
    <cellStyle name="Percent 25" xfId="768"/>
    <cellStyle name="Percent 26" xfId="773"/>
    <cellStyle name="Percent 27" xfId="770"/>
    <cellStyle name="Percent 28" xfId="780"/>
    <cellStyle name="Percent 29" xfId="782"/>
    <cellStyle name="Percent 3" xfId="28"/>
    <cellStyle name="Percent 3 2" xfId="57"/>
    <cellStyle name="Percent 30" xfId="783"/>
    <cellStyle name="Percent 31" xfId="786"/>
    <cellStyle name="Percent 32" xfId="787"/>
    <cellStyle name="Percent 33" xfId="801"/>
    <cellStyle name="Percent 34" xfId="789"/>
    <cellStyle name="Percent 35" xfId="799"/>
    <cellStyle name="Percent 36" xfId="791"/>
    <cellStyle name="Percent 37" xfId="797"/>
    <cellStyle name="Percent 38" xfId="793"/>
    <cellStyle name="Percent 39" xfId="795"/>
    <cellStyle name="Percent 4" xfId="12"/>
    <cellStyle name="Percent 40" xfId="804"/>
    <cellStyle name="Percent 41" xfId="805"/>
    <cellStyle name="Percent 42" xfId="823"/>
    <cellStyle name="Percent 43" xfId="807"/>
    <cellStyle name="Percent 44" xfId="821"/>
    <cellStyle name="Percent 45" xfId="809"/>
    <cellStyle name="Percent 46" xfId="819"/>
    <cellStyle name="Percent 47" xfId="811"/>
    <cellStyle name="Percent 48" xfId="817"/>
    <cellStyle name="Percent 49" xfId="813"/>
    <cellStyle name="Percent 5" xfId="731"/>
    <cellStyle name="Percent 50" xfId="815"/>
    <cellStyle name="Percent 51" xfId="826"/>
    <cellStyle name="Percent 52" xfId="827"/>
    <cellStyle name="Percent 53" xfId="839"/>
    <cellStyle name="Percent 54" xfId="829"/>
    <cellStyle name="Percent 55" xfId="837"/>
    <cellStyle name="Percent 56" xfId="831"/>
    <cellStyle name="Percent 57" xfId="835"/>
    <cellStyle name="Percent 58" xfId="833"/>
    <cellStyle name="Percent 59" xfId="843"/>
    <cellStyle name="Percent 6" xfId="8"/>
    <cellStyle name="Percent 60" xfId="844"/>
    <cellStyle name="Percent 61" xfId="853"/>
    <cellStyle name="Percent 62" xfId="847"/>
    <cellStyle name="Percent 63" xfId="845"/>
    <cellStyle name="Percent 64" xfId="842"/>
    <cellStyle name="Percent 65" xfId="849"/>
    <cellStyle name="Percent 66" xfId="856"/>
    <cellStyle name="Percent 67" xfId="857"/>
    <cellStyle name="Percent 68" xfId="865"/>
    <cellStyle name="Percent 69" xfId="859"/>
    <cellStyle name="Percent 7" xfId="733"/>
    <cellStyle name="Percent 70" xfId="863"/>
    <cellStyle name="Percent 71" xfId="861"/>
    <cellStyle name="Percent 72" xfId="868"/>
    <cellStyle name="Percent 73" xfId="870"/>
    <cellStyle name="Percent 74" xfId="872"/>
    <cellStyle name="Percent 75" xfId="874"/>
    <cellStyle name="Percent 76" xfId="875"/>
    <cellStyle name="Percent 77" xfId="879"/>
    <cellStyle name="Percent 78" xfId="877"/>
    <cellStyle name="Percent 79" xfId="882"/>
    <cellStyle name="Percent 8" xfId="735"/>
    <cellStyle name="Percent 80" xfId="883"/>
    <cellStyle name="Percent 81" xfId="903"/>
    <cellStyle name="Percent 82" xfId="885"/>
    <cellStyle name="Percent 83" xfId="901"/>
    <cellStyle name="Percent 84" xfId="887"/>
    <cellStyle name="Percent 85" xfId="899"/>
    <cellStyle name="Percent 86" xfId="889"/>
    <cellStyle name="Percent 87" xfId="897"/>
    <cellStyle name="Percent 88" xfId="891"/>
    <cellStyle name="Percent 89" xfId="895"/>
    <cellStyle name="Percent 9" xfId="737"/>
    <cellStyle name="Percent 90" xfId="893"/>
    <cellStyle name="Percent 91" xfId="906"/>
    <cellStyle name="Percent 92" xfId="907"/>
    <cellStyle name="Percent 93" xfId="919"/>
    <cellStyle name="Percent 94" xfId="909"/>
    <cellStyle name="Percent 95" xfId="917"/>
    <cellStyle name="Percent 96" xfId="911"/>
    <cellStyle name="Percent 97" xfId="915"/>
    <cellStyle name="Percent 98" xfId="913"/>
    <cellStyle name="Percent 99" xfId="922"/>
    <cellStyle name="Total 2" xfId="49"/>
    <cellStyle name="Total 3" xfId="728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Review All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'Quantity Resume'!$B$2:$H$3</c15:sqref>
                  </c15:fullRef>
                </c:ext>
              </c:extLst>
              <c:f>'Quantity Resume'!$B$2:$H$3</c:f>
              <c:multiLvlStrCache>
                <c:ptCount val="5"/>
                <c:lvl>
                  <c:pt idx="0">
                    <c:v>7DF by Shipping</c:v>
                  </c:pt>
                  <c:pt idx="1">
                    <c:v>Kelanis 7DF</c:v>
                  </c:pt>
                  <c:pt idx="2">
                    <c:v>3DF by Shipping JKT</c:v>
                  </c:pt>
                  <c:pt idx="3">
                    <c:v>Tot BLS</c:v>
                  </c:pt>
                  <c:pt idx="4">
                    <c:v>Actual Loading </c:v>
                  </c:pt>
                </c:lvl>
                <c:lvl>
                  <c:pt idx="0">
                    <c:v>Data All Product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'Quantity Resume'!$B$35:$H$35</c15:sqref>
                  </c15:fullRef>
                </c:ext>
              </c:extLst>
              <c:f>('Quantity Resume'!$B$35:$D$35,'Quantity Resume'!$G$35:$H$35)</c:f>
              <c:numCache>
                <c:formatCode>_(* #,##0_);_(* \(#,##0\);_(* "-"??_);_(@_)</c:formatCode>
                <c:ptCount val="5"/>
                <c:pt idx="0">
                  <c:v>1082700</c:v>
                </c:pt>
                <c:pt idx="1">
                  <c:v>1076798</c:v>
                </c:pt>
                <c:pt idx="2">
                  <c:v>1076700</c:v>
                </c:pt>
                <c:pt idx="3">
                  <c:v>996300</c:v>
                </c:pt>
                <c:pt idx="4">
                  <c:v>1012765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CD3-442A-B4E2-D74DAD102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1967920"/>
        <c:axId val="344756704"/>
      </c:barChart>
      <c:catAx>
        <c:axId val="9196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56704"/>
        <c:crosses val="autoZero"/>
        <c:auto val="1"/>
        <c:lblAlgn val="ctr"/>
        <c:lblOffset val="100"/>
        <c:noMultiLvlLbl val="0"/>
      </c:catAx>
      <c:valAx>
        <c:axId val="3447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6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QnQ E5000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'Quantity Resume'!$U$2:$AA$3</c15:sqref>
                  </c15:fullRef>
                </c:ext>
              </c:extLst>
              <c:f>'Quantity Resume'!$U$2:$AA$3</c:f>
              <c:multiLvlStrCache>
                <c:ptCount val="5"/>
                <c:lvl>
                  <c:pt idx="0">
                    <c:v>7DF by Shipping</c:v>
                  </c:pt>
                  <c:pt idx="1">
                    <c:v>Kelanis 7DF</c:v>
                  </c:pt>
                  <c:pt idx="2">
                    <c:v>3DF by Shipping JKT</c:v>
                  </c:pt>
                  <c:pt idx="3">
                    <c:v>BLS</c:v>
                  </c:pt>
                  <c:pt idx="4">
                    <c:v>Actual Loading </c:v>
                  </c:pt>
                </c:lvl>
                <c:lvl>
                  <c:pt idx="0">
                    <c:v>Data E5000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'Quantity Resume'!$U$35:$AA$35</c15:sqref>
                  </c15:fullRef>
                </c:ext>
              </c:extLst>
              <c:f>('Quantity Resume'!$U$35:$W$35,'Quantity Resume'!$Z$35:$AA$35)</c:f>
              <c:numCache>
                <c:formatCode>_(* #,##0_);_(* \(#,##0\);_(* "-"??_);_(@_)</c:formatCode>
                <c:ptCount val="5"/>
                <c:pt idx="0">
                  <c:v>455100</c:v>
                </c:pt>
                <c:pt idx="1">
                  <c:v>300400</c:v>
                </c:pt>
                <c:pt idx="2">
                  <c:v>438000</c:v>
                </c:pt>
                <c:pt idx="3">
                  <c:v>383600</c:v>
                </c:pt>
                <c:pt idx="4">
                  <c:v>384800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A3-4ABD-88FA-CA65C0EA1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4760512"/>
        <c:axId val="344763776"/>
      </c:barChart>
      <c:catAx>
        <c:axId val="34476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63776"/>
        <c:crosses val="autoZero"/>
        <c:auto val="1"/>
        <c:lblAlgn val="ctr"/>
        <c:lblOffset val="100"/>
        <c:noMultiLvlLbl val="0"/>
      </c:catAx>
      <c:valAx>
        <c:axId val="34476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6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QnQ E4900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'Quantity Resume'!$AN$2:$AT$3</c15:sqref>
                  </c15:fullRef>
                </c:ext>
              </c:extLst>
              <c:f>'Quantity Resume'!$AN$2:$AT$3</c:f>
              <c:multiLvlStrCache>
                <c:ptCount val="5"/>
                <c:lvl>
                  <c:pt idx="0">
                    <c:v>7DF by Shipping</c:v>
                  </c:pt>
                  <c:pt idx="1">
                    <c:v>Kelanis 7DF</c:v>
                  </c:pt>
                  <c:pt idx="2">
                    <c:v>3DF by Shipping JKT</c:v>
                  </c:pt>
                  <c:pt idx="3">
                    <c:v>BLS</c:v>
                  </c:pt>
                  <c:pt idx="4">
                    <c:v>Actual Loading </c:v>
                  </c:pt>
                </c:lvl>
                <c:lvl>
                  <c:pt idx="0">
                    <c:v>Data E4900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'Quantity Resume'!$AN$35:$AT$35</c15:sqref>
                  </c15:fullRef>
                </c:ext>
              </c:extLst>
              <c:f>('Quantity Resume'!$AN$35:$AP$35,'Quantity Resume'!$AS$35:$AT$35)</c:f>
              <c:numCache>
                <c:formatCode>_(* #,##0_);_(* \(#,##0\);_(* "-"??_);_(@_)</c:formatCode>
                <c:ptCount val="5"/>
                <c:pt idx="0">
                  <c:v>412000</c:v>
                </c:pt>
                <c:pt idx="1">
                  <c:v>467098</c:v>
                </c:pt>
                <c:pt idx="2">
                  <c:v>411300</c:v>
                </c:pt>
                <c:pt idx="3">
                  <c:v>346500</c:v>
                </c:pt>
                <c:pt idx="4">
                  <c:v>385123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92C-4D32-BE45-0205D2292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4758880"/>
        <c:axId val="344755616"/>
      </c:barChart>
      <c:catAx>
        <c:axId val="34475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55616"/>
        <c:crosses val="autoZero"/>
        <c:auto val="1"/>
        <c:lblAlgn val="ctr"/>
        <c:lblOffset val="100"/>
        <c:noMultiLvlLbl val="0"/>
      </c:catAx>
      <c:valAx>
        <c:axId val="34475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5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QnQ E4700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'Quantity Resume'!$BG$3:$BM$3</c15:sqref>
                  </c15:fullRef>
                </c:ext>
              </c:extLst>
              <c:f>('Quantity Resume'!$BG$3:$BI$3,'Quantity Resume'!$BL$3:$BM$3)</c:f>
              <c:strCache>
                <c:ptCount val="5"/>
                <c:pt idx="0">
                  <c:v>7DF by Shipping</c:v>
                </c:pt>
                <c:pt idx="1">
                  <c:v>Kelanis 7DF</c:v>
                </c:pt>
                <c:pt idx="2">
                  <c:v>3DF by Shipping JKT</c:v>
                </c:pt>
                <c:pt idx="3">
                  <c:v>BLS</c:v>
                </c:pt>
                <c:pt idx="4">
                  <c:v>Actual Loading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'Quantity Resume'!$BG$35:$BM$35</c15:sqref>
                  </c15:fullRef>
                </c:ext>
              </c:extLst>
              <c:f>('Quantity Resume'!$BG$35:$BI$35,'Quantity Resume'!$BL$35:$BM$35)</c:f>
              <c:numCache>
                <c:formatCode>_(* #,##0_);_(* \(#,##0\);_(* "-"??_);_(@_)</c:formatCode>
                <c:ptCount val="5"/>
                <c:pt idx="0">
                  <c:v>31900</c:v>
                </c:pt>
                <c:pt idx="1">
                  <c:v>31900</c:v>
                </c:pt>
                <c:pt idx="2">
                  <c:v>31900</c:v>
                </c:pt>
                <c:pt idx="3">
                  <c:v>25000</c:v>
                </c:pt>
                <c:pt idx="4">
                  <c:v>32255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D1D-4553-A01E-D10DEA6F5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4759424"/>
        <c:axId val="344762688"/>
      </c:barChart>
      <c:catAx>
        <c:axId val="34475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62688"/>
        <c:crosses val="autoZero"/>
        <c:auto val="1"/>
        <c:lblAlgn val="ctr"/>
        <c:lblOffset val="100"/>
        <c:noMultiLvlLbl val="0"/>
      </c:catAx>
      <c:valAx>
        <c:axId val="3447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5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QnQ E4200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'Quantity Resume'!$B$2:$H$3</c15:sqref>
                  </c15:fullRef>
                </c:ext>
              </c:extLst>
              <c:f>'Quantity Resume'!$B$2:$H$3</c:f>
              <c:multiLvlStrCache>
                <c:ptCount val="5"/>
                <c:lvl>
                  <c:pt idx="0">
                    <c:v>7DF by Shipping</c:v>
                  </c:pt>
                  <c:pt idx="1">
                    <c:v>Kelanis 7DF</c:v>
                  </c:pt>
                  <c:pt idx="2">
                    <c:v>3DF by Shipping JKT</c:v>
                  </c:pt>
                  <c:pt idx="3">
                    <c:v>Tot BLS</c:v>
                  </c:pt>
                  <c:pt idx="4">
                    <c:v>Actual Loading </c:v>
                  </c:pt>
                </c:lvl>
                <c:lvl>
                  <c:pt idx="0">
                    <c:v>Data All Product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'Quantity Resume'!$CS$35:$CY$35</c15:sqref>
                  </c15:fullRef>
                </c:ext>
              </c:extLst>
              <c:f>('Quantity Resume'!$CS$35:$CU$35,'Quantity Resume'!$CX$35:$CY$35)</c:f>
              <c:numCache>
                <c:formatCode>_(* #,##0_);_(* \(#,##0\);_(* "-"??_);_(@_)</c:formatCode>
                <c:ptCount val="5"/>
                <c:pt idx="0">
                  <c:v>79500</c:v>
                </c:pt>
                <c:pt idx="1">
                  <c:v>183500</c:v>
                </c:pt>
                <c:pt idx="2">
                  <c:v>125600</c:v>
                </c:pt>
                <c:pt idx="3">
                  <c:v>169100</c:v>
                </c:pt>
                <c:pt idx="4">
                  <c:v>127859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63B-42D8-8784-B8B8E71C1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4762144"/>
        <c:axId val="344763232"/>
      </c:barChart>
      <c:catAx>
        <c:axId val="34476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63232"/>
        <c:crosses val="autoZero"/>
        <c:auto val="1"/>
        <c:lblAlgn val="ctr"/>
        <c:lblOffset val="100"/>
        <c:noMultiLvlLbl val="0"/>
      </c:catAx>
      <c:valAx>
        <c:axId val="34476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6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200"/>
              <a:t>QnQ E4000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'Quantity Resume'!$B$2:$H$3</c15:sqref>
                  </c15:fullRef>
                </c:ext>
              </c:extLst>
              <c:f>'Quantity Resume'!$B$2:$H$3</c:f>
              <c:multiLvlStrCache>
                <c:ptCount val="5"/>
                <c:lvl>
                  <c:pt idx="0">
                    <c:v>7DF by Shipping</c:v>
                  </c:pt>
                  <c:pt idx="1">
                    <c:v>Kelanis 7DF</c:v>
                  </c:pt>
                  <c:pt idx="2">
                    <c:v>3DF by Shipping JKT</c:v>
                  </c:pt>
                  <c:pt idx="3">
                    <c:v>Tot BLS</c:v>
                  </c:pt>
                  <c:pt idx="4">
                    <c:v>Actual Loading </c:v>
                  </c:pt>
                </c:lvl>
                <c:lvl>
                  <c:pt idx="0">
                    <c:v>Data All Product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'Quantity Resume'!$DL$35:$DR$35</c15:sqref>
                  </c15:fullRef>
                </c:ext>
              </c:extLst>
              <c:f>('Quantity Resume'!$DL$35:$DN$35,'Quantity Resume'!$DQ$35:$DR$35)</c:f>
              <c:numCache>
                <c:formatCode>_(* #,##0_);_(* \(#,##0\);_(*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FC-424D-BDF5-CD056C3DD9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344765408"/>
        <c:axId val="344753984"/>
      </c:barChart>
      <c:catAx>
        <c:axId val="344765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53984"/>
        <c:crosses val="autoZero"/>
        <c:auto val="1"/>
        <c:lblAlgn val="ctr"/>
        <c:lblOffset val="100"/>
        <c:noMultiLvlLbl val="0"/>
      </c:catAx>
      <c:valAx>
        <c:axId val="3447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654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QnQ E4700 TL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'Quantity Resume'!$BZ$35:$CF$35</c:f>
              <c:strCache>
                <c:ptCount val="7"/>
                <c:pt idx="0">
                  <c:v> 104,200 </c:v>
                </c:pt>
                <c:pt idx="1">
                  <c:v> 93,900 </c:v>
                </c:pt>
                <c:pt idx="2">
                  <c:v> 69,900 </c:v>
                </c:pt>
                <c:pt idx="3">
                  <c:v> -   </c:v>
                </c:pt>
                <c:pt idx="4">
                  <c:v> 72,100 </c:v>
                </c:pt>
                <c:pt idx="5">
                  <c:v> 72,100 </c:v>
                </c:pt>
                <c:pt idx="6">
                  <c:v> 82,728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'Quantity Resume'!$BZ$3:$CF$3</c15:sqref>
                  </c15:fullRef>
                </c:ext>
              </c:extLst>
              <c:f>('Quantity Resume'!$BZ$3:$CB$3,'Quantity Resume'!$CE$3:$CF$3)</c:f>
              <c:strCache>
                <c:ptCount val="5"/>
                <c:pt idx="0">
                  <c:v>7DF by Shipping</c:v>
                </c:pt>
                <c:pt idx="1">
                  <c:v>Kelanis 7DF</c:v>
                </c:pt>
                <c:pt idx="2">
                  <c:v>3DF by Shipping JKT</c:v>
                </c:pt>
                <c:pt idx="3">
                  <c:v>BLS</c:v>
                </c:pt>
                <c:pt idx="4">
                  <c:v>Actual Loading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'Quantity Resume'!$BZ$35:$CF$35</c15:sqref>
                  </c15:fullRef>
                </c:ext>
              </c:extLst>
              <c:f>('Quantity Resume'!$BZ$35:$CB$35,'Quantity Resume'!$CE$35:$CF$35)</c:f>
              <c:numCache>
                <c:formatCode>_(* #,##0_);_(* \(#,##0\);_(* "-"??_);_(@_)</c:formatCode>
                <c:ptCount val="5"/>
                <c:pt idx="0">
                  <c:v>104200</c:v>
                </c:pt>
                <c:pt idx="1">
                  <c:v>93900</c:v>
                </c:pt>
                <c:pt idx="2">
                  <c:v>69900</c:v>
                </c:pt>
                <c:pt idx="3">
                  <c:v>72100</c:v>
                </c:pt>
                <c:pt idx="4">
                  <c:v>82728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7A3-4B43-90ED-2D2C50F1D0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44755072"/>
        <c:axId val="344766496"/>
      </c:barChart>
      <c:catAx>
        <c:axId val="34475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66496"/>
        <c:crosses val="autoZero"/>
        <c:auto val="1"/>
        <c:lblAlgn val="ctr"/>
        <c:lblOffset val="100"/>
        <c:noMultiLvlLbl val="0"/>
      </c:catAx>
      <c:valAx>
        <c:axId val="34476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75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6066</xdr:colOff>
      <xdr:row>42</xdr:row>
      <xdr:rowOff>0</xdr:rowOff>
    </xdr:from>
    <xdr:to>
      <xdr:col>10</xdr:col>
      <xdr:colOff>0</xdr:colOff>
      <xdr:row>57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790005</xdr:colOff>
      <xdr:row>41</xdr:row>
      <xdr:rowOff>160987</xdr:rowOff>
    </xdr:from>
    <xdr:to>
      <xdr:col>28</xdr:col>
      <xdr:colOff>778099</xdr:colOff>
      <xdr:row>56</xdr:row>
      <xdr:rowOff>151764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0</xdr:colOff>
      <xdr:row>42</xdr:row>
      <xdr:rowOff>23532</xdr:rowOff>
    </xdr:from>
    <xdr:to>
      <xdr:col>46</xdr:col>
      <xdr:colOff>11905</xdr:colOff>
      <xdr:row>56</xdr:row>
      <xdr:rowOff>178594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-1</xdr:colOff>
      <xdr:row>42</xdr:row>
      <xdr:rowOff>0</xdr:rowOff>
    </xdr:from>
    <xdr:to>
      <xdr:col>63</xdr:col>
      <xdr:colOff>0</xdr:colOff>
      <xdr:row>56</xdr:row>
      <xdr:rowOff>178594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96</xdr:col>
      <xdr:colOff>40244</xdr:colOff>
      <xdr:row>42</xdr:row>
      <xdr:rowOff>147569</xdr:rowOff>
    </xdr:from>
    <xdr:to>
      <xdr:col>105</xdr:col>
      <xdr:colOff>53199</xdr:colOff>
      <xdr:row>57</xdr:row>
      <xdr:rowOff>55515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78442</xdr:colOff>
      <xdr:row>67</xdr:row>
      <xdr:rowOff>11205</xdr:rowOff>
    </xdr:from>
    <xdr:to>
      <xdr:col>10</xdr:col>
      <xdr:colOff>398930</xdr:colOff>
      <xdr:row>74</xdr:row>
      <xdr:rowOff>68355</xdr:rowOff>
    </xdr:to>
    <xdr:pic>
      <xdr:nvPicPr>
        <xdr:cNvPr id="7" name="Picture 6" descr="image00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5317" y="12965205"/>
          <a:ext cx="6587938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114</xdr:col>
      <xdr:colOff>604136</xdr:colOff>
      <xdr:row>41</xdr:row>
      <xdr:rowOff>178595</xdr:rowOff>
    </xdr:from>
    <xdr:to>
      <xdr:col>124</xdr:col>
      <xdr:colOff>0</xdr:colOff>
      <xdr:row>57</xdr:row>
      <xdr:rowOff>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76</xdr:col>
      <xdr:colOff>818345</xdr:colOff>
      <xdr:row>42</xdr:row>
      <xdr:rowOff>67078</xdr:rowOff>
    </xdr:from>
    <xdr:to>
      <xdr:col>86</xdr:col>
      <xdr:colOff>1</xdr:colOff>
      <xdr:row>56</xdr:row>
      <xdr:rowOff>160986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1E5BF229-0EC2-44F9-AB47-04BEF4C10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80"/>
  <sheetViews>
    <sheetView tabSelected="1" topLeftCell="A46" zoomScale="70" zoomScaleNormal="70" workbookViewId="0">
      <pane xSplit="3" topLeftCell="U1" activePane="topRight" state="frozen"/>
      <selection pane="topRight" activeCell="AC65" sqref="AC65:AD71"/>
    </sheetView>
  </sheetViews>
  <sheetFormatPr defaultRowHeight="15"/>
  <cols>
    <col min="3" max="3" width="18.42578125" customWidth="1"/>
    <col min="4" max="34" width="12.42578125" customWidth="1"/>
    <col min="35" max="37" width="12" bestFit="1" customWidth="1"/>
  </cols>
  <sheetData>
    <row r="2" spans="2:37">
      <c r="D2" s="143"/>
      <c r="E2" s="143"/>
      <c r="F2" s="143"/>
      <c r="G2" s="143"/>
      <c r="H2" s="143"/>
      <c r="I2" s="143"/>
      <c r="J2" s="143"/>
    </row>
    <row r="3" spans="2:37" ht="24" customHeight="1" thickBot="1">
      <c r="C3" s="93" t="s">
        <v>21</v>
      </c>
      <c r="D3" s="143"/>
      <c r="E3" s="143"/>
      <c r="F3" s="143"/>
      <c r="G3" s="143"/>
      <c r="H3" s="143"/>
      <c r="I3" s="143"/>
      <c r="J3" s="143"/>
      <c r="K3" s="143"/>
      <c r="AH3" s="142">
        <v>44378</v>
      </c>
    </row>
    <row r="4" spans="2:37" ht="25.5" customHeight="1" thickBot="1">
      <c r="B4">
        <v>1</v>
      </c>
      <c r="C4" s="1" t="s">
        <v>0</v>
      </c>
      <c r="D4" s="86">
        <v>1</v>
      </c>
      <c r="E4" s="86">
        <v>2</v>
      </c>
      <c r="F4" s="86">
        <v>3</v>
      </c>
      <c r="G4" s="86">
        <v>4</v>
      </c>
      <c r="H4" s="86">
        <v>5</v>
      </c>
      <c r="I4" s="86">
        <v>6</v>
      </c>
      <c r="J4" s="86">
        <v>7</v>
      </c>
      <c r="K4" s="86">
        <v>8</v>
      </c>
      <c r="L4" s="86">
        <v>9</v>
      </c>
      <c r="M4" s="86">
        <v>10</v>
      </c>
      <c r="N4" s="86">
        <v>11</v>
      </c>
      <c r="O4" s="86">
        <v>12</v>
      </c>
      <c r="P4" s="86">
        <v>13</v>
      </c>
      <c r="Q4" s="86">
        <v>14</v>
      </c>
      <c r="R4" s="86">
        <v>15</v>
      </c>
      <c r="S4" s="86">
        <v>16</v>
      </c>
      <c r="T4" s="86">
        <v>17</v>
      </c>
      <c r="U4" s="86">
        <v>18</v>
      </c>
      <c r="V4" s="86">
        <v>19</v>
      </c>
      <c r="W4" s="86">
        <v>20</v>
      </c>
      <c r="X4" s="86">
        <v>21</v>
      </c>
      <c r="Y4" s="86">
        <v>22</v>
      </c>
      <c r="Z4" s="86">
        <v>23</v>
      </c>
      <c r="AA4" s="86">
        <v>24</v>
      </c>
      <c r="AB4" s="86">
        <v>25</v>
      </c>
      <c r="AC4" s="86">
        <v>26</v>
      </c>
      <c r="AD4" s="86">
        <v>27</v>
      </c>
      <c r="AE4" s="86">
        <v>28</v>
      </c>
      <c r="AF4" s="86">
        <v>29</v>
      </c>
      <c r="AG4" s="86">
        <v>30</v>
      </c>
      <c r="AH4" s="86">
        <v>1</v>
      </c>
      <c r="AI4" s="86">
        <v>2</v>
      </c>
      <c r="AJ4" s="86">
        <v>3</v>
      </c>
      <c r="AK4" s="86">
        <v>4</v>
      </c>
    </row>
    <row r="5" spans="2:37" ht="15.75" thickBot="1">
      <c r="B5">
        <v>2</v>
      </c>
      <c r="C5" s="2" t="s">
        <v>1</v>
      </c>
      <c r="D5" s="167">
        <v>59300</v>
      </c>
      <c r="E5" s="167">
        <v>53900</v>
      </c>
      <c r="F5" s="167">
        <v>0</v>
      </c>
      <c r="G5" s="167">
        <v>12000</v>
      </c>
      <c r="H5" s="133">
        <v>12000</v>
      </c>
      <c r="I5" s="133">
        <v>33000</v>
      </c>
      <c r="J5" s="133">
        <v>0</v>
      </c>
      <c r="K5" s="135">
        <v>20600</v>
      </c>
      <c r="L5" s="135">
        <v>49200</v>
      </c>
      <c r="M5" s="135">
        <v>51800</v>
      </c>
      <c r="N5" s="135">
        <v>61000</v>
      </c>
      <c r="O5" s="164">
        <v>37200</v>
      </c>
      <c r="P5" s="164">
        <v>37200</v>
      </c>
      <c r="Q5" s="135">
        <v>61800</v>
      </c>
      <c r="R5" s="135">
        <v>41400</v>
      </c>
      <c r="S5" s="135">
        <v>41200</v>
      </c>
      <c r="T5" s="135">
        <v>41200</v>
      </c>
      <c r="U5" s="135">
        <v>41200</v>
      </c>
      <c r="V5" s="135">
        <v>20900</v>
      </c>
      <c r="W5" s="135">
        <v>8000</v>
      </c>
      <c r="X5" s="165">
        <v>47500</v>
      </c>
      <c r="Y5" s="165">
        <v>7500</v>
      </c>
      <c r="Z5" s="165">
        <v>0</v>
      </c>
      <c r="AA5" s="165">
        <v>9000</v>
      </c>
      <c r="AB5" s="165">
        <v>0</v>
      </c>
      <c r="AC5" s="165">
        <v>7500</v>
      </c>
      <c r="AD5" s="165">
        <v>51500</v>
      </c>
      <c r="AE5" s="135">
        <v>30900</v>
      </c>
      <c r="AF5" s="135">
        <v>30300</v>
      </c>
      <c r="AG5" s="135">
        <v>10300</v>
      </c>
      <c r="AH5" s="135">
        <v>69900</v>
      </c>
      <c r="AI5" s="135">
        <v>24800</v>
      </c>
      <c r="AJ5" s="135">
        <v>10300</v>
      </c>
      <c r="AK5" s="135">
        <v>8500</v>
      </c>
    </row>
    <row r="6" spans="2:37" ht="15.75" thickBot="1">
      <c r="B6">
        <v>3</v>
      </c>
      <c r="C6" s="2" t="s">
        <v>2</v>
      </c>
      <c r="D6" s="167">
        <v>0</v>
      </c>
      <c r="E6" s="167">
        <v>0</v>
      </c>
      <c r="F6" s="167">
        <v>0</v>
      </c>
      <c r="G6" s="167">
        <v>0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66">
        <v>0</v>
      </c>
      <c r="P6" s="166">
        <v>0</v>
      </c>
      <c r="Q6" s="133">
        <v>0</v>
      </c>
      <c r="R6" s="133">
        <v>0</v>
      </c>
      <c r="S6" s="133">
        <v>0</v>
      </c>
      <c r="T6" s="133">
        <v>0</v>
      </c>
      <c r="U6" s="133">
        <v>0</v>
      </c>
      <c r="V6" s="135">
        <v>0</v>
      </c>
      <c r="W6" s="135">
        <v>0</v>
      </c>
      <c r="X6" s="165">
        <v>0</v>
      </c>
      <c r="Y6" s="165">
        <v>0</v>
      </c>
      <c r="Z6" s="165">
        <v>0</v>
      </c>
      <c r="AA6" s="165">
        <v>0</v>
      </c>
      <c r="AB6" s="165">
        <v>0</v>
      </c>
      <c r="AC6" s="165">
        <v>0</v>
      </c>
      <c r="AD6" s="165">
        <v>0</v>
      </c>
      <c r="AE6" s="135">
        <v>0</v>
      </c>
      <c r="AF6" s="167">
        <v>0</v>
      </c>
      <c r="AG6" s="167">
        <v>0</v>
      </c>
      <c r="AH6" s="167">
        <v>0</v>
      </c>
      <c r="AI6" s="167">
        <v>0</v>
      </c>
      <c r="AJ6" s="167">
        <v>0</v>
      </c>
      <c r="AK6" s="167">
        <v>0</v>
      </c>
    </row>
    <row r="7" spans="2:37" ht="15.75" thickBot="1">
      <c r="B7">
        <v>4</v>
      </c>
      <c r="C7" s="2" t="s">
        <v>68</v>
      </c>
      <c r="D7" s="167">
        <v>0</v>
      </c>
      <c r="E7" s="167">
        <v>10300</v>
      </c>
      <c r="F7" s="167">
        <v>12400</v>
      </c>
      <c r="G7" s="167">
        <v>10300</v>
      </c>
      <c r="H7" s="133">
        <v>0</v>
      </c>
      <c r="I7" s="133">
        <v>20900</v>
      </c>
      <c r="J7" s="135">
        <v>12400</v>
      </c>
      <c r="K7" s="135">
        <v>33000</v>
      </c>
      <c r="L7" s="135">
        <v>33600</v>
      </c>
      <c r="M7" s="135">
        <v>40200</v>
      </c>
      <c r="N7" s="135">
        <v>0</v>
      </c>
      <c r="O7" s="164">
        <v>10300</v>
      </c>
      <c r="P7" s="164">
        <v>12400</v>
      </c>
      <c r="Q7" s="135">
        <v>17000</v>
      </c>
      <c r="R7" s="135">
        <v>25300</v>
      </c>
      <c r="S7" s="135">
        <v>10300</v>
      </c>
      <c r="T7" s="135">
        <v>33000</v>
      </c>
      <c r="U7" s="135">
        <v>29200</v>
      </c>
      <c r="V7" s="135">
        <v>56300</v>
      </c>
      <c r="W7" s="135">
        <v>19300</v>
      </c>
      <c r="X7" s="165">
        <v>0</v>
      </c>
      <c r="Y7" s="165">
        <v>12400</v>
      </c>
      <c r="Z7" s="165">
        <v>0</v>
      </c>
      <c r="AA7" s="165">
        <v>22700</v>
      </c>
      <c r="AB7" s="165">
        <v>24500</v>
      </c>
      <c r="AC7" s="165">
        <v>25300</v>
      </c>
      <c r="AD7" s="165">
        <v>12400</v>
      </c>
      <c r="AE7" s="135">
        <v>0</v>
      </c>
      <c r="AF7" s="167">
        <v>0</v>
      </c>
      <c r="AG7" s="167">
        <v>10300</v>
      </c>
      <c r="AH7" s="167">
        <v>15500</v>
      </c>
      <c r="AI7" s="167">
        <v>56800</v>
      </c>
      <c r="AJ7" s="167">
        <v>41300</v>
      </c>
      <c r="AK7" s="167">
        <v>67400</v>
      </c>
    </row>
    <row r="8" spans="2:37" ht="15.75" thickBot="1">
      <c r="B8">
        <v>5</v>
      </c>
      <c r="C8" s="2" t="s">
        <v>3</v>
      </c>
      <c r="D8" s="167">
        <v>79500</v>
      </c>
      <c r="E8" s="167">
        <v>34400</v>
      </c>
      <c r="F8" s="167">
        <v>22700</v>
      </c>
      <c r="G8" s="167">
        <v>0</v>
      </c>
      <c r="H8" s="133">
        <v>9000</v>
      </c>
      <c r="I8" s="133">
        <v>0</v>
      </c>
      <c r="J8" s="133">
        <v>0</v>
      </c>
      <c r="K8" s="135">
        <v>15000</v>
      </c>
      <c r="L8" s="133">
        <v>0</v>
      </c>
      <c r="M8" s="135">
        <v>0</v>
      </c>
      <c r="N8" s="133">
        <v>0</v>
      </c>
      <c r="O8" s="164">
        <v>12400</v>
      </c>
      <c r="P8" s="164">
        <v>0</v>
      </c>
      <c r="Q8" s="135">
        <v>0</v>
      </c>
      <c r="R8" s="135">
        <v>12400</v>
      </c>
      <c r="S8" s="135">
        <v>0</v>
      </c>
      <c r="T8" s="135">
        <v>0</v>
      </c>
      <c r="U8" s="135">
        <v>12400</v>
      </c>
      <c r="V8" s="135">
        <v>0</v>
      </c>
      <c r="W8" s="135">
        <v>7500</v>
      </c>
      <c r="X8" s="165">
        <v>12000</v>
      </c>
      <c r="Y8" s="165">
        <v>0</v>
      </c>
      <c r="Z8" s="165">
        <v>0</v>
      </c>
      <c r="AA8" s="165">
        <v>12400</v>
      </c>
      <c r="AB8" s="165">
        <v>0</v>
      </c>
      <c r="AC8" s="165">
        <v>0</v>
      </c>
      <c r="AD8" s="165">
        <v>12400</v>
      </c>
      <c r="AE8" s="135">
        <v>25000</v>
      </c>
      <c r="AF8" s="167">
        <v>10000</v>
      </c>
      <c r="AG8" s="167">
        <v>22400</v>
      </c>
      <c r="AH8" s="167">
        <v>0</v>
      </c>
      <c r="AI8" s="167">
        <v>10300</v>
      </c>
      <c r="AJ8" s="167">
        <v>31000</v>
      </c>
      <c r="AK8" s="167">
        <v>27900</v>
      </c>
    </row>
    <row r="9" spans="2:37" ht="15.75" thickBot="1">
      <c r="B9">
        <v>6</v>
      </c>
      <c r="C9" s="2" t="s">
        <v>4</v>
      </c>
      <c r="D9" s="167">
        <v>16700</v>
      </c>
      <c r="E9" s="167">
        <v>24800</v>
      </c>
      <c r="F9" s="167">
        <v>96300</v>
      </c>
      <c r="G9" s="167">
        <v>120500</v>
      </c>
      <c r="H9" s="133">
        <v>18800</v>
      </c>
      <c r="I9" s="133">
        <v>13400</v>
      </c>
      <c r="J9" s="135">
        <v>12400</v>
      </c>
      <c r="K9" s="133">
        <v>0</v>
      </c>
      <c r="L9" s="135">
        <v>24800</v>
      </c>
      <c r="M9" s="135">
        <v>17000</v>
      </c>
      <c r="N9" s="135">
        <v>46000</v>
      </c>
      <c r="O9" s="164">
        <v>46000</v>
      </c>
      <c r="P9" s="164">
        <v>80700</v>
      </c>
      <c r="Q9" s="135">
        <v>39500</v>
      </c>
      <c r="R9" s="135">
        <v>50400</v>
      </c>
      <c r="S9" s="135">
        <v>45600</v>
      </c>
      <c r="T9" s="135">
        <v>66600</v>
      </c>
      <c r="U9" s="135">
        <v>37200</v>
      </c>
      <c r="V9" s="135">
        <v>51900</v>
      </c>
      <c r="W9" s="135">
        <v>54500</v>
      </c>
      <c r="X9" s="165">
        <v>73400</v>
      </c>
      <c r="Y9" s="165">
        <v>36200</v>
      </c>
      <c r="Z9" s="165">
        <v>93300</v>
      </c>
      <c r="AA9" s="165">
        <v>98600</v>
      </c>
      <c r="AB9" s="165">
        <v>43600</v>
      </c>
      <c r="AC9" s="165">
        <v>12400</v>
      </c>
      <c r="AD9" s="165">
        <v>12000</v>
      </c>
      <c r="AE9" s="135">
        <v>59300</v>
      </c>
      <c r="AF9" s="167">
        <v>80700</v>
      </c>
      <c r="AG9" s="167">
        <v>70200</v>
      </c>
      <c r="AH9" s="167">
        <v>27900</v>
      </c>
      <c r="AI9" s="167">
        <v>15300</v>
      </c>
      <c r="AJ9" s="167">
        <v>43400</v>
      </c>
      <c r="AK9" s="167">
        <v>50800</v>
      </c>
    </row>
    <row r="10" spans="2:37" ht="15.75" thickBot="1">
      <c r="B10">
        <v>7</v>
      </c>
      <c r="C10" s="2" t="s">
        <v>5</v>
      </c>
      <c r="D10" s="167">
        <v>0</v>
      </c>
      <c r="E10" s="167">
        <v>31800</v>
      </c>
      <c r="F10" s="167">
        <v>24200</v>
      </c>
      <c r="G10" s="167">
        <v>12400</v>
      </c>
      <c r="H10" s="133">
        <v>116400</v>
      </c>
      <c r="I10" s="133">
        <v>89500</v>
      </c>
      <c r="J10" s="135">
        <v>127000</v>
      </c>
      <c r="K10" s="135">
        <v>83300</v>
      </c>
      <c r="L10" s="135">
        <v>43900</v>
      </c>
      <c r="M10" s="135">
        <v>43900</v>
      </c>
      <c r="N10" s="135">
        <v>46000</v>
      </c>
      <c r="O10" s="164">
        <v>47000</v>
      </c>
      <c r="P10" s="164">
        <v>20600</v>
      </c>
      <c r="Q10" s="135">
        <v>33600</v>
      </c>
      <c r="R10" s="135">
        <v>20600</v>
      </c>
      <c r="S10" s="135">
        <v>56300</v>
      </c>
      <c r="T10" s="135">
        <v>10300</v>
      </c>
      <c r="U10" s="135">
        <v>33600</v>
      </c>
      <c r="V10" s="135">
        <v>22700</v>
      </c>
      <c r="W10" s="135">
        <v>62800</v>
      </c>
      <c r="X10" s="165">
        <v>23800</v>
      </c>
      <c r="Y10" s="165">
        <v>98600</v>
      </c>
      <c r="Z10" s="165">
        <v>62100</v>
      </c>
      <c r="AA10" s="165">
        <v>10300</v>
      </c>
      <c r="AB10" s="165">
        <v>88300</v>
      </c>
      <c r="AC10" s="165">
        <v>109200</v>
      </c>
      <c r="AD10" s="165">
        <v>68400</v>
      </c>
      <c r="AE10" s="135">
        <v>39500</v>
      </c>
      <c r="AF10" s="167">
        <v>33000</v>
      </c>
      <c r="AG10" s="167">
        <v>40300</v>
      </c>
      <c r="AH10" s="167">
        <v>40500</v>
      </c>
      <c r="AI10" s="167">
        <v>46500</v>
      </c>
      <c r="AJ10" s="167">
        <v>24800</v>
      </c>
      <c r="AK10" s="167">
        <v>0</v>
      </c>
    </row>
    <row r="11" spans="2:37" ht="15.75" thickBot="1">
      <c r="B11">
        <v>8</v>
      </c>
      <c r="C11" s="87" t="s">
        <v>6</v>
      </c>
      <c r="D11" s="128">
        <f>SUM(D5:D10)</f>
        <v>155500</v>
      </c>
      <c r="E11" s="128">
        <f t="shared" ref="E11:M11" si="0">SUM(E5:E10)</f>
        <v>155200</v>
      </c>
      <c r="F11" s="128">
        <f t="shared" si="0"/>
        <v>155600</v>
      </c>
      <c r="G11" s="128">
        <f t="shared" si="0"/>
        <v>155200</v>
      </c>
      <c r="H11" s="128">
        <f t="shared" si="0"/>
        <v>156200</v>
      </c>
      <c r="I11" s="128">
        <f t="shared" si="0"/>
        <v>156800</v>
      </c>
      <c r="J11" s="128">
        <f t="shared" si="0"/>
        <v>151800</v>
      </c>
      <c r="K11" s="128">
        <f t="shared" si="0"/>
        <v>151900</v>
      </c>
      <c r="L11" s="128">
        <f t="shared" si="0"/>
        <v>151500</v>
      </c>
      <c r="M11" s="128">
        <f t="shared" si="0"/>
        <v>152900</v>
      </c>
      <c r="N11" s="128">
        <f t="shared" ref="N11:AK11" si="1">SUM(N5:N10)</f>
        <v>153000</v>
      </c>
      <c r="O11" s="128">
        <f t="shared" si="1"/>
        <v>152900</v>
      </c>
      <c r="P11" s="128">
        <f t="shared" si="1"/>
        <v>150900</v>
      </c>
      <c r="Q11" s="128">
        <f t="shared" si="1"/>
        <v>151900</v>
      </c>
      <c r="R11" s="128">
        <f t="shared" si="1"/>
        <v>150100</v>
      </c>
      <c r="S11" s="128">
        <f t="shared" si="1"/>
        <v>153400</v>
      </c>
      <c r="T11" s="128">
        <f t="shared" si="1"/>
        <v>151100</v>
      </c>
      <c r="U11" s="128">
        <f t="shared" si="1"/>
        <v>153600</v>
      </c>
      <c r="V11" s="128">
        <f t="shared" si="1"/>
        <v>151800</v>
      </c>
      <c r="W11" s="128">
        <f t="shared" si="1"/>
        <v>152100</v>
      </c>
      <c r="X11" s="128">
        <f t="shared" si="1"/>
        <v>156700</v>
      </c>
      <c r="Y11" s="128">
        <f t="shared" si="1"/>
        <v>154700</v>
      </c>
      <c r="Z11" s="128">
        <f t="shared" si="1"/>
        <v>155400</v>
      </c>
      <c r="AA11" s="128">
        <f t="shared" si="1"/>
        <v>153000</v>
      </c>
      <c r="AB11" s="128">
        <f t="shared" si="1"/>
        <v>156400</v>
      </c>
      <c r="AC11" s="128">
        <f t="shared" si="1"/>
        <v>154400</v>
      </c>
      <c r="AD11" s="128">
        <f t="shared" si="1"/>
        <v>156700</v>
      </c>
      <c r="AE11" s="128">
        <f t="shared" si="1"/>
        <v>154700</v>
      </c>
      <c r="AF11" s="128">
        <f t="shared" si="1"/>
        <v>154000</v>
      </c>
      <c r="AG11" s="128">
        <f t="shared" si="1"/>
        <v>153500</v>
      </c>
      <c r="AH11" s="128">
        <f t="shared" si="1"/>
        <v>153800</v>
      </c>
      <c r="AI11" s="128">
        <f t="shared" si="1"/>
        <v>153700</v>
      </c>
      <c r="AJ11" s="128">
        <f t="shared" si="1"/>
        <v>150800</v>
      </c>
      <c r="AK11" s="128">
        <f t="shared" si="1"/>
        <v>154600</v>
      </c>
    </row>
    <row r="13" spans="2:37" ht="22.5" customHeight="1" thickBot="1">
      <c r="C13" s="92" t="s">
        <v>22</v>
      </c>
      <c r="D13" s="220" t="s">
        <v>64</v>
      </c>
      <c r="E13" s="220"/>
      <c r="F13" s="220"/>
      <c r="G13" s="220"/>
    </row>
    <row r="14" spans="2:37" ht="27.75" customHeight="1" thickBot="1">
      <c r="B14">
        <v>1</v>
      </c>
      <c r="C14" s="1" t="s">
        <v>0</v>
      </c>
      <c r="D14" s="86">
        <v>1</v>
      </c>
      <c r="E14" s="86">
        <v>2</v>
      </c>
      <c r="F14" s="86">
        <v>3</v>
      </c>
      <c r="G14" s="86">
        <v>4</v>
      </c>
      <c r="H14" s="86">
        <v>5</v>
      </c>
      <c r="I14" s="86">
        <v>6</v>
      </c>
      <c r="J14" s="86">
        <v>7</v>
      </c>
      <c r="K14" s="86">
        <v>8</v>
      </c>
      <c r="L14" s="86">
        <v>9</v>
      </c>
      <c r="M14" s="86">
        <v>10</v>
      </c>
      <c r="N14" s="86">
        <v>11</v>
      </c>
      <c r="O14" s="86">
        <v>12</v>
      </c>
      <c r="P14" s="86">
        <v>13</v>
      </c>
      <c r="Q14" s="86">
        <v>14</v>
      </c>
      <c r="R14" s="86">
        <v>15</v>
      </c>
      <c r="S14" s="86">
        <v>16</v>
      </c>
      <c r="T14" s="86">
        <v>17</v>
      </c>
      <c r="U14" s="86">
        <v>18</v>
      </c>
      <c r="V14" s="86">
        <v>19</v>
      </c>
      <c r="W14" s="86">
        <v>20</v>
      </c>
      <c r="X14" s="86">
        <v>21</v>
      </c>
      <c r="Y14" s="86">
        <v>22</v>
      </c>
      <c r="Z14" s="86">
        <v>23</v>
      </c>
      <c r="AA14" s="86">
        <v>24</v>
      </c>
      <c r="AB14" s="86">
        <v>25</v>
      </c>
      <c r="AC14" s="86">
        <v>26</v>
      </c>
      <c r="AD14" s="86">
        <v>27</v>
      </c>
      <c r="AE14" s="86">
        <v>28</v>
      </c>
      <c r="AF14" s="86">
        <v>29</v>
      </c>
      <c r="AG14" s="86">
        <v>30</v>
      </c>
      <c r="AH14" s="86">
        <v>1</v>
      </c>
      <c r="AI14" s="86">
        <v>2</v>
      </c>
      <c r="AJ14" s="86">
        <v>3</v>
      </c>
      <c r="AK14" s="86">
        <v>4</v>
      </c>
    </row>
    <row r="15" spans="2:37" ht="15.75" thickBot="1">
      <c r="B15">
        <v>2</v>
      </c>
      <c r="C15" s="2" t="s">
        <v>1</v>
      </c>
      <c r="D15" s="165">
        <v>59300</v>
      </c>
      <c r="E15" s="165">
        <v>53900</v>
      </c>
      <c r="F15" s="165">
        <v>0</v>
      </c>
      <c r="G15" s="165">
        <v>12000</v>
      </c>
      <c r="H15" s="191">
        <v>12000</v>
      </c>
      <c r="I15" s="191">
        <v>33000</v>
      </c>
      <c r="J15" s="191">
        <v>0</v>
      </c>
      <c r="K15" s="191">
        <v>10300</v>
      </c>
      <c r="L15" s="189">
        <v>30500</v>
      </c>
      <c r="M15" s="189">
        <v>25000</v>
      </c>
      <c r="N15" s="188">
        <v>57700</v>
      </c>
      <c r="O15" s="188">
        <v>55000</v>
      </c>
      <c r="P15" s="188">
        <v>55000</v>
      </c>
      <c r="Q15" s="188">
        <v>45300</v>
      </c>
      <c r="R15" s="188">
        <v>0</v>
      </c>
      <c r="S15" s="188">
        <v>0</v>
      </c>
      <c r="T15" s="188">
        <v>35100</v>
      </c>
      <c r="U15" s="188">
        <v>49600</v>
      </c>
      <c r="V15" s="188">
        <v>56000</v>
      </c>
      <c r="W15" s="188">
        <v>58600</v>
      </c>
      <c r="X15" s="188">
        <v>33100</v>
      </c>
      <c r="Y15" s="165">
        <v>30200</v>
      </c>
      <c r="Z15" s="165">
        <v>10300</v>
      </c>
      <c r="AA15" s="165">
        <v>12400</v>
      </c>
      <c r="AB15" s="165">
        <v>21400</v>
      </c>
      <c r="AC15" s="165">
        <v>17500</v>
      </c>
      <c r="AD15" s="165">
        <v>18800</v>
      </c>
      <c r="AE15" s="165">
        <v>30900</v>
      </c>
      <c r="AF15" s="165">
        <v>30300</v>
      </c>
      <c r="AG15" s="165">
        <v>10300</v>
      </c>
      <c r="AH15" s="165">
        <v>69900</v>
      </c>
      <c r="AI15" s="165">
        <v>24800</v>
      </c>
      <c r="AJ15" s="165">
        <v>10300</v>
      </c>
      <c r="AK15" s="165">
        <v>8500</v>
      </c>
    </row>
    <row r="16" spans="2:37" ht="15.75" customHeight="1" thickBot="1">
      <c r="B16">
        <v>3</v>
      </c>
      <c r="C16" s="2" t="s">
        <v>2</v>
      </c>
      <c r="D16" s="165"/>
      <c r="E16" s="165"/>
      <c r="F16" s="165"/>
      <c r="G16" s="165"/>
      <c r="H16" s="191"/>
      <c r="I16" s="191"/>
      <c r="J16" s="191"/>
      <c r="K16" s="191"/>
      <c r="L16" s="190"/>
      <c r="M16" s="190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</row>
    <row r="17" spans="2:37" ht="15.75" customHeight="1" thickBot="1">
      <c r="B17">
        <v>4</v>
      </c>
      <c r="C17" s="2" t="s">
        <v>68</v>
      </c>
      <c r="D17" s="165">
        <v>0</v>
      </c>
      <c r="E17" s="165">
        <v>10300</v>
      </c>
      <c r="F17" s="165">
        <v>12400</v>
      </c>
      <c r="G17" s="165">
        <v>10300</v>
      </c>
      <c r="H17" s="191">
        <v>0</v>
      </c>
      <c r="I17" s="191">
        <v>20900</v>
      </c>
      <c r="J17" s="191">
        <v>12400</v>
      </c>
      <c r="K17" s="191">
        <v>27400</v>
      </c>
      <c r="L17" s="189">
        <v>57400</v>
      </c>
      <c r="M17" s="189">
        <v>43900</v>
      </c>
      <c r="N17" s="188">
        <v>0</v>
      </c>
      <c r="O17" s="188">
        <v>10300</v>
      </c>
      <c r="P17" s="188">
        <v>12400</v>
      </c>
      <c r="Q17" s="188">
        <v>27300</v>
      </c>
      <c r="R17" s="188">
        <v>45900</v>
      </c>
      <c r="S17" s="188">
        <v>76900</v>
      </c>
      <c r="T17" s="188">
        <v>19900</v>
      </c>
      <c r="U17" s="188">
        <v>0</v>
      </c>
      <c r="V17" s="188">
        <v>12400</v>
      </c>
      <c r="W17" s="188">
        <v>9000</v>
      </c>
      <c r="X17" s="188"/>
      <c r="Y17" s="165"/>
      <c r="Z17" s="165">
        <v>12400</v>
      </c>
      <c r="AA17" s="165">
        <v>22700</v>
      </c>
      <c r="AB17" s="165">
        <v>24500</v>
      </c>
      <c r="AC17" s="165">
        <v>25300</v>
      </c>
      <c r="AD17" s="165">
        <v>12400</v>
      </c>
      <c r="AE17" s="165"/>
      <c r="AF17" s="165"/>
      <c r="AG17" s="165">
        <v>10300</v>
      </c>
      <c r="AH17" s="165">
        <v>15500</v>
      </c>
      <c r="AI17" s="165">
        <v>56800</v>
      </c>
      <c r="AJ17" s="165">
        <v>41300</v>
      </c>
      <c r="AK17" s="165">
        <v>67400</v>
      </c>
    </row>
    <row r="18" spans="2:37" ht="15.75" thickBot="1">
      <c r="C18" s="2" t="s">
        <v>3</v>
      </c>
      <c r="D18" s="165">
        <v>79500</v>
      </c>
      <c r="E18" s="165">
        <v>34400</v>
      </c>
      <c r="F18" s="165">
        <v>22700</v>
      </c>
      <c r="G18" s="165">
        <v>0</v>
      </c>
      <c r="H18" s="191">
        <v>9000</v>
      </c>
      <c r="I18" s="191">
        <v>0</v>
      </c>
      <c r="J18" s="191">
        <v>0</v>
      </c>
      <c r="K18" s="191">
        <v>0</v>
      </c>
      <c r="L18" s="189">
        <v>0</v>
      </c>
      <c r="M18" s="189">
        <v>0</v>
      </c>
      <c r="N18" s="188">
        <v>0</v>
      </c>
      <c r="O18" s="188">
        <v>12400</v>
      </c>
      <c r="P18" s="188">
        <v>0</v>
      </c>
      <c r="Q18" s="188">
        <v>0</v>
      </c>
      <c r="R18" s="188">
        <v>12400</v>
      </c>
      <c r="S18" s="188">
        <v>0</v>
      </c>
      <c r="T18" s="188">
        <v>0</v>
      </c>
      <c r="U18" s="188">
        <v>12400</v>
      </c>
      <c r="V18" s="188">
        <v>0</v>
      </c>
      <c r="W18" s="188">
        <v>7500</v>
      </c>
      <c r="X18" s="188">
        <v>12000</v>
      </c>
      <c r="Y18" s="165"/>
      <c r="Z18" s="165"/>
      <c r="AA18" s="165">
        <v>12400</v>
      </c>
      <c r="AB18" s="165"/>
      <c r="AC18" s="165"/>
      <c r="AD18" s="165">
        <v>22700</v>
      </c>
      <c r="AE18" s="165">
        <v>25000</v>
      </c>
      <c r="AF18" s="165">
        <v>10000</v>
      </c>
      <c r="AG18" s="165">
        <v>22400</v>
      </c>
      <c r="AH18" s="165"/>
      <c r="AI18" s="165">
        <v>10300</v>
      </c>
      <c r="AJ18" s="165">
        <v>31000</v>
      </c>
      <c r="AK18" s="165">
        <v>27900</v>
      </c>
    </row>
    <row r="19" spans="2:37" ht="15.75" thickBot="1">
      <c r="B19">
        <v>6</v>
      </c>
      <c r="C19" s="2" t="s">
        <v>4</v>
      </c>
      <c r="D19" s="165">
        <v>16700</v>
      </c>
      <c r="E19" s="165">
        <v>24800</v>
      </c>
      <c r="F19" s="165">
        <v>96300</v>
      </c>
      <c r="G19" s="165">
        <v>120500</v>
      </c>
      <c r="H19" s="191">
        <v>18800</v>
      </c>
      <c r="I19" s="191">
        <v>13400</v>
      </c>
      <c r="J19" s="191">
        <v>34805</v>
      </c>
      <c r="K19" s="191">
        <v>15000</v>
      </c>
      <c r="L19" s="189">
        <v>22400</v>
      </c>
      <c r="M19" s="189">
        <v>42000</v>
      </c>
      <c r="N19" s="188">
        <v>50000</v>
      </c>
      <c r="O19" s="188">
        <v>45400</v>
      </c>
      <c r="P19" s="188">
        <v>42000</v>
      </c>
      <c r="Q19" s="188">
        <v>43200</v>
      </c>
      <c r="R19" s="188">
        <v>94700</v>
      </c>
      <c r="S19" s="188">
        <v>49400</v>
      </c>
      <c r="T19" s="188">
        <v>12400</v>
      </c>
      <c r="U19" s="188">
        <v>24800</v>
      </c>
      <c r="V19" s="188">
        <v>64300</v>
      </c>
      <c r="W19" s="188">
        <v>71500</v>
      </c>
      <c r="X19" s="188">
        <v>68698</v>
      </c>
      <c r="Y19" s="165">
        <v>67700</v>
      </c>
      <c r="Z19" s="165">
        <v>88200</v>
      </c>
      <c r="AA19" s="165">
        <v>54500</v>
      </c>
      <c r="AB19" s="165">
        <v>63800</v>
      </c>
      <c r="AC19" s="165">
        <v>52700</v>
      </c>
      <c r="AD19" s="165">
        <v>50900</v>
      </c>
      <c r="AE19" s="165">
        <v>59300</v>
      </c>
      <c r="AF19" s="165">
        <v>80700</v>
      </c>
      <c r="AG19" s="165">
        <v>70200</v>
      </c>
      <c r="AH19" s="165">
        <v>27900</v>
      </c>
      <c r="AI19" s="165">
        <v>15300</v>
      </c>
      <c r="AJ19" s="165">
        <v>43400</v>
      </c>
      <c r="AK19" s="165">
        <v>50800</v>
      </c>
    </row>
    <row r="20" spans="2:37" ht="15.75" thickBot="1">
      <c r="B20">
        <v>7</v>
      </c>
      <c r="C20" s="2" t="s">
        <v>5</v>
      </c>
      <c r="D20" s="165">
        <v>0</v>
      </c>
      <c r="E20" s="165">
        <v>31800</v>
      </c>
      <c r="F20" s="165">
        <v>24200</v>
      </c>
      <c r="G20" s="165">
        <v>12400</v>
      </c>
      <c r="H20" s="191">
        <v>116400</v>
      </c>
      <c r="I20" s="191">
        <v>89500</v>
      </c>
      <c r="J20" s="191">
        <v>98100</v>
      </c>
      <c r="K20" s="191">
        <v>99200</v>
      </c>
      <c r="L20" s="189">
        <v>46000</v>
      </c>
      <c r="M20" s="189">
        <v>43000</v>
      </c>
      <c r="N20" s="188">
        <v>51000</v>
      </c>
      <c r="O20" s="188">
        <v>33400</v>
      </c>
      <c r="P20" s="188">
        <v>50000</v>
      </c>
      <c r="Q20" s="188">
        <v>27100</v>
      </c>
      <c r="R20" s="188">
        <v>0</v>
      </c>
      <c r="S20" s="188">
        <v>27100</v>
      </c>
      <c r="T20" s="188">
        <v>84000</v>
      </c>
      <c r="U20" s="188">
        <v>67200</v>
      </c>
      <c r="V20" s="188">
        <v>22700</v>
      </c>
      <c r="W20" s="188">
        <v>10300</v>
      </c>
      <c r="X20" s="188">
        <v>30000</v>
      </c>
      <c r="Y20" s="165">
        <v>57400</v>
      </c>
      <c r="Z20" s="165">
        <v>45000</v>
      </c>
      <c r="AA20" s="165">
        <v>52700</v>
      </c>
      <c r="AB20" s="165">
        <v>45000</v>
      </c>
      <c r="AC20" s="165">
        <v>60000</v>
      </c>
      <c r="AD20" s="165">
        <v>51000</v>
      </c>
      <c r="AE20" s="165">
        <v>39500</v>
      </c>
      <c r="AF20" s="165">
        <v>33000</v>
      </c>
      <c r="AG20" s="165">
        <v>40300</v>
      </c>
      <c r="AH20" s="165">
        <v>40500</v>
      </c>
      <c r="AI20" s="165">
        <v>46500</v>
      </c>
      <c r="AJ20" s="165">
        <v>24800</v>
      </c>
      <c r="AK20" s="165"/>
    </row>
    <row r="21" spans="2:37" ht="15.75" thickBot="1">
      <c r="B21">
        <v>8</v>
      </c>
      <c r="C21" s="87" t="s">
        <v>6</v>
      </c>
      <c r="D21" s="128">
        <f t="shared" ref="D21:AI21" si="2">SUM(D15:D20)</f>
        <v>155500</v>
      </c>
      <c r="E21" s="128">
        <f t="shared" si="2"/>
        <v>155200</v>
      </c>
      <c r="F21" s="128">
        <f t="shared" si="2"/>
        <v>155600</v>
      </c>
      <c r="G21" s="128">
        <f t="shared" si="2"/>
        <v>155200</v>
      </c>
      <c r="H21" s="128">
        <f t="shared" si="2"/>
        <v>156200</v>
      </c>
      <c r="I21" s="128">
        <f t="shared" si="2"/>
        <v>156800</v>
      </c>
      <c r="J21" s="128">
        <f t="shared" si="2"/>
        <v>145305</v>
      </c>
      <c r="K21" s="128">
        <f t="shared" si="2"/>
        <v>151900</v>
      </c>
      <c r="L21" s="128">
        <f>SUM(L15:L20)</f>
        <v>156300</v>
      </c>
      <c r="M21" s="128">
        <f>SUM(M15:M20)</f>
        <v>153900</v>
      </c>
      <c r="N21" s="128">
        <f t="shared" si="2"/>
        <v>158700</v>
      </c>
      <c r="O21" s="128">
        <f t="shared" si="2"/>
        <v>156500</v>
      </c>
      <c r="P21" s="128">
        <f t="shared" si="2"/>
        <v>159400</v>
      </c>
      <c r="Q21" s="128">
        <f t="shared" si="2"/>
        <v>142900</v>
      </c>
      <c r="R21" s="128">
        <f t="shared" si="2"/>
        <v>153000</v>
      </c>
      <c r="S21" s="128">
        <f t="shared" si="2"/>
        <v>153400</v>
      </c>
      <c r="T21" s="128">
        <f t="shared" si="2"/>
        <v>151400</v>
      </c>
      <c r="U21" s="128">
        <f t="shared" si="2"/>
        <v>154000</v>
      </c>
      <c r="V21" s="128">
        <f t="shared" si="2"/>
        <v>155400</v>
      </c>
      <c r="W21" s="128">
        <f t="shared" si="2"/>
        <v>156900</v>
      </c>
      <c r="X21" s="128">
        <f t="shared" si="2"/>
        <v>143798</v>
      </c>
      <c r="Y21" s="128">
        <f t="shared" si="2"/>
        <v>155300</v>
      </c>
      <c r="Z21" s="128">
        <f t="shared" si="2"/>
        <v>155900</v>
      </c>
      <c r="AA21" s="128">
        <f t="shared" si="2"/>
        <v>154700</v>
      </c>
      <c r="AB21" s="128">
        <f t="shared" si="2"/>
        <v>154700</v>
      </c>
      <c r="AC21" s="128">
        <f t="shared" si="2"/>
        <v>155500</v>
      </c>
      <c r="AD21" s="128">
        <f t="shared" si="2"/>
        <v>155800</v>
      </c>
      <c r="AE21" s="128">
        <f t="shared" si="2"/>
        <v>154700</v>
      </c>
      <c r="AF21" s="128">
        <f t="shared" si="2"/>
        <v>154000</v>
      </c>
      <c r="AG21" s="128">
        <f t="shared" si="2"/>
        <v>153500</v>
      </c>
      <c r="AH21" s="128">
        <f t="shared" si="2"/>
        <v>153800</v>
      </c>
      <c r="AI21" s="128">
        <f t="shared" si="2"/>
        <v>153700</v>
      </c>
      <c r="AJ21" s="128">
        <f t="shared" ref="AJ21:AK21" si="3">SUM(AJ15:AJ20)</f>
        <v>150800</v>
      </c>
      <c r="AK21" s="128">
        <f t="shared" si="3"/>
        <v>154600</v>
      </c>
    </row>
    <row r="22" spans="2:37">
      <c r="E22" s="89"/>
      <c r="F22" s="90"/>
      <c r="G22" s="90"/>
      <c r="H22" s="90"/>
      <c r="I22" s="90"/>
      <c r="J22" s="90"/>
      <c r="K22" s="88"/>
    </row>
    <row r="23" spans="2:37" ht="33" customHeight="1" thickBot="1">
      <c r="B23" t="s">
        <v>65</v>
      </c>
      <c r="C23" s="91" t="s">
        <v>54</v>
      </c>
      <c r="D23" t="s">
        <v>65</v>
      </c>
      <c r="E23" s="89"/>
      <c r="F23" s="90"/>
      <c r="G23" s="90"/>
      <c r="H23" s="90"/>
      <c r="I23" s="90"/>
      <c r="J23" s="90"/>
      <c r="K23" s="88"/>
    </row>
    <row r="24" spans="2:37" ht="27.75" customHeight="1" thickBot="1">
      <c r="B24">
        <v>1</v>
      </c>
      <c r="C24" s="1" t="s">
        <v>0</v>
      </c>
      <c r="D24" s="86">
        <v>1</v>
      </c>
      <c r="E24" s="86">
        <v>2</v>
      </c>
      <c r="F24" s="86">
        <v>3</v>
      </c>
      <c r="G24" s="86">
        <v>4</v>
      </c>
      <c r="H24" s="86">
        <v>5</v>
      </c>
      <c r="I24" s="86">
        <v>6</v>
      </c>
      <c r="J24" s="86">
        <v>7</v>
      </c>
      <c r="K24" s="86">
        <v>8</v>
      </c>
      <c r="L24" s="86">
        <v>9</v>
      </c>
      <c r="M24" s="86">
        <v>10</v>
      </c>
      <c r="N24" s="86">
        <v>11</v>
      </c>
      <c r="O24" s="86">
        <v>12</v>
      </c>
      <c r="P24" s="86">
        <v>13</v>
      </c>
      <c r="Q24" s="86">
        <v>14</v>
      </c>
      <c r="R24" s="86">
        <v>15</v>
      </c>
      <c r="S24" s="86">
        <v>16</v>
      </c>
      <c r="T24" s="86">
        <v>17</v>
      </c>
      <c r="U24" s="86">
        <v>18</v>
      </c>
      <c r="V24" s="86">
        <v>19</v>
      </c>
      <c r="W24" s="86">
        <v>20</v>
      </c>
      <c r="X24" s="86">
        <v>21</v>
      </c>
      <c r="Y24" s="86">
        <v>22</v>
      </c>
      <c r="Z24" s="86">
        <v>23</v>
      </c>
      <c r="AA24" s="86">
        <v>24</v>
      </c>
      <c r="AB24" s="86">
        <v>25</v>
      </c>
      <c r="AC24" s="86">
        <v>26</v>
      </c>
      <c r="AD24" s="86">
        <v>27</v>
      </c>
      <c r="AE24" s="86">
        <v>28</v>
      </c>
      <c r="AF24" s="86">
        <v>29</v>
      </c>
      <c r="AG24" s="86">
        <v>30</v>
      </c>
      <c r="AH24" s="86">
        <v>1</v>
      </c>
      <c r="AI24" s="86">
        <v>2</v>
      </c>
      <c r="AJ24" s="86">
        <v>3</v>
      </c>
      <c r="AK24" s="86">
        <v>4</v>
      </c>
    </row>
    <row r="25" spans="2:37" ht="15.75" thickBot="1">
      <c r="B25">
        <v>2</v>
      </c>
      <c r="C25" s="2" t="s">
        <v>1</v>
      </c>
      <c r="D25" s="165">
        <v>60200</v>
      </c>
      <c r="E25" s="165">
        <v>61800</v>
      </c>
      <c r="F25" s="165">
        <v>43300</v>
      </c>
      <c r="G25" s="191">
        <v>32500</v>
      </c>
      <c r="H25" s="191">
        <v>12400</v>
      </c>
      <c r="I25" s="191">
        <v>20600</v>
      </c>
      <c r="J25" s="191">
        <v>0</v>
      </c>
      <c r="K25" s="191">
        <v>10300</v>
      </c>
      <c r="L25" s="189">
        <v>29100</v>
      </c>
      <c r="M25" s="189">
        <v>44700</v>
      </c>
      <c r="N25" s="165">
        <v>54900</v>
      </c>
      <c r="O25" s="165">
        <v>53200</v>
      </c>
      <c r="P25" s="165">
        <v>48600</v>
      </c>
      <c r="Q25" s="165">
        <v>43300</v>
      </c>
      <c r="R25" s="165">
        <v>0</v>
      </c>
      <c r="S25" s="165">
        <v>0</v>
      </c>
      <c r="T25" s="165">
        <v>49800</v>
      </c>
      <c r="U25" s="165">
        <v>51800</v>
      </c>
      <c r="V25" s="165">
        <v>53600</v>
      </c>
      <c r="W25" s="190">
        <v>39000</v>
      </c>
      <c r="X25" s="191">
        <v>30900</v>
      </c>
      <c r="Y25" s="191">
        <v>30200</v>
      </c>
      <c r="Z25" s="190">
        <v>7500</v>
      </c>
      <c r="AA25" s="190">
        <v>9000</v>
      </c>
      <c r="AB25" s="190">
        <v>0</v>
      </c>
      <c r="AC25" s="197">
        <v>9000</v>
      </c>
      <c r="AD25" s="188">
        <v>32600</v>
      </c>
      <c r="AE25" s="188">
        <v>40900</v>
      </c>
      <c r="AF25" s="188">
        <v>28800</v>
      </c>
      <c r="AG25" s="188">
        <v>51700</v>
      </c>
      <c r="AH25" s="165">
        <v>32300</v>
      </c>
      <c r="AI25" s="165">
        <v>41200</v>
      </c>
      <c r="AJ25" s="165">
        <v>43400</v>
      </c>
      <c r="AK25" s="165">
        <v>20600</v>
      </c>
    </row>
    <row r="26" spans="2:37" ht="15.75" thickBot="1">
      <c r="B26">
        <v>3</v>
      </c>
      <c r="C26" s="2" t="s">
        <v>2</v>
      </c>
      <c r="D26" s="165">
        <v>0</v>
      </c>
      <c r="E26" s="165">
        <v>0</v>
      </c>
      <c r="F26" s="165">
        <v>0</v>
      </c>
      <c r="G26" s="191">
        <v>0</v>
      </c>
      <c r="H26" s="191">
        <v>0</v>
      </c>
      <c r="I26" s="191">
        <v>0</v>
      </c>
      <c r="J26" s="191">
        <v>0</v>
      </c>
      <c r="K26" s="191">
        <v>0</v>
      </c>
      <c r="L26" s="190">
        <v>0</v>
      </c>
      <c r="M26" s="190">
        <v>0</v>
      </c>
      <c r="N26" s="165">
        <v>0</v>
      </c>
      <c r="O26" s="165">
        <v>0</v>
      </c>
      <c r="P26" s="165">
        <v>0</v>
      </c>
      <c r="Q26" s="165">
        <v>0</v>
      </c>
      <c r="R26" s="165">
        <v>0</v>
      </c>
      <c r="S26" s="165">
        <v>0</v>
      </c>
      <c r="T26" s="165">
        <v>0</v>
      </c>
      <c r="U26" s="165">
        <v>0</v>
      </c>
      <c r="V26" s="165">
        <v>0</v>
      </c>
      <c r="W26" s="190">
        <v>0</v>
      </c>
      <c r="X26" s="190">
        <v>0</v>
      </c>
      <c r="Y26" s="191">
        <v>0</v>
      </c>
      <c r="Z26" s="190">
        <v>0</v>
      </c>
      <c r="AA26" s="190">
        <v>0</v>
      </c>
      <c r="AB26" s="190">
        <v>0</v>
      </c>
      <c r="AC26" s="190">
        <v>0</v>
      </c>
      <c r="AD26" s="165">
        <v>0</v>
      </c>
      <c r="AE26" s="165">
        <v>0</v>
      </c>
      <c r="AF26" s="165">
        <v>0</v>
      </c>
      <c r="AG26" s="165">
        <v>0</v>
      </c>
      <c r="AH26" s="165">
        <v>0</v>
      </c>
      <c r="AI26" s="165">
        <v>0</v>
      </c>
      <c r="AJ26" s="165">
        <v>0</v>
      </c>
      <c r="AK26" s="165">
        <v>0</v>
      </c>
    </row>
    <row r="27" spans="2:37" ht="15.75" thickBot="1">
      <c r="B27">
        <v>4</v>
      </c>
      <c r="C27" s="2" t="s">
        <v>68</v>
      </c>
      <c r="D27" s="165">
        <v>0</v>
      </c>
      <c r="E27" s="165">
        <v>10300</v>
      </c>
      <c r="F27" s="165">
        <v>12400</v>
      </c>
      <c r="G27" s="191">
        <v>27300</v>
      </c>
      <c r="H27" s="191">
        <v>31700</v>
      </c>
      <c r="I27" s="191">
        <v>0</v>
      </c>
      <c r="J27" s="191">
        <v>12400</v>
      </c>
      <c r="K27" s="191">
        <v>27400</v>
      </c>
      <c r="L27" s="189">
        <v>46000</v>
      </c>
      <c r="M27" s="189">
        <v>34900</v>
      </c>
      <c r="N27" s="165">
        <v>16800</v>
      </c>
      <c r="O27" s="165">
        <v>22700</v>
      </c>
      <c r="P27" s="165">
        <v>12400</v>
      </c>
      <c r="Q27" s="165">
        <v>17000</v>
      </c>
      <c r="R27" s="165">
        <v>45900</v>
      </c>
      <c r="S27" s="165">
        <v>70700</v>
      </c>
      <c r="T27" s="165">
        <v>37300</v>
      </c>
      <c r="U27" s="165">
        <v>0</v>
      </c>
      <c r="V27" s="165">
        <v>21400</v>
      </c>
      <c r="W27" s="190">
        <v>0</v>
      </c>
      <c r="X27" s="191">
        <v>0</v>
      </c>
      <c r="Y27" s="191">
        <v>0</v>
      </c>
      <c r="Z27" s="190">
        <v>12400</v>
      </c>
      <c r="AA27" s="190">
        <v>22700</v>
      </c>
      <c r="AB27" s="190">
        <v>24500</v>
      </c>
      <c r="AC27" s="190">
        <v>10300</v>
      </c>
      <c r="AD27" s="188">
        <v>12400</v>
      </c>
      <c r="AE27" s="188">
        <v>0</v>
      </c>
      <c r="AF27" s="188">
        <v>0</v>
      </c>
      <c r="AG27" s="165">
        <v>25300</v>
      </c>
      <c r="AH27" s="165">
        <v>15500</v>
      </c>
      <c r="AI27" s="165">
        <v>15500</v>
      </c>
      <c r="AJ27" s="165">
        <v>51600</v>
      </c>
      <c r="AK27" s="165">
        <v>58900</v>
      </c>
    </row>
    <row r="28" spans="2:37" ht="15.75" thickBot="1">
      <c r="B28">
        <v>5</v>
      </c>
      <c r="C28" s="2" t="s">
        <v>3</v>
      </c>
      <c r="D28" s="165">
        <v>71000</v>
      </c>
      <c r="E28" s="165">
        <v>46000</v>
      </c>
      <c r="F28" s="165">
        <v>12400</v>
      </c>
      <c r="G28" s="191">
        <v>0</v>
      </c>
      <c r="H28" s="191">
        <v>0</v>
      </c>
      <c r="I28" s="191">
        <v>12400</v>
      </c>
      <c r="J28" s="191">
        <v>0</v>
      </c>
      <c r="K28" s="191">
        <v>0</v>
      </c>
      <c r="L28" s="189">
        <v>0</v>
      </c>
      <c r="M28" s="189">
        <v>0</v>
      </c>
      <c r="N28" s="165">
        <v>7500</v>
      </c>
      <c r="O28" s="165">
        <v>12400</v>
      </c>
      <c r="P28" s="165">
        <v>7500</v>
      </c>
      <c r="Q28" s="165">
        <v>0</v>
      </c>
      <c r="R28" s="165">
        <v>12400</v>
      </c>
      <c r="S28" s="165">
        <v>0</v>
      </c>
      <c r="T28" s="165">
        <v>0</v>
      </c>
      <c r="U28" s="165">
        <v>12400</v>
      </c>
      <c r="V28" s="165">
        <v>0</v>
      </c>
      <c r="W28" s="190">
        <v>7500</v>
      </c>
      <c r="X28" s="191">
        <v>12000</v>
      </c>
      <c r="Y28" s="191">
        <v>0</v>
      </c>
      <c r="Z28" s="190">
        <v>0</v>
      </c>
      <c r="AA28" s="190">
        <v>12400</v>
      </c>
      <c r="AB28" s="190">
        <v>0</v>
      </c>
      <c r="AC28" s="190">
        <v>0</v>
      </c>
      <c r="AD28" s="188">
        <v>12400</v>
      </c>
      <c r="AE28" s="188">
        <v>25300</v>
      </c>
      <c r="AF28" s="188">
        <v>15000</v>
      </c>
      <c r="AG28" s="188">
        <v>22700</v>
      </c>
      <c r="AH28" s="165">
        <v>10300</v>
      </c>
      <c r="AI28" s="165">
        <v>10300</v>
      </c>
      <c r="AJ28" s="165">
        <v>22700</v>
      </c>
      <c r="AK28" s="165">
        <v>50300</v>
      </c>
    </row>
    <row r="29" spans="2:37" ht="15.75" thickBot="1">
      <c r="B29">
        <v>6</v>
      </c>
      <c r="C29" s="2" t="s">
        <v>4</v>
      </c>
      <c r="D29" s="165">
        <v>22700</v>
      </c>
      <c r="E29" s="165">
        <v>12400</v>
      </c>
      <c r="F29" s="165">
        <v>73100</v>
      </c>
      <c r="G29" s="191">
        <v>47700</v>
      </c>
      <c r="H29" s="191">
        <v>15000</v>
      </c>
      <c r="I29" s="191">
        <v>12400</v>
      </c>
      <c r="J29" s="191">
        <v>12400</v>
      </c>
      <c r="K29" s="191">
        <v>15000</v>
      </c>
      <c r="L29" s="189">
        <v>41100</v>
      </c>
      <c r="M29" s="189">
        <v>35500</v>
      </c>
      <c r="N29" s="165">
        <v>52100</v>
      </c>
      <c r="O29" s="165">
        <v>37400</v>
      </c>
      <c r="P29" s="165">
        <v>39500</v>
      </c>
      <c r="Q29" s="165">
        <v>65600</v>
      </c>
      <c r="R29" s="165">
        <v>94700</v>
      </c>
      <c r="S29" s="165">
        <v>54000</v>
      </c>
      <c r="T29" s="165">
        <v>10300</v>
      </c>
      <c r="U29" s="165">
        <v>20600</v>
      </c>
      <c r="V29" s="165">
        <v>22300</v>
      </c>
      <c r="W29" s="190">
        <v>66900</v>
      </c>
      <c r="X29" s="191">
        <v>81600</v>
      </c>
      <c r="Y29" s="191">
        <v>67700</v>
      </c>
      <c r="Z29" s="190">
        <v>83500</v>
      </c>
      <c r="AA29" s="190">
        <v>30900</v>
      </c>
      <c r="AB29" s="190">
        <v>30900</v>
      </c>
      <c r="AC29" s="197">
        <v>49800</v>
      </c>
      <c r="AD29" s="188">
        <v>90300</v>
      </c>
      <c r="AE29" s="188">
        <v>24800</v>
      </c>
      <c r="AF29" s="188">
        <v>35100</v>
      </c>
      <c r="AG29" s="188">
        <v>30900</v>
      </c>
      <c r="AH29" s="165">
        <v>63000</v>
      </c>
      <c r="AI29" s="165">
        <v>65900</v>
      </c>
      <c r="AJ29" s="165">
        <v>24900</v>
      </c>
      <c r="AK29" s="165">
        <v>13700</v>
      </c>
    </row>
    <row r="30" spans="2:37" ht="15.75" thickBot="1">
      <c r="B30">
        <v>7</v>
      </c>
      <c r="C30" s="2" t="s">
        <v>5</v>
      </c>
      <c r="D30" s="165">
        <v>0</v>
      </c>
      <c r="E30" s="165">
        <v>23700</v>
      </c>
      <c r="F30" s="165">
        <v>10300</v>
      </c>
      <c r="G30" s="191">
        <v>43900</v>
      </c>
      <c r="H30" s="191">
        <v>92700</v>
      </c>
      <c r="I30" s="191">
        <v>106500</v>
      </c>
      <c r="J30" s="191">
        <v>127900</v>
      </c>
      <c r="K30" s="191">
        <v>99200</v>
      </c>
      <c r="L30" s="189">
        <v>42900</v>
      </c>
      <c r="M30" s="189">
        <v>43600</v>
      </c>
      <c r="N30" s="165">
        <v>20600</v>
      </c>
      <c r="O30" s="165">
        <v>25800</v>
      </c>
      <c r="P30" s="165">
        <v>43900</v>
      </c>
      <c r="Q30" s="165">
        <v>24800</v>
      </c>
      <c r="R30" s="165">
        <v>0</v>
      </c>
      <c r="S30" s="165">
        <v>27100</v>
      </c>
      <c r="T30" s="165">
        <v>59200</v>
      </c>
      <c r="U30" s="165">
        <v>71800</v>
      </c>
      <c r="V30" s="165">
        <v>58300</v>
      </c>
      <c r="W30" s="190">
        <v>39500</v>
      </c>
      <c r="X30" s="191">
        <v>29200</v>
      </c>
      <c r="Y30" s="191">
        <v>57400</v>
      </c>
      <c r="Z30" s="190">
        <v>50700</v>
      </c>
      <c r="AA30" s="190">
        <v>80700</v>
      </c>
      <c r="AB30" s="190">
        <v>95100</v>
      </c>
      <c r="AC30" s="197">
        <v>85400</v>
      </c>
      <c r="AD30" s="188">
        <v>10300</v>
      </c>
      <c r="AE30" s="188">
        <v>52900</v>
      </c>
      <c r="AF30" s="165">
        <v>69200</v>
      </c>
      <c r="AG30" s="188">
        <v>20600</v>
      </c>
      <c r="AH30" s="165">
        <v>29000</v>
      </c>
      <c r="AI30" s="165">
        <v>20600</v>
      </c>
      <c r="AJ30" s="165">
        <v>12400</v>
      </c>
      <c r="AK30" s="165">
        <v>12400</v>
      </c>
    </row>
    <row r="31" spans="2:37" ht="15.75" thickBot="1">
      <c r="B31">
        <v>8</v>
      </c>
      <c r="C31" s="87" t="s">
        <v>6</v>
      </c>
      <c r="D31" s="128">
        <f t="shared" ref="D31:AH31" si="4">SUM(D25:D30)</f>
        <v>153900</v>
      </c>
      <c r="E31" s="128">
        <f t="shared" si="4"/>
        <v>154200</v>
      </c>
      <c r="F31" s="128">
        <f t="shared" si="4"/>
        <v>151500</v>
      </c>
      <c r="G31" s="128">
        <f t="shared" si="4"/>
        <v>151400</v>
      </c>
      <c r="H31" s="128">
        <f t="shared" si="4"/>
        <v>151800</v>
      </c>
      <c r="I31" s="128">
        <f t="shared" si="4"/>
        <v>151900</v>
      </c>
      <c r="J31" s="128">
        <f t="shared" si="4"/>
        <v>152700</v>
      </c>
      <c r="K31" s="128">
        <f t="shared" si="4"/>
        <v>151900</v>
      </c>
      <c r="L31" s="128">
        <f t="shared" si="4"/>
        <v>159100</v>
      </c>
      <c r="M31" s="128">
        <f t="shared" si="4"/>
        <v>158700</v>
      </c>
      <c r="N31" s="128">
        <f t="shared" si="4"/>
        <v>151900</v>
      </c>
      <c r="O31" s="128">
        <f t="shared" si="4"/>
        <v>151500</v>
      </c>
      <c r="P31" s="128">
        <f t="shared" si="4"/>
        <v>151900</v>
      </c>
      <c r="Q31" s="128">
        <f t="shared" si="4"/>
        <v>150700</v>
      </c>
      <c r="R31" s="128">
        <f>SUM(R25:R30)</f>
        <v>153000</v>
      </c>
      <c r="S31" s="128">
        <f t="shared" si="4"/>
        <v>151800</v>
      </c>
      <c r="T31" s="128">
        <f t="shared" si="4"/>
        <v>156600</v>
      </c>
      <c r="U31" s="128">
        <f t="shared" si="4"/>
        <v>156600</v>
      </c>
      <c r="V31" s="128">
        <f t="shared" si="4"/>
        <v>155600</v>
      </c>
      <c r="W31" s="128">
        <f t="shared" si="4"/>
        <v>152900</v>
      </c>
      <c r="X31" s="128">
        <f t="shared" si="4"/>
        <v>153700</v>
      </c>
      <c r="Y31" s="128">
        <f t="shared" si="4"/>
        <v>155300</v>
      </c>
      <c r="Z31" s="128">
        <f t="shared" si="4"/>
        <v>154100</v>
      </c>
      <c r="AA31" s="128">
        <f t="shared" si="4"/>
        <v>155700</v>
      </c>
      <c r="AB31" s="128">
        <f t="shared" si="4"/>
        <v>150500</v>
      </c>
      <c r="AC31" s="128">
        <f t="shared" si="4"/>
        <v>154500</v>
      </c>
      <c r="AD31" s="128">
        <f t="shared" si="4"/>
        <v>158000</v>
      </c>
      <c r="AE31" s="128">
        <f t="shared" si="4"/>
        <v>143900</v>
      </c>
      <c r="AF31" s="128">
        <f t="shared" si="4"/>
        <v>148100</v>
      </c>
      <c r="AG31" s="128">
        <f t="shared" si="4"/>
        <v>151200</v>
      </c>
      <c r="AH31" s="128">
        <f t="shared" si="4"/>
        <v>150100</v>
      </c>
      <c r="AI31" s="128">
        <f t="shared" ref="AI31:AJ31" si="5">SUM(AI25:AI30)</f>
        <v>153500</v>
      </c>
      <c r="AJ31" s="128">
        <f t="shared" si="5"/>
        <v>155000</v>
      </c>
      <c r="AK31" s="128">
        <f t="shared" ref="AK31" si="6">SUM(AK25:AK30)</f>
        <v>155900</v>
      </c>
    </row>
    <row r="33" spans="1:37" ht="21.75" customHeight="1" thickBot="1">
      <c r="B33" s="131" t="s">
        <v>36</v>
      </c>
      <c r="C33" s="91" t="s">
        <v>78</v>
      </c>
      <c r="D33" s="143"/>
      <c r="E33" s="143"/>
      <c r="F33" s="143"/>
      <c r="G33" s="143"/>
      <c r="H33" s="143"/>
      <c r="I33" s="143"/>
      <c r="J33" s="143"/>
    </row>
    <row r="34" spans="1:37" ht="28.5" customHeight="1" thickBot="1">
      <c r="A34">
        <v>1</v>
      </c>
      <c r="B34" s="221" t="s">
        <v>10</v>
      </c>
      <c r="C34" s="221"/>
      <c r="D34" s="100">
        <v>1</v>
      </c>
      <c r="E34" s="134">
        <v>2</v>
      </c>
      <c r="F34" s="134">
        <v>3</v>
      </c>
      <c r="G34" s="134">
        <v>4</v>
      </c>
      <c r="H34" s="134">
        <v>5</v>
      </c>
      <c r="I34" s="134">
        <v>6</v>
      </c>
      <c r="J34" s="134">
        <v>7</v>
      </c>
      <c r="K34" s="134">
        <v>8</v>
      </c>
      <c r="L34" s="100">
        <v>9</v>
      </c>
      <c r="M34" s="100">
        <v>10</v>
      </c>
      <c r="N34" s="162">
        <v>11</v>
      </c>
      <c r="O34" s="162">
        <v>12</v>
      </c>
      <c r="P34" s="100">
        <v>13</v>
      </c>
      <c r="Q34" s="100">
        <v>14</v>
      </c>
      <c r="R34" s="162">
        <v>15</v>
      </c>
      <c r="S34" s="100">
        <v>16</v>
      </c>
      <c r="T34" s="100">
        <v>17</v>
      </c>
      <c r="U34" s="100">
        <v>18</v>
      </c>
      <c r="V34" s="100">
        <v>19</v>
      </c>
      <c r="W34" s="100">
        <v>20</v>
      </c>
      <c r="X34" s="100">
        <v>21</v>
      </c>
      <c r="Y34" s="100">
        <v>22</v>
      </c>
      <c r="Z34" s="100">
        <v>23</v>
      </c>
      <c r="AA34" s="100">
        <v>24</v>
      </c>
      <c r="AB34" s="100">
        <v>25</v>
      </c>
      <c r="AC34" s="100">
        <v>26</v>
      </c>
      <c r="AD34" s="100">
        <v>27</v>
      </c>
      <c r="AE34" s="100">
        <v>28</v>
      </c>
      <c r="AF34" s="100">
        <v>29</v>
      </c>
      <c r="AG34" s="100">
        <v>30</v>
      </c>
      <c r="AH34" s="100">
        <v>1</v>
      </c>
      <c r="AI34" s="192">
        <v>2</v>
      </c>
      <c r="AJ34" s="196">
        <v>3</v>
      </c>
      <c r="AK34" s="196">
        <v>4</v>
      </c>
    </row>
    <row r="35" spans="1:37" ht="15.75" customHeight="1" thickBot="1">
      <c r="A35">
        <v>2</v>
      </c>
      <c r="B35" s="225" t="s">
        <v>72</v>
      </c>
      <c r="C35" s="148" t="s">
        <v>58</v>
      </c>
      <c r="D35" s="163">
        <v>0</v>
      </c>
      <c r="E35" s="163">
        <v>10300</v>
      </c>
      <c r="F35" s="163">
        <v>12400</v>
      </c>
      <c r="G35" s="163">
        <v>0</v>
      </c>
      <c r="H35" s="163">
        <v>19300</v>
      </c>
      <c r="I35" s="163">
        <v>0</v>
      </c>
      <c r="J35" s="163">
        <v>12400</v>
      </c>
      <c r="K35" s="163">
        <v>0</v>
      </c>
      <c r="L35" s="163">
        <v>37200</v>
      </c>
      <c r="M35" s="163">
        <v>26900</v>
      </c>
      <c r="N35" s="163">
        <v>16800</v>
      </c>
      <c r="O35" s="163">
        <v>0</v>
      </c>
      <c r="P35" s="163">
        <v>0</v>
      </c>
      <c r="Q35" s="163">
        <v>0</v>
      </c>
      <c r="R35" s="163">
        <v>10300</v>
      </c>
      <c r="S35" s="163">
        <v>68600</v>
      </c>
      <c r="T35" s="163">
        <v>29200</v>
      </c>
      <c r="U35" s="163">
        <v>0</v>
      </c>
      <c r="V35" s="163">
        <v>0</v>
      </c>
      <c r="W35" s="163"/>
      <c r="X35" s="163"/>
      <c r="Y35" s="163"/>
      <c r="Z35" s="163"/>
      <c r="AA35" s="163"/>
      <c r="AB35" s="163"/>
      <c r="AC35" s="163"/>
      <c r="AD35" s="163"/>
      <c r="AE35" s="163"/>
      <c r="AF35" s="163">
        <v>12400</v>
      </c>
      <c r="AG35" s="163">
        <v>12400</v>
      </c>
      <c r="AH35" s="163"/>
      <c r="AI35" s="163">
        <v>16800</v>
      </c>
      <c r="AJ35" s="163">
        <v>33600</v>
      </c>
      <c r="AK35" s="163"/>
    </row>
    <row r="36" spans="1:37" ht="15.75" customHeight="1" thickBot="1">
      <c r="A36">
        <v>3</v>
      </c>
      <c r="B36" s="225"/>
      <c r="C36" s="148" t="s">
        <v>59</v>
      </c>
      <c r="D36" s="163">
        <v>0</v>
      </c>
      <c r="E36" s="163">
        <v>0</v>
      </c>
      <c r="F36" s="163">
        <v>0</v>
      </c>
      <c r="G36" s="163">
        <v>18400</v>
      </c>
      <c r="H36" s="163">
        <v>0</v>
      </c>
      <c r="I36" s="163">
        <v>0</v>
      </c>
      <c r="J36" s="163">
        <v>0</v>
      </c>
      <c r="K36" s="163">
        <v>26900</v>
      </c>
      <c r="L36" s="163">
        <v>13700</v>
      </c>
      <c r="M36" s="163">
        <v>9000</v>
      </c>
      <c r="N36" s="163">
        <v>0</v>
      </c>
      <c r="O36" s="163">
        <v>22800</v>
      </c>
      <c r="P36" s="163">
        <v>12400</v>
      </c>
      <c r="Q36" s="163">
        <v>28700</v>
      </c>
      <c r="R36" s="163">
        <v>18500</v>
      </c>
      <c r="S36" s="163">
        <v>10300</v>
      </c>
      <c r="T36" s="163">
        <v>8500</v>
      </c>
      <c r="U36" s="163">
        <v>0</v>
      </c>
      <c r="V36" s="163">
        <v>9000</v>
      </c>
      <c r="W36" s="163"/>
      <c r="X36" s="163"/>
      <c r="Y36" s="163"/>
      <c r="Z36" s="163">
        <v>12400</v>
      </c>
      <c r="AA36" s="163">
        <v>22000</v>
      </c>
      <c r="AB36" s="163">
        <v>27400</v>
      </c>
      <c r="AC36" s="163">
        <v>10300</v>
      </c>
      <c r="AD36" s="163"/>
      <c r="AE36" s="163"/>
      <c r="AF36" s="163"/>
      <c r="AG36" s="163">
        <v>9300</v>
      </c>
      <c r="AH36" s="163">
        <v>16800</v>
      </c>
      <c r="AI36" s="163">
        <v>16800</v>
      </c>
      <c r="AJ36" s="163">
        <v>26800</v>
      </c>
      <c r="AK36" s="163"/>
    </row>
    <row r="37" spans="1:37" ht="15.75" thickBot="1">
      <c r="A37">
        <v>4</v>
      </c>
      <c r="B37" s="222" t="s">
        <v>55</v>
      </c>
      <c r="C37" s="101" t="s">
        <v>58</v>
      </c>
      <c r="D37" s="122">
        <v>67200</v>
      </c>
      <c r="E37" s="122">
        <v>0</v>
      </c>
      <c r="F37" s="122">
        <v>12400</v>
      </c>
      <c r="G37" s="122">
        <v>0</v>
      </c>
      <c r="H37" s="122">
        <v>0</v>
      </c>
      <c r="I37" s="122">
        <v>0</v>
      </c>
      <c r="J37" s="122">
        <v>0</v>
      </c>
      <c r="K37" s="122">
        <v>0</v>
      </c>
      <c r="L37" s="122">
        <v>0</v>
      </c>
      <c r="M37" s="122">
        <v>0</v>
      </c>
      <c r="N37" s="122">
        <v>0</v>
      </c>
      <c r="O37" s="122">
        <v>12400</v>
      </c>
      <c r="P37" s="122">
        <v>7600</v>
      </c>
      <c r="Q37" s="122">
        <v>0</v>
      </c>
      <c r="R37" s="122">
        <v>12400</v>
      </c>
      <c r="S37" s="122">
        <v>0</v>
      </c>
      <c r="T37" s="122">
        <v>0</v>
      </c>
      <c r="U37" s="122">
        <v>0</v>
      </c>
      <c r="V37" s="122">
        <v>0</v>
      </c>
      <c r="W37" s="122"/>
      <c r="X37" s="122">
        <v>12000</v>
      </c>
      <c r="Y37" s="122"/>
      <c r="Z37" s="122"/>
      <c r="AA37" s="122"/>
      <c r="AB37" s="122"/>
      <c r="AC37" s="122"/>
      <c r="AD37" s="122"/>
      <c r="AE37" s="122"/>
      <c r="AF37" s="122">
        <v>15000</v>
      </c>
      <c r="AG37" s="122">
        <v>10300</v>
      </c>
      <c r="AH37" s="122"/>
      <c r="AI37" s="122"/>
      <c r="AJ37" s="122">
        <v>12400</v>
      </c>
      <c r="AK37" s="122"/>
    </row>
    <row r="38" spans="1:37" ht="15.75" thickBot="1">
      <c r="A38">
        <v>5</v>
      </c>
      <c r="B38" s="222"/>
      <c r="C38" s="101" t="s">
        <v>59</v>
      </c>
      <c r="D38" s="122">
        <v>10400</v>
      </c>
      <c r="E38" s="122">
        <v>12400</v>
      </c>
      <c r="F38" s="122">
        <v>0</v>
      </c>
      <c r="G38" s="122">
        <v>0</v>
      </c>
      <c r="H38" s="122">
        <v>0</v>
      </c>
      <c r="I38" s="122">
        <v>12400</v>
      </c>
      <c r="J38" s="122">
        <v>0</v>
      </c>
      <c r="K38" s="122">
        <v>0</v>
      </c>
      <c r="L38" s="122">
        <v>0</v>
      </c>
      <c r="M38" s="122">
        <v>0</v>
      </c>
      <c r="N38" s="122">
        <v>0</v>
      </c>
      <c r="O38" s="122">
        <v>0</v>
      </c>
      <c r="P38" s="122">
        <v>0</v>
      </c>
      <c r="Q38" s="122">
        <v>0</v>
      </c>
      <c r="R38" s="122">
        <v>0</v>
      </c>
      <c r="S38" s="122">
        <v>0</v>
      </c>
      <c r="T38" s="122">
        <v>0</v>
      </c>
      <c r="U38" s="122">
        <v>12400</v>
      </c>
      <c r="V38" s="122">
        <v>0</v>
      </c>
      <c r="W38" s="122"/>
      <c r="X38" s="122"/>
      <c r="Y38" s="122"/>
      <c r="Z38" s="122"/>
      <c r="AA38" s="122">
        <v>13000</v>
      </c>
      <c r="AB38" s="122"/>
      <c r="AC38" s="122"/>
      <c r="AD38" s="122">
        <v>12000</v>
      </c>
      <c r="AE38" s="122"/>
      <c r="AF38" s="122"/>
      <c r="AG38" s="122">
        <v>12400</v>
      </c>
      <c r="AH38" s="122">
        <v>12400</v>
      </c>
      <c r="AI38" s="122"/>
      <c r="AJ38" s="122"/>
      <c r="AK38" s="122"/>
    </row>
    <row r="39" spans="1:37" ht="15.75" thickBot="1">
      <c r="A39">
        <v>6</v>
      </c>
      <c r="B39" s="223" t="s">
        <v>56</v>
      </c>
      <c r="C39" s="102" t="s">
        <v>58</v>
      </c>
      <c r="D39" s="123">
        <v>10300</v>
      </c>
      <c r="E39" s="123">
        <v>39500</v>
      </c>
      <c r="F39" s="123">
        <v>33600</v>
      </c>
      <c r="G39" s="123">
        <v>40800</v>
      </c>
      <c r="H39" s="123">
        <v>10300</v>
      </c>
      <c r="I39" s="123">
        <v>15000</v>
      </c>
      <c r="J39" s="123">
        <v>12400</v>
      </c>
      <c r="K39" s="123">
        <v>0</v>
      </c>
      <c r="L39" s="123">
        <v>15000</v>
      </c>
      <c r="M39" s="123">
        <v>0</v>
      </c>
      <c r="N39" s="123">
        <v>38700</v>
      </c>
      <c r="O39" s="123">
        <v>27100</v>
      </c>
      <c r="P39" s="123">
        <v>33300</v>
      </c>
      <c r="Q39" s="123">
        <v>30300</v>
      </c>
      <c r="R39" s="123">
        <v>67900</v>
      </c>
      <c r="S39" s="123">
        <v>16800</v>
      </c>
      <c r="T39" s="123">
        <v>10300</v>
      </c>
      <c r="U39" s="123">
        <v>24000</v>
      </c>
      <c r="V39" s="123">
        <v>12400</v>
      </c>
      <c r="W39" s="123">
        <v>50400</v>
      </c>
      <c r="X39" s="123"/>
      <c r="Y39" s="123">
        <v>51500</v>
      </c>
      <c r="Z39" s="123">
        <v>16800</v>
      </c>
      <c r="AA39" s="123">
        <v>8200</v>
      </c>
      <c r="AB39" s="123">
        <v>10300</v>
      </c>
      <c r="AC39" s="123">
        <v>42000</v>
      </c>
      <c r="AD39" s="123">
        <v>39700</v>
      </c>
      <c r="AE39" s="123">
        <v>12400</v>
      </c>
      <c r="AF39" s="123"/>
      <c r="AG39" s="123">
        <v>33600</v>
      </c>
      <c r="AH39" s="123">
        <v>14500</v>
      </c>
      <c r="AI39" s="123">
        <v>18400</v>
      </c>
      <c r="AJ39" s="123">
        <v>13500</v>
      </c>
      <c r="AK39" s="123"/>
    </row>
    <row r="40" spans="1:37" ht="15.75" thickBot="1">
      <c r="A40">
        <v>7</v>
      </c>
      <c r="B40" s="223"/>
      <c r="C40" s="102" t="s">
        <v>59</v>
      </c>
      <c r="D40" s="123">
        <v>10300</v>
      </c>
      <c r="E40" s="123">
        <v>26800</v>
      </c>
      <c r="F40" s="123">
        <v>35600</v>
      </c>
      <c r="G40" s="123">
        <v>10000</v>
      </c>
      <c r="H40" s="123">
        <v>0</v>
      </c>
      <c r="I40" s="123">
        <v>0</v>
      </c>
      <c r="J40" s="123">
        <v>22700</v>
      </c>
      <c r="K40" s="123">
        <v>0</v>
      </c>
      <c r="L40" s="123">
        <v>12400</v>
      </c>
      <c r="M40" s="123">
        <v>18400</v>
      </c>
      <c r="N40" s="123">
        <v>16800</v>
      </c>
      <c r="O40" s="123">
        <v>0</v>
      </c>
      <c r="P40" s="123">
        <v>0</v>
      </c>
      <c r="Q40" s="123">
        <v>13700</v>
      </c>
      <c r="R40" s="123">
        <v>26800</v>
      </c>
      <c r="S40" s="123">
        <v>12400</v>
      </c>
      <c r="T40" s="123">
        <v>12400</v>
      </c>
      <c r="U40" s="123">
        <v>0</v>
      </c>
      <c r="V40" s="123">
        <v>10000</v>
      </c>
      <c r="W40" s="123"/>
      <c r="X40" s="123">
        <v>55000</v>
      </c>
      <c r="Y40" s="123">
        <v>16800</v>
      </c>
      <c r="Z40" s="123">
        <v>95500</v>
      </c>
      <c r="AA40" s="123"/>
      <c r="AB40" s="123"/>
      <c r="AC40" s="123"/>
      <c r="AD40" s="123">
        <v>20600</v>
      </c>
      <c r="AE40" s="123">
        <v>22700</v>
      </c>
      <c r="AF40" s="123">
        <v>43900</v>
      </c>
      <c r="AG40" s="123">
        <v>10300</v>
      </c>
      <c r="AH40" s="123">
        <v>20700</v>
      </c>
      <c r="AI40" s="123">
        <v>27100</v>
      </c>
      <c r="AJ40" s="123">
        <v>22700</v>
      </c>
      <c r="AK40" s="123"/>
    </row>
    <row r="41" spans="1:37" ht="15.75" thickBot="1">
      <c r="A41">
        <v>8</v>
      </c>
      <c r="B41" s="224" t="s">
        <v>57</v>
      </c>
      <c r="C41" s="103" t="s">
        <v>58</v>
      </c>
      <c r="D41" s="124">
        <v>0</v>
      </c>
      <c r="E41" s="124">
        <v>0</v>
      </c>
      <c r="F41" s="124">
        <v>10300</v>
      </c>
      <c r="G41" s="124">
        <v>54200</v>
      </c>
      <c r="H41" s="124">
        <v>49300</v>
      </c>
      <c r="I41" s="124">
        <v>64200</v>
      </c>
      <c r="J41" s="124">
        <v>71000</v>
      </c>
      <c r="K41" s="124">
        <v>83400</v>
      </c>
      <c r="L41" s="124">
        <v>47300</v>
      </c>
      <c r="M41" s="124">
        <v>70700</v>
      </c>
      <c r="N41" s="124">
        <v>27100</v>
      </c>
      <c r="O41" s="124">
        <v>16800</v>
      </c>
      <c r="P41" s="124">
        <v>27900</v>
      </c>
      <c r="Q41" s="124">
        <v>37400</v>
      </c>
      <c r="R41" s="124">
        <v>0</v>
      </c>
      <c r="S41" s="124">
        <v>8500</v>
      </c>
      <c r="T41" s="124">
        <v>27200</v>
      </c>
      <c r="U41" s="124">
        <v>43900</v>
      </c>
      <c r="V41" s="124">
        <v>35100</v>
      </c>
      <c r="W41" s="124"/>
      <c r="X41" s="124"/>
      <c r="Y41" s="124">
        <v>54200</v>
      </c>
      <c r="Z41" s="124">
        <v>26800</v>
      </c>
      <c r="AA41" s="124"/>
      <c r="AB41" s="124"/>
      <c r="AC41" s="124">
        <v>48000</v>
      </c>
      <c r="AD41" s="124">
        <v>43900</v>
      </c>
      <c r="AE41" s="124">
        <v>60800</v>
      </c>
      <c r="AF41" s="124">
        <v>27700</v>
      </c>
      <c r="AG41" s="124">
        <v>16800</v>
      </c>
      <c r="AH41" s="124">
        <v>33600</v>
      </c>
      <c r="AI41" s="124"/>
      <c r="AJ41" s="124">
        <v>10400</v>
      </c>
      <c r="AK41" s="124"/>
    </row>
    <row r="42" spans="1:37" ht="15.75" thickBot="1">
      <c r="A42">
        <v>9</v>
      </c>
      <c r="B42" s="224"/>
      <c r="C42" s="103" t="s">
        <v>59</v>
      </c>
      <c r="D42" s="124">
        <v>0</v>
      </c>
      <c r="E42" s="124">
        <v>13400</v>
      </c>
      <c r="F42" s="124">
        <v>0</v>
      </c>
      <c r="G42" s="124">
        <v>0</v>
      </c>
      <c r="H42" s="124">
        <v>41100</v>
      </c>
      <c r="I42" s="124">
        <v>43900</v>
      </c>
      <c r="J42" s="124">
        <v>39500</v>
      </c>
      <c r="K42" s="124">
        <v>29200</v>
      </c>
      <c r="L42" s="124">
        <v>0</v>
      </c>
      <c r="M42" s="124">
        <v>0</v>
      </c>
      <c r="N42" s="124">
        <v>10000</v>
      </c>
      <c r="O42" s="124">
        <v>13400</v>
      </c>
      <c r="P42" s="124">
        <v>0</v>
      </c>
      <c r="Q42" s="124">
        <v>0</v>
      </c>
      <c r="R42" s="124">
        <v>0</v>
      </c>
      <c r="S42" s="124">
        <v>10000</v>
      </c>
      <c r="T42" s="124">
        <v>16800</v>
      </c>
      <c r="U42" s="124">
        <v>27100</v>
      </c>
      <c r="V42" s="124">
        <v>27200</v>
      </c>
      <c r="W42" s="124">
        <v>56300</v>
      </c>
      <c r="X42" s="124">
        <v>34000</v>
      </c>
      <c r="Y42" s="124"/>
      <c r="Z42" s="124"/>
      <c r="AA42" s="124">
        <v>91100</v>
      </c>
      <c r="AB42" s="124">
        <v>73200</v>
      </c>
      <c r="AC42" s="124"/>
      <c r="AD42" s="124">
        <v>31300</v>
      </c>
      <c r="AE42" s="124">
        <v>29200</v>
      </c>
      <c r="AF42" s="124">
        <v>10300</v>
      </c>
      <c r="AG42" s="124">
        <v>13700</v>
      </c>
      <c r="AH42" s="124">
        <v>8400</v>
      </c>
      <c r="AI42" s="124"/>
      <c r="AJ42" s="124">
        <v>10300</v>
      </c>
      <c r="AK42" s="124"/>
    </row>
    <row r="43" spans="1:37" ht="15.75" thickBot="1">
      <c r="A43">
        <v>10</v>
      </c>
      <c r="B43" s="219" t="s">
        <v>1</v>
      </c>
      <c r="C43" s="104" t="s">
        <v>58</v>
      </c>
      <c r="D43" s="125">
        <v>28800</v>
      </c>
      <c r="E43" s="125">
        <v>37600</v>
      </c>
      <c r="F43" s="125">
        <v>43300</v>
      </c>
      <c r="G43" s="125">
        <v>10300</v>
      </c>
      <c r="H43" s="125">
        <v>12000</v>
      </c>
      <c r="I43" s="125">
        <v>20500</v>
      </c>
      <c r="J43" s="125">
        <v>0</v>
      </c>
      <c r="K43" s="125">
        <v>10300</v>
      </c>
      <c r="L43" s="125">
        <v>0</v>
      </c>
      <c r="M43" s="125">
        <v>18200</v>
      </c>
      <c r="N43" s="125">
        <v>26800</v>
      </c>
      <c r="O43" s="125">
        <v>49500</v>
      </c>
      <c r="P43" s="125">
        <v>31200</v>
      </c>
      <c r="Q43" s="125">
        <v>34800</v>
      </c>
      <c r="R43" s="125">
        <v>10000</v>
      </c>
      <c r="S43" s="125">
        <v>0</v>
      </c>
      <c r="T43" s="125">
        <v>27800</v>
      </c>
      <c r="U43" s="125">
        <v>30400</v>
      </c>
      <c r="V43" s="125">
        <v>39900</v>
      </c>
      <c r="W43" s="125">
        <v>57000</v>
      </c>
      <c r="X43" s="125"/>
      <c r="Y43" s="125">
        <v>30000</v>
      </c>
      <c r="Z43" s="125"/>
      <c r="AA43" s="125"/>
      <c r="AB43" s="125">
        <v>17800</v>
      </c>
      <c r="AC43" s="125">
        <v>19300</v>
      </c>
      <c r="AD43" s="125">
        <v>12400</v>
      </c>
      <c r="AE43" s="125">
        <v>8200</v>
      </c>
      <c r="AF43" s="125">
        <v>28750</v>
      </c>
      <c r="AG43" s="125">
        <v>8500</v>
      </c>
      <c r="AH43" s="125">
        <v>22300</v>
      </c>
      <c r="AI43" s="125">
        <v>10000</v>
      </c>
      <c r="AJ43" s="125">
        <v>20600</v>
      </c>
      <c r="AK43" s="125"/>
    </row>
    <row r="44" spans="1:37" ht="15.75" thickBot="1">
      <c r="A44">
        <v>11</v>
      </c>
      <c r="B44" s="219"/>
      <c r="C44" s="104" t="s">
        <v>59</v>
      </c>
      <c r="D44" s="125">
        <v>19900</v>
      </c>
      <c r="E44" s="125">
        <v>8200</v>
      </c>
      <c r="F44" s="125">
        <v>0</v>
      </c>
      <c r="G44" s="125">
        <v>0</v>
      </c>
      <c r="H44" s="125">
        <v>0</v>
      </c>
      <c r="I44" s="125">
        <v>0</v>
      </c>
      <c r="J44" s="125">
        <v>0</v>
      </c>
      <c r="K44" s="125">
        <v>0</v>
      </c>
      <c r="L44" s="125">
        <v>10300</v>
      </c>
      <c r="M44" s="125">
        <v>12400</v>
      </c>
      <c r="N44" s="125">
        <v>18800</v>
      </c>
      <c r="O44" s="125">
        <v>12400</v>
      </c>
      <c r="P44" s="125">
        <v>22000</v>
      </c>
      <c r="Q44" s="125">
        <v>10200</v>
      </c>
      <c r="R44" s="125">
        <v>0</v>
      </c>
      <c r="S44" s="125">
        <v>0</v>
      </c>
      <c r="T44" s="125">
        <v>9500</v>
      </c>
      <c r="U44" s="125">
        <v>12400</v>
      </c>
      <c r="V44" s="125">
        <v>10300</v>
      </c>
      <c r="W44" s="125"/>
      <c r="X44" s="125">
        <v>45000</v>
      </c>
      <c r="Y44" s="125"/>
      <c r="Z44" s="125"/>
      <c r="AA44" s="125"/>
      <c r="AB44" s="125"/>
      <c r="AC44" s="125"/>
      <c r="AD44" s="125"/>
      <c r="AE44" s="125">
        <v>12400</v>
      </c>
      <c r="AF44" s="125">
        <v>32700</v>
      </c>
      <c r="AG44" s="125">
        <v>20400</v>
      </c>
      <c r="AH44" s="125">
        <v>24800</v>
      </c>
      <c r="AI44" s="125">
        <v>22700</v>
      </c>
      <c r="AJ44" s="125">
        <v>22700</v>
      </c>
      <c r="AK44" s="125"/>
    </row>
    <row r="45" spans="1:37" ht="15.75" thickBot="1">
      <c r="C45" s="129" t="s">
        <v>38</v>
      </c>
      <c r="D45" s="130">
        <f>SUM(D35:D44)</f>
        <v>146900</v>
      </c>
      <c r="E45" s="130">
        <f t="shared" ref="E45:AH45" si="7">SUM(E35:E44)</f>
        <v>148200</v>
      </c>
      <c r="F45" s="130">
        <f t="shared" si="7"/>
        <v>147600</v>
      </c>
      <c r="G45" s="130">
        <f t="shared" si="7"/>
        <v>133700</v>
      </c>
      <c r="H45" s="130">
        <f t="shared" si="7"/>
        <v>132000</v>
      </c>
      <c r="I45" s="130">
        <f t="shared" si="7"/>
        <v>156000</v>
      </c>
      <c r="J45" s="130">
        <f t="shared" si="7"/>
        <v>158000</v>
      </c>
      <c r="K45" s="130">
        <f t="shared" si="7"/>
        <v>149800</v>
      </c>
      <c r="L45" s="130">
        <f t="shared" si="7"/>
        <v>135900</v>
      </c>
      <c r="M45" s="130">
        <f t="shared" si="7"/>
        <v>155600</v>
      </c>
      <c r="N45" s="130">
        <f>SUM(N35:N44)</f>
        <v>155000</v>
      </c>
      <c r="O45" s="130">
        <f>SUM(O35:O44)</f>
        <v>154400</v>
      </c>
      <c r="P45" s="130">
        <f t="shared" si="7"/>
        <v>134400</v>
      </c>
      <c r="Q45" s="130">
        <f t="shared" si="7"/>
        <v>155100</v>
      </c>
      <c r="R45" s="130">
        <f t="shared" si="7"/>
        <v>145900</v>
      </c>
      <c r="S45" s="130">
        <f t="shared" si="7"/>
        <v>126600</v>
      </c>
      <c r="T45" s="130">
        <f t="shared" si="7"/>
        <v>141700</v>
      </c>
      <c r="U45" s="130">
        <f t="shared" si="7"/>
        <v>150200</v>
      </c>
      <c r="V45" s="130">
        <f t="shared" si="7"/>
        <v>143900</v>
      </c>
      <c r="W45" s="130">
        <f t="shared" si="7"/>
        <v>163700</v>
      </c>
      <c r="X45" s="130">
        <f t="shared" si="7"/>
        <v>146000</v>
      </c>
      <c r="Y45" s="130">
        <f t="shared" si="7"/>
        <v>152500</v>
      </c>
      <c r="Z45" s="130">
        <f t="shared" si="7"/>
        <v>151500</v>
      </c>
      <c r="AA45" s="130">
        <f>SUM(AA35:AA44)</f>
        <v>134300</v>
      </c>
      <c r="AB45" s="130">
        <f t="shared" si="7"/>
        <v>128700</v>
      </c>
      <c r="AC45" s="130">
        <f t="shared" si="7"/>
        <v>119600</v>
      </c>
      <c r="AD45" s="130">
        <f t="shared" si="7"/>
        <v>159900</v>
      </c>
      <c r="AE45" s="130">
        <f t="shared" si="7"/>
        <v>145700</v>
      </c>
      <c r="AF45" s="130">
        <f t="shared" si="7"/>
        <v>170750</v>
      </c>
      <c r="AG45" s="130">
        <f t="shared" si="7"/>
        <v>147700</v>
      </c>
      <c r="AH45" s="130">
        <f t="shared" si="7"/>
        <v>153500</v>
      </c>
      <c r="AI45" s="130">
        <f t="shared" ref="AI45:AJ45" si="8">SUM(AI35:AI44)</f>
        <v>111800</v>
      </c>
      <c r="AJ45" s="130">
        <f t="shared" si="8"/>
        <v>173000</v>
      </c>
      <c r="AK45" s="130">
        <f t="shared" ref="AK45" si="9">SUM(AK35:AK44)</f>
        <v>0</v>
      </c>
    </row>
    <row r="46" spans="1:37"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7"/>
      <c r="AE46" s="127"/>
      <c r="AF46" s="127"/>
      <c r="AG46" s="127"/>
      <c r="AH46" s="127"/>
    </row>
    <row r="47" spans="1:37">
      <c r="C47" t="s">
        <v>63</v>
      </c>
      <c r="D47" t="s">
        <v>66</v>
      </c>
    </row>
    <row r="48" spans="1:37">
      <c r="D48" s="143"/>
      <c r="E48" s="143"/>
      <c r="F48" s="143"/>
      <c r="G48" s="143"/>
      <c r="H48" s="143"/>
      <c r="I48" s="143"/>
      <c r="J48" s="143"/>
    </row>
    <row r="49" spans="1:37" ht="29.25" customHeight="1">
      <c r="B49">
        <v>1</v>
      </c>
      <c r="C49" s="105" t="s">
        <v>0</v>
      </c>
      <c r="D49" s="114">
        <v>1</v>
      </c>
      <c r="E49" s="114">
        <v>2</v>
      </c>
      <c r="F49" s="114">
        <v>3</v>
      </c>
      <c r="G49" s="114">
        <v>4</v>
      </c>
      <c r="H49" s="114">
        <v>5</v>
      </c>
      <c r="I49" s="114">
        <v>6</v>
      </c>
      <c r="J49" s="114">
        <v>7</v>
      </c>
      <c r="K49" s="114">
        <v>8</v>
      </c>
      <c r="L49" s="114">
        <v>9</v>
      </c>
      <c r="M49" s="114">
        <v>10</v>
      </c>
      <c r="N49" s="114">
        <v>11</v>
      </c>
      <c r="O49" s="114">
        <v>12</v>
      </c>
      <c r="P49" s="114">
        <v>13</v>
      </c>
      <c r="Q49" s="114">
        <v>14</v>
      </c>
      <c r="R49" s="114">
        <v>15</v>
      </c>
      <c r="S49" s="114">
        <v>16</v>
      </c>
      <c r="T49" s="114">
        <v>17</v>
      </c>
      <c r="U49" s="114">
        <v>18</v>
      </c>
      <c r="V49" s="114">
        <v>19</v>
      </c>
      <c r="W49" s="114">
        <v>20</v>
      </c>
      <c r="X49" s="114">
        <v>21</v>
      </c>
      <c r="Y49" s="114">
        <v>22</v>
      </c>
      <c r="Z49" s="114">
        <v>23</v>
      </c>
      <c r="AA49" s="114">
        <v>24</v>
      </c>
      <c r="AB49" s="114">
        <v>25</v>
      </c>
      <c r="AC49" s="114">
        <v>26</v>
      </c>
      <c r="AD49" s="114">
        <v>27</v>
      </c>
      <c r="AE49" s="114">
        <v>28</v>
      </c>
      <c r="AF49" s="114">
        <v>29</v>
      </c>
      <c r="AG49" s="114">
        <v>30</v>
      </c>
      <c r="AH49" s="114">
        <v>1</v>
      </c>
      <c r="AI49" s="114">
        <v>2</v>
      </c>
      <c r="AJ49" s="114">
        <v>3</v>
      </c>
      <c r="AK49" s="114">
        <v>4</v>
      </c>
    </row>
    <row r="50" spans="1:37" ht="15.75">
      <c r="B50">
        <v>2</v>
      </c>
      <c r="C50" s="106" t="s">
        <v>57</v>
      </c>
      <c r="D50" s="115">
        <v>10466</v>
      </c>
      <c r="E50" s="115">
        <v>13302</v>
      </c>
      <c r="F50" s="115">
        <v>20728</v>
      </c>
      <c r="G50" s="115">
        <v>59937</v>
      </c>
      <c r="H50" s="115">
        <v>90042</v>
      </c>
      <c r="I50" s="115">
        <v>104338</v>
      </c>
      <c r="J50" s="115">
        <v>97063</v>
      </c>
      <c r="K50" s="115">
        <v>112607</v>
      </c>
      <c r="L50" s="115">
        <v>45217</v>
      </c>
      <c r="M50" s="115">
        <v>52745</v>
      </c>
      <c r="N50" s="115">
        <v>52969</v>
      </c>
      <c r="O50" s="115">
        <v>16077</v>
      </c>
      <c r="P50" s="115">
        <v>26487</v>
      </c>
      <c r="Q50" s="115">
        <v>36582</v>
      </c>
      <c r="R50" s="115">
        <v>0</v>
      </c>
      <c r="S50" s="115">
        <v>19018</v>
      </c>
      <c r="T50" s="115">
        <v>40889</v>
      </c>
      <c r="U50" s="115">
        <v>65937</v>
      </c>
      <c r="V50" s="115">
        <v>59861</v>
      </c>
      <c r="W50" s="115">
        <v>45568</v>
      </c>
      <c r="X50" s="115">
        <v>30265</v>
      </c>
      <c r="Y50" s="115">
        <v>62011</v>
      </c>
      <c r="Z50" s="115">
        <v>26042</v>
      </c>
      <c r="AA50" s="115">
        <v>80315</v>
      </c>
      <c r="AB50" s="115">
        <v>95918</v>
      </c>
      <c r="AC50" s="115">
        <v>44681</v>
      </c>
      <c r="AD50" s="115">
        <v>69606</v>
      </c>
      <c r="AE50" s="115">
        <v>84214</v>
      </c>
      <c r="AF50" s="115">
        <v>38510</v>
      </c>
      <c r="AG50" s="115">
        <v>29102</v>
      </c>
      <c r="AH50" s="115">
        <v>40004</v>
      </c>
      <c r="AI50" s="115">
        <v>0</v>
      </c>
      <c r="AJ50" s="115">
        <v>20985</v>
      </c>
      <c r="AK50" s="115"/>
    </row>
    <row r="51" spans="1:37" ht="15.75">
      <c r="B51">
        <v>3</v>
      </c>
      <c r="C51" s="107" t="s">
        <v>56</v>
      </c>
      <c r="D51" s="116">
        <v>10447</v>
      </c>
      <c r="E51" s="116">
        <v>62985</v>
      </c>
      <c r="F51" s="116">
        <v>68537</v>
      </c>
      <c r="G51" s="116">
        <v>51184</v>
      </c>
      <c r="H51" s="116">
        <v>10209</v>
      </c>
      <c r="I51" s="116">
        <v>15301</v>
      </c>
      <c r="J51" s="116">
        <v>35174</v>
      </c>
      <c r="K51" s="116">
        <v>0</v>
      </c>
      <c r="L51" s="116">
        <v>28256</v>
      </c>
      <c r="M51" s="116">
        <v>15862</v>
      </c>
      <c r="N51" s="116">
        <v>40262</v>
      </c>
      <c r="O51" s="116">
        <v>42183</v>
      </c>
      <c r="P51" s="116">
        <v>33093</v>
      </c>
      <c r="Q51" s="116">
        <v>41836</v>
      </c>
      <c r="R51" s="116">
        <v>92464</v>
      </c>
      <c r="S51" s="116">
        <v>43065</v>
      </c>
      <c r="T51" s="116">
        <v>22728</v>
      </c>
      <c r="U51" s="116">
        <v>24241</v>
      </c>
      <c r="V51" s="116">
        <v>23259</v>
      </c>
      <c r="W51" s="116">
        <v>60841</v>
      </c>
      <c r="X51" s="116">
        <v>68500</v>
      </c>
      <c r="Y51" s="116">
        <v>72515</v>
      </c>
      <c r="Z51" s="116">
        <v>108531</v>
      </c>
      <c r="AA51" s="116">
        <v>20650</v>
      </c>
      <c r="AB51" s="116">
        <v>10568</v>
      </c>
      <c r="AC51" s="116">
        <v>43518</v>
      </c>
      <c r="AD51" s="116">
        <v>58995</v>
      </c>
      <c r="AE51" s="116">
        <v>35753</v>
      </c>
      <c r="AF51" s="116">
        <v>41656</v>
      </c>
      <c r="AG51" s="116">
        <v>41862</v>
      </c>
      <c r="AH51" s="116">
        <v>34578</v>
      </c>
      <c r="AI51" s="116">
        <v>41749</v>
      </c>
      <c r="AJ51" s="116">
        <v>35460</v>
      </c>
      <c r="AK51" s="116"/>
    </row>
    <row r="52" spans="1:37" ht="15.75">
      <c r="B52">
        <v>4</v>
      </c>
      <c r="C52" s="108" t="s">
        <v>55</v>
      </c>
      <c r="D52" s="117">
        <v>78250</v>
      </c>
      <c r="E52" s="117">
        <v>12388</v>
      </c>
      <c r="F52" s="117">
        <v>0</v>
      </c>
      <c r="G52" s="117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7">
        <v>12813</v>
      </c>
      <c r="P52" s="117">
        <v>7396</v>
      </c>
      <c r="Q52" s="117">
        <v>0</v>
      </c>
      <c r="R52" s="117">
        <v>12386</v>
      </c>
      <c r="S52" s="117">
        <v>0</v>
      </c>
      <c r="T52" s="117">
        <v>0</v>
      </c>
      <c r="U52" s="117">
        <v>12250</v>
      </c>
      <c r="V52" s="117">
        <v>0</v>
      </c>
      <c r="W52" s="117">
        <v>7431</v>
      </c>
      <c r="X52" s="117">
        <v>12001</v>
      </c>
      <c r="Y52" s="117">
        <v>0</v>
      </c>
      <c r="Z52" s="117">
        <v>0</v>
      </c>
      <c r="AA52" s="117">
        <v>12823</v>
      </c>
      <c r="AB52" s="117">
        <v>0</v>
      </c>
      <c r="AC52" s="117">
        <v>0</v>
      </c>
      <c r="AD52" s="117">
        <v>12110</v>
      </c>
      <c r="AE52" s="117">
        <v>0</v>
      </c>
      <c r="AF52" s="117">
        <v>14703</v>
      </c>
      <c r="AG52" s="117">
        <v>22752</v>
      </c>
      <c r="AH52" s="117">
        <v>12662</v>
      </c>
      <c r="AI52" s="117">
        <v>0</v>
      </c>
      <c r="AJ52" s="117">
        <v>12530</v>
      </c>
      <c r="AK52" s="117"/>
    </row>
    <row r="53" spans="1:37" ht="15.75">
      <c r="B53">
        <v>5</v>
      </c>
      <c r="C53" s="158" t="s">
        <v>72</v>
      </c>
      <c r="D53" s="159">
        <v>0</v>
      </c>
      <c r="E53" s="159">
        <v>10677</v>
      </c>
      <c r="F53" s="159">
        <v>12435</v>
      </c>
      <c r="G53" s="159">
        <v>16148</v>
      </c>
      <c r="H53" s="159">
        <v>19701</v>
      </c>
      <c r="I53" s="159">
        <v>0</v>
      </c>
      <c r="J53" s="159">
        <v>12515</v>
      </c>
      <c r="K53" s="159">
        <v>14521</v>
      </c>
      <c r="L53" s="159">
        <v>50227</v>
      </c>
      <c r="M53" s="159">
        <v>49849</v>
      </c>
      <c r="N53" s="159">
        <v>0</v>
      </c>
      <c r="O53" s="159">
        <v>22961</v>
      </c>
      <c r="P53" s="159">
        <v>12112</v>
      </c>
      <c r="Q53" s="159">
        <v>25883</v>
      </c>
      <c r="R53" s="159">
        <v>18956</v>
      </c>
      <c r="S53" s="159">
        <v>76927</v>
      </c>
      <c r="T53" s="159">
        <v>35829</v>
      </c>
      <c r="U53" s="159">
        <v>0</v>
      </c>
      <c r="V53" s="159">
        <v>9053</v>
      </c>
      <c r="W53" s="159">
        <v>11952</v>
      </c>
      <c r="X53" s="159">
        <v>0</v>
      </c>
      <c r="Y53" s="159">
        <v>0</v>
      </c>
      <c r="Z53" s="159">
        <v>12560</v>
      </c>
      <c r="AA53" s="159">
        <v>22960</v>
      </c>
      <c r="AB53" s="159">
        <v>24754</v>
      </c>
      <c r="AC53" s="159">
        <v>10502</v>
      </c>
      <c r="AD53" s="159">
        <v>0</v>
      </c>
      <c r="AE53" s="159">
        <v>0</v>
      </c>
      <c r="AF53" s="159">
        <v>12431</v>
      </c>
      <c r="AG53" s="159">
        <v>22252</v>
      </c>
      <c r="AH53" s="159">
        <v>15487</v>
      </c>
      <c r="AI53" s="159">
        <v>31540</v>
      </c>
      <c r="AJ53" s="159">
        <v>57947</v>
      </c>
      <c r="AK53" s="159"/>
    </row>
    <row r="54" spans="1:37" ht="15.75">
      <c r="B54">
        <v>6</v>
      </c>
      <c r="C54" s="109" t="s">
        <v>60</v>
      </c>
      <c r="D54" s="118">
        <v>0</v>
      </c>
      <c r="E54" s="118">
        <v>0</v>
      </c>
      <c r="F54" s="118">
        <v>0</v>
      </c>
      <c r="G54" s="118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8">
        <v>0</v>
      </c>
      <c r="P54" s="118">
        <v>0</v>
      </c>
      <c r="Q54" s="118">
        <v>0</v>
      </c>
      <c r="R54" s="118">
        <v>0</v>
      </c>
      <c r="S54" s="118">
        <v>0</v>
      </c>
      <c r="T54" s="118">
        <v>0</v>
      </c>
      <c r="U54" s="118">
        <v>0</v>
      </c>
      <c r="V54" s="118">
        <v>0</v>
      </c>
      <c r="W54" s="118">
        <v>0</v>
      </c>
      <c r="X54" s="118"/>
      <c r="Y54" s="118"/>
      <c r="Z54" s="118"/>
      <c r="AA54" s="118"/>
      <c r="AB54" s="118"/>
      <c r="AC54" s="118"/>
      <c r="AD54" s="118">
        <v>0</v>
      </c>
      <c r="AE54" s="118">
        <v>0</v>
      </c>
      <c r="AF54" s="118">
        <v>0</v>
      </c>
      <c r="AG54" s="118">
        <v>0</v>
      </c>
      <c r="AH54" s="118">
        <v>0</v>
      </c>
      <c r="AI54" s="118">
        <v>0</v>
      </c>
      <c r="AJ54" s="118">
        <v>0</v>
      </c>
      <c r="AK54" s="118"/>
    </row>
    <row r="55" spans="1:37" ht="15.75">
      <c r="B55">
        <v>7</v>
      </c>
      <c r="C55" s="110" t="s">
        <v>1</v>
      </c>
      <c r="D55" s="119">
        <v>48492</v>
      </c>
      <c r="E55" s="119">
        <v>37845</v>
      </c>
      <c r="F55" s="119">
        <v>43914</v>
      </c>
      <c r="G55" s="119">
        <v>10522</v>
      </c>
      <c r="H55" s="119">
        <v>12059</v>
      </c>
      <c r="I55" s="119">
        <v>20674</v>
      </c>
      <c r="J55" s="119">
        <v>0</v>
      </c>
      <c r="K55" s="119">
        <v>10516</v>
      </c>
      <c r="L55" s="119">
        <v>10329</v>
      </c>
      <c r="M55" s="119">
        <v>31103</v>
      </c>
      <c r="N55" s="119">
        <v>52854</v>
      </c>
      <c r="O55" s="119">
        <v>41454</v>
      </c>
      <c r="P55" s="119">
        <v>53445</v>
      </c>
      <c r="Q55" s="119">
        <v>35154</v>
      </c>
      <c r="R55" s="119">
        <v>10315</v>
      </c>
      <c r="S55" s="119">
        <v>0</v>
      </c>
      <c r="T55" s="119">
        <v>28048</v>
      </c>
      <c r="U55" s="119">
        <v>42637</v>
      </c>
      <c r="V55" s="119">
        <v>51120</v>
      </c>
      <c r="W55" s="119">
        <v>26418</v>
      </c>
      <c r="X55" s="119">
        <v>32968</v>
      </c>
      <c r="Y55" s="119">
        <v>23116</v>
      </c>
      <c r="Z55" s="119">
        <v>7846</v>
      </c>
      <c r="AA55" s="119">
        <v>0</v>
      </c>
      <c r="AB55" s="119">
        <v>17911</v>
      </c>
      <c r="AC55" s="119">
        <v>19600</v>
      </c>
      <c r="AD55" s="119">
        <v>12551</v>
      </c>
      <c r="AE55" s="119">
        <v>20809</v>
      </c>
      <c r="AF55" s="119">
        <v>62892</v>
      </c>
      <c r="AG55" s="119">
        <v>29278</v>
      </c>
      <c r="AH55" s="119">
        <v>46619</v>
      </c>
      <c r="AI55" s="119">
        <v>32733</v>
      </c>
      <c r="AJ55" s="119">
        <v>43365</v>
      </c>
      <c r="AK55" s="119"/>
    </row>
    <row r="56" spans="1:37" ht="15.75">
      <c r="B56">
        <v>8</v>
      </c>
      <c r="C56" s="111" t="s">
        <v>61</v>
      </c>
      <c r="D56" s="120">
        <v>0</v>
      </c>
      <c r="E56" s="120">
        <v>0</v>
      </c>
      <c r="F56" s="120">
        <v>0</v>
      </c>
      <c r="G56" s="120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0">
        <v>0</v>
      </c>
      <c r="P56" s="120">
        <v>0</v>
      </c>
      <c r="Q56" s="120">
        <v>0</v>
      </c>
      <c r="R56" s="120">
        <v>0</v>
      </c>
      <c r="S56" s="120">
        <v>0</v>
      </c>
      <c r="T56" s="120">
        <v>0</v>
      </c>
      <c r="U56" s="120">
        <v>0</v>
      </c>
      <c r="V56" s="120">
        <v>0</v>
      </c>
      <c r="W56" s="120">
        <v>0</v>
      </c>
      <c r="X56" s="120"/>
      <c r="Y56" s="120"/>
      <c r="Z56" s="120"/>
      <c r="AA56" s="120"/>
      <c r="AB56" s="120"/>
      <c r="AC56" s="120"/>
      <c r="AD56" s="120">
        <v>0</v>
      </c>
      <c r="AE56" s="120">
        <v>0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0"/>
    </row>
    <row r="57" spans="1:37" ht="15.75">
      <c r="B57">
        <v>9</v>
      </c>
      <c r="C57" s="112" t="s">
        <v>62</v>
      </c>
      <c r="D57" s="121">
        <v>0</v>
      </c>
      <c r="E57" s="121">
        <v>0</v>
      </c>
      <c r="F57" s="121">
        <v>0</v>
      </c>
      <c r="G57" s="121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1">
        <v>0</v>
      </c>
      <c r="P57" s="121">
        <v>0</v>
      </c>
      <c r="Q57" s="121">
        <v>0</v>
      </c>
      <c r="R57" s="121">
        <v>0</v>
      </c>
      <c r="S57" s="121">
        <v>0</v>
      </c>
      <c r="T57" s="121">
        <v>0</v>
      </c>
      <c r="U57" s="121">
        <v>0</v>
      </c>
      <c r="V57" s="121">
        <v>0</v>
      </c>
      <c r="W57" s="121">
        <v>0</v>
      </c>
      <c r="X57" s="121"/>
      <c r="Y57" s="121"/>
      <c r="Z57" s="121"/>
      <c r="AA57" s="121"/>
      <c r="AB57" s="121"/>
      <c r="AC57" s="121"/>
      <c r="AD57" s="121">
        <v>0</v>
      </c>
      <c r="AE57" s="121">
        <v>0</v>
      </c>
      <c r="AF57" s="121"/>
      <c r="AG57" s="121">
        <v>0</v>
      </c>
      <c r="AH57" s="121">
        <v>0</v>
      </c>
      <c r="AI57" s="121">
        <v>0</v>
      </c>
      <c r="AJ57" s="121">
        <v>0</v>
      </c>
      <c r="AK57" s="121"/>
    </row>
    <row r="58" spans="1:37" ht="15.75">
      <c r="C58" s="113" t="s">
        <v>6</v>
      </c>
      <c r="D58" s="126">
        <f t="shared" ref="D58:AH58" si="10">SUM(D50:D57)</f>
        <v>147655</v>
      </c>
      <c r="E58" s="126">
        <f t="shared" si="10"/>
        <v>137197</v>
      </c>
      <c r="F58" s="126">
        <f t="shared" si="10"/>
        <v>145614</v>
      </c>
      <c r="G58" s="126">
        <f t="shared" si="10"/>
        <v>137791</v>
      </c>
      <c r="H58" s="126">
        <f t="shared" si="10"/>
        <v>132011</v>
      </c>
      <c r="I58" s="126">
        <f t="shared" si="10"/>
        <v>140313</v>
      </c>
      <c r="J58" s="126">
        <f t="shared" si="10"/>
        <v>144752</v>
      </c>
      <c r="K58" s="126">
        <f t="shared" si="10"/>
        <v>137644</v>
      </c>
      <c r="L58" s="126">
        <f t="shared" si="10"/>
        <v>134029</v>
      </c>
      <c r="M58" s="126">
        <f t="shared" si="10"/>
        <v>149559</v>
      </c>
      <c r="N58" s="126">
        <f t="shared" si="10"/>
        <v>146085</v>
      </c>
      <c r="O58" s="126">
        <f t="shared" si="10"/>
        <v>135488</v>
      </c>
      <c r="P58" s="126">
        <f t="shared" si="10"/>
        <v>132533</v>
      </c>
      <c r="Q58" s="126">
        <f t="shared" si="10"/>
        <v>139455</v>
      </c>
      <c r="R58" s="126">
        <f t="shared" si="10"/>
        <v>134121</v>
      </c>
      <c r="S58" s="126">
        <f t="shared" si="10"/>
        <v>139010</v>
      </c>
      <c r="T58" s="126">
        <f t="shared" si="10"/>
        <v>127494</v>
      </c>
      <c r="U58" s="126">
        <f t="shared" si="10"/>
        <v>145065</v>
      </c>
      <c r="V58" s="126">
        <f t="shared" si="10"/>
        <v>143293</v>
      </c>
      <c r="W58" s="126">
        <f t="shared" si="10"/>
        <v>152210</v>
      </c>
      <c r="X58" s="126">
        <f t="shared" si="10"/>
        <v>143734</v>
      </c>
      <c r="Y58" s="126">
        <f t="shared" si="10"/>
        <v>157642</v>
      </c>
      <c r="Z58" s="126">
        <f t="shared" si="10"/>
        <v>154979</v>
      </c>
      <c r="AA58" s="126">
        <f t="shared" si="10"/>
        <v>136748</v>
      </c>
      <c r="AB58" s="126">
        <f t="shared" si="10"/>
        <v>149151</v>
      </c>
      <c r="AC58" s="126">
        <f t="shared" si="10"/>
        <v>118301</v>
      </c>
      <c r="AD58" s="126">
        <f t="shared" si="10"/>
        <v>153262</v>
      </c>
      <c r="AE58" s="126">
        <f t="shared" si="10"/>
        <v>140776</v>
      </c>
      <c r="AF58" s="126">
        <f t="shared" si="10"/>
        <v>170192</v>
      </c>
      <c r="AG58" s="126">
        <f t="shared" si="10"/>
        <v>145246</v>
      </c>
      <c r="AH58" s="126">
        <f t="shared" si="10"/>
        <v>149350</v>
      </c>
      <c r="AI58" s="126">
        <f t="shared" ref="AI58:AJ58" si="11">SUM(AI50:AI57)</f>
        <v>106022</v>
      </c>
      <c r="AJ58" s="126">
        <f t="shared" si="11"/>
        <v>170287</v>
      </c>
      <c r="AK58" s="126">
        <f t="shared" ref="AK58" si="12">SUM(AK50:AK57)</f>
        <v>0</v>
      </c>
    </row>
    <row r="59" spans="1:37">
      <c r="A59" t="s">
        <v>66</v>
      </c>
    </row>
    <row r="60" spans="1:37">
      <c r="K60" s="127"/>
      <c r="L60" s="127"/>
      <c r="M60" s="127"/>
      <c r="N60" s="127"/>
      <c r="P60" s="127"/>
      <c r="Q60" s="127"/>
      <c r="R60" s="127"/>
      <c r="S60" s="127"/>
      <c r="X60" s="160"/>
      <c r="Y60" s="160"/>
      <c r="Z60" s="160"/>
      <c r="AA60" s="160"/>
      <c r="AB60" s="160"/>
      <c r="AC60" s="160"/>
    </row>
    <row r="61" spans="1:37">
      <c r="D61" s="127"/>
      <c r="E61" s="127"/>
      <c r="F61" s="127"/>
      <c r="G61" s="127"/>
      <c r="H61" s="127"/>
      <c r="I61" s="127"/>
      <c r="X61" s="160"/>
      <c r="Y61" s="160"/>
      <c r="Z61" s="160"/>
      <c r="AB61" s="186"/>
      <c r="AC61" s="186"/>
    </row>
    <row r="62" spans="1:37">
      <c r="W62" s="127"/>
      <c r="X62" s="127"/>
      <c r="Y62" s="127"/>
      <c r="Z62" s="127"/>
      <c r="AA62" s="127"/>
      <c r="AB62" s="187"/>
      <c r="AC62" s="187"/>
    </row>
    <row r="63" spans="1:37">
      <c r="W63" s="127"/>
      <c r="X63" s="127"/>
      <c r="Y63" s="127"/>
      <c r="Z63" s="127"/>
      <c r="AA63" s="127"/>
      <c r="AB63" s="187"/>
    </row>
    <row r="64" spans="1:37">
      <c r="X64" s="160"/>
      <c r="Y64" s="160"/>
      <c r="Z64" s="160"/>
      <c r="AB64" s="186"/>
    </row>
    <row r="65" spans="7:28">
      <c r="G65" s="226" t="s">
        <v>73</v>
      </c>
      <c r="H65" s="227"/>
      <c r="I65" s="216"/>
      <c r="J65" s="217"/>
      <c r="K65" s="218"/>
      <c r="L65" s="198">
        <v>32968</v>
      </c>
      <c r="M65" s="198"/>
      <c r="N65" s="198"/>
      <c r="P65" s="161">
        <f>L71</f>
        <v>30265</v>
      </c>
      <c r="X65" s="160"/>
      <c r="Y65" s="160"/>
      <c r="Z65" s="160"/>
      <c r="AB65">
        <v>16800</v>
      </c>
    </row>
    <row r="66" spans="7:28">
      <c r="G66" s="181"/>
      <c r="H66" s="182"/>
      <c r="I66" s="178"/>
      <c r="J66" s="179"/>
      <c r="K66" s="180"/>
      <c r="L66" s="198">
        <v>0</v>
      </c>
      <c r="M66" s="198"/>
      <c r="N66" s="198"/>
      <c r="P66" s="161">
        <f>L70</f>
        <v>68500</v>
      </c>
      <c r="X66" s="160"/>
      <c r="Y66" s="160"/>
      <c r="Z66" s="160"/>
      <c r="AB66">
        <v>10000</v>
      </c>
    </row>
    <row r="67" spans="7:28">
      <c r="G67" s="228" t="s">
        <v>74</v>
      </c>
      <c r="H67" s="229"/>
      <c r="I67" s="216"/>
      <c r="J67" s="217"/>
      <c r="K67" s="218"/>
      <c r="L67" s="198">
        <v>0</v>
      </c>
      <c r="M67" s="198"/>
      <c r="N67" s="198"/>
      <c r="P67" s="161">
        <f>L68</f>
        <v>12001</v>
      </c>
    </row>
    <row r="68" spans="7:28">
      <c r="G68" s="199" t="s">
        <v>75</v>
      </c>
      <c r="H68" s="200"/>
      <c r="I68" s="216"/>
      <c r="J68" s="217"/>
      <c r="K68" s="218"/>
      <c r="L68" s="198">
        <v>12001</v>
      </c>
      <c r="M68" s="198"/>
      <c r="N68" s="198"/>
      <c r="P68" s="161">
        <f>L69</f>
        <v>0</v>
      </c>
    </row>
    <row r="69" spans="7:28">
      <c r="G69" s="176" t="s">
        <v>83</v>
      </c>
      <c r="H69" s="177"/>
      <c r="I69" s="178"/>
      <c r="J69" s="179"/>
      <c r="K69" s="180"/>
      <c r="L69" s="198">
        <v>0</v>
      </c>
      <c r="M69" s="198"/>
      <c r="N69" s="198"/>
      <c r="P69" s="161"/>
    </row>
    <row r="70" spans="7:28">
      <c r="G70" s="211" t="s">
        <v>76</v>
      </c>
      <c r="H70" s="212"/>
      <c r="I70" s="213"/>
      <c r="J70" s="214"/>
      <c r="K70" s="215"/>
      <c r="L70" s="198">
        <v>68500</v>
      </c>
      <c r="M70" s="198"/>
      <c r="N70" s="198"/>
      <c r="P70" s="161">
        <f>L65</f>
        <v>32968</v>
      </c>
    </row>
    <row r="71" spans="7:28">
      <c r="G71" s="207" t="s">
        <v>77</v>
      </c>
      <c r="H71" s="208"/>
      <c r="I71" s="201"/>
      <c r="J71" s="202"/>
      <c r="K71" s="203"/>
      <c r="L71" s="198">
        <v>30265</v>
      </c>
      <c r="M71" s="198"/>
      <c r="N71" s="198"/>
    </row>
    <row r="72" spans="7:28">
      <c r="G72" s="209"/>
      <c r="H72" s="210"/>
      <c r="I72" s="204"/>
      <c r="J72" s="205"/>
      <c r="K72" s="206"/>
      <c r="L72" s="183"/>
      <c r="M72" s="184"/>
      <c r="N72" s="185"/>
      <c r="P72" s="161"/>
    </row>
    <row r="74" spans="7:28">
      <c r="L74" s="198">
        <v>38792</v>
      </c>
      <c r="M74" s="198"/>
      <c r="N74" s="198"/>
      <c r="P74" s="161">
        <f>L78</f>
        <v>33167</v>
      </c>
      <c r="AB74" s="127">
        <f>SUM(AB62:AB73)</f>
        <v>26800</v>
      </c>
    </row>
    <row r="75" spans="7:28">
      <c r="L75" s="198">
        <v>0</v>
      </c>
      <c r="M75" s="198"/>
      <c r="N75" s="198"/>
      <c r="P75" s="161">
        <f>L77</f>
        <v>12273</v>
      </c>
    </row>
    <row r="76" spans="7:28">
      <c r="L76" s="198">
        <v>70919</v>
      </c>
      <c r="M76" s="198"/>
      <c r="N76" s="198"/>
      <c r="P76" s="161">
        <f>L76</f>
        <v>70919</v>
      </c>
    </row>
    <row r="77" spans="7:28">
      <c r="L77" s="198">
        <v>12273</v>
      </c>
      <c r="M77" s="198"/>
      <c r="N77" s="198"/>
    </row>
    <row r="78" spans="7:28">
      <c r="L78" s="201">
        <v>33167</v>
      </c>
      <c r="M78" s="202"/>
      <c r="N78" s="203"/>
    </row>
    <row r="79" spans="7:28">
      <c r="L79" s="204"/>
      <c r="M79" s="205"/>
      <c r="N79" s="206"/>
      <c r="P79" s="161">
        <f>L74</f>
        <v>38792</v>
      </c>
    </row>
    <row r="80" spans="7:28">
      <c r="L80" s="198"/>
      <c r="M80" s="198"/>
      <c r="N80" s="198"/>
    </row>
  </sheetData>
  <mergeCells count="30">
    <mergeCell ref="I65:K65"/>
    <mergeCell ref="G65:H65"/>
    <mergeCell ref="G67:H67"/>
    <mergeCell ref="I67:K67"/>
    <mergeCell ref="L65:N65"/>
    <mergeCell ref="L66:N66"/>
    <mergeCell ref="L67:N67"/>
    <mergeCell ref="B43:B44"/>
    <mergeCell ref="D13:G13"/>
    <mergeCell ref="B34:C34"/>
    <mergeCell ref="B37:B38"/>
    <mergeCell ref="B39:B40"/>
    <mergeCell ref="B41:B42"/>
    <mergeCell ref="B35:B36"/>
    <mergeCell ref="L68:N68"/>
    <mergeCell ref="L69:N69"/>
    <mergeCell ref="G68:H68"/>
    <mergeCell ref="L80:N80"/>
    <mergeCell ref="L77:N77"/>
    <mergeCell ref="L78:N79"/>
    <mergeCell ref="L74:N74"/>
    <mergeCell ref="L75:N75"/>
    <mergeCell ref="L76:N76"/>
    <mergeCell ref="I71:K72"/>
    <mergeCell ref="G71:H72"/>
    <mergeCell ref="G70:H70"/>
    <mergeCell ref="I70:K70"/>
    <mergeCell ref="I68:K68"/>
    <mergeCell ref="L70:N70"/>
    <mergeCell ref="L71:N7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EE79"/>
  <sheetViews>
    <sheetView showGridLines="0" zoomScale="64" zoomScaleNormal="64" zoomScaleSheetLayoutView="84" workbookViewId="0">
      <pane xSplit="1" ySplit="3" topLeftCell="CR25" activePane="bottomRight" state="frozen"/>
      <selection pane="topRight" activeCell="B1" sqref="B1"/>
      <selection pane="bottomLeft" activeCell="A4" sqref="A4"/>
      <selection pane="bottomRight" activeCell="CS59" sqref="CS59:DA65"/>
    </sheetView>
  </sheetViews>
  <sheetFormatPr defaultColWidth="9.140625" defaultRowHeight="15"/>
  <cols>
    <col min="1" max="1" width="13.42578125" bestFit="1" customWidth="1"/>
    <col min="2" max="97" width="12.42578125" customWidth="1"/>
    <col min="98" max="98" width="13.5703125" customWidth="1"/>
    <col min="99" max="134" width="12.42578125" customWidth="1"/>
    <col min="135" max="135" width="8.85546875" customWidth="1"/>
    <col min="136" max="16384" width="9.140625" style="6"/>
  </cols>
  <sheetData>
    <row r="1" spans="1:135">
      <c r="A1" s="3" t="s">
        <v>7</v>
      </c>
      <c r="B1" s="98">
        <v>20</v>
      </c>
      <c r="C1" s="3" t="s">
        <v>8</v>
      </c>
      <c r="D1" s="98">
        <v>26</v>
      </c>
      <c r="E1" s="99">
        <f>D1+1</f>
        <v>27</v>
      </c>
      <c r="F1">
        <f>E1-B1</f>
        <v>7</v>
      </c>
      <c r="Q1" s="4">
        <v>0.85</v>
      </c>
      <c r="R1" s="4">
        <v>1.1499999999999999</v>
      </c>
      <c r="AJ1" t="s">
        <v>9</v>
      </c>
      <c r="BV1" s="5"/>
      <c r="BW1" s="5"/>
    </row>
    <row r="2" spans="1:135">
      <c r="A2" s="234" t="s">
        <v>10</v>
      </c>
      <c r="B2" s="232" t="s">
        <v>11</v>
      </c>
      <c r="C2" s="232"/>
      <c r="D2" s="232"/>
      <c r="E2" s="232"/>
      <c r="F2" s="232"/>
      <c r="G2" s="232"/>
      <c r="H2" s="232"/>
      <c r="I2" s="235" t="s">
        <v>12</v>
      </c>
      <c r="J2" s="235"/>
      <c r="K2" s="235"/>
      <c r="L2" s="235"/>
      <c r="M2" s="235" t="s">
        <v>13</v>
      </c>
      <c r="N2" s="235"/>
      <c r="O2" s="235"/>
      <c r="P2" s="236"/>
      <c r="Q2" s="236" t="s">
        <v>14</v>
      </c>
      <c r="R2" s="237"/>
      <c r="S2" s="7">
        <v>0.15</v>
      </c>
      <c r="T2" s="8"/>
      <c r="U2" s="249" t="s">
        <v>15</v>
      </c>
      <c r="V2" s="232"/>
      <c r="W2" s="232"/>
      <c r="X2" s="232"/>
      <c r="Y2" s="232"/>
      <c r="Z2" s="232"/>
      <c r="AA2" s="232"/>
      <c r="AB2" s="244" t="s">
        <v>12</v>
      </c>
      <c r="AC2" s="244"/>
      <c r="AD2" s="244"/>
      <c r="AE2" s="244"/>
      <c r="AF2" s="244" t="s">
        <v>16</v>
      </c>
      <c r="AG2" s="244"/>
      <c r="AH2" s="244"/>
      <c r="AI2" s="244"/>
      <c r="AJ2" s="250" t="s">
        <v>14</v>
      </c>
      <c r="AK2" s="251"/>
      <c r="AL2" s="9">
        <v>0.15</v>
      </c>
      <c r="AM2" s="10"/>
      <c r="AN2" s="232" t="s">
        <v>17</v>
      </c>
      <c r="AO2" s="232"/>
      <c r="AP2" s="232"/>
      <c r="AQ2" s="232"/>
      <c r="AR2" s="232"/>
      <c r="AS2" s="232"/>
      <c r="AT2" s="232"/>
      <c r="AU2" s="238" t="s">
        <v>12</v>
      </c>
      <c r="AV2" s="238"/>
      <c r="AW2" s="238"/>
      <c r="AX2" s="238"/>
      <c r="AY2" s="238" t="s">
        <v>16</v>
      </c>
      <c r="AZ2" s="238"/>
      <c r="BA2" s="238"/>
      <c r="BB2" s="238"/>
      <c r="BC2" s="239" t="s">
        <v>14</v>
      </c>
      <c r="BD2" s="240"/>
      <c r="BE2" s="11">
        <v>0.15</v>
      </c>
      <c r="BF2" s="11"/>
      <c r="BG2" s="232" t="s">
        <v>18</v>
      </c>
      <c r="BH2" s="232"/>
      <c r="BI2" s="232"/>
      <c r="BJ2" s="232"/>
      <c r="BK2" s="232"/>
      <c r="BL2" s="232"/>
      <c r="BM2" s="232"/>
      <c r="BN2" s="233" t="s">
        <v>12</v>
      </c>
      <c r="BO2" s="233"/>
      <c r="BP2" s="233"/>
      <c r="BQ2" s="233"/>
      <c r="BR2" s="233" t="s">
        <v>16</v>
      </c>
      <c r="BS2" s="233"/>
      <c r="BT2" s="233"/>
      <c r="BU2" s="233"/>
      <c r="BV2" s="230" t="s">
        <v>14</v>
      </c>
      <c r="BW2" s="231"/>
      <c r="BX2" s="12">
        <v>0.15</v>
      </c>
      <c r="BY2" s="12"/>
      <c r="BZ2" s="232" t="s">
        <v>71</v>
      </c>
      <c r="CA2" s="232"/>
      <c r="CB2" s="232"/>
      <c r="CC2" s="232"/>
      <c r="CD2" s="232"/>
      <c r="CE2" s="232"/>
      <c r="CF2" s="232"/>
      <c r="CG2" s="233" t="s">
        <v>12</v>
      </c>
      <c r="CH2" s="233"/>
      <c r="CI2" s="233"/>
      <c r="CJ2" s="233"/>
      <c r="CK2" s="233" t="s">
        <v>16</v>
      </c>
      <c r="CL2" s="233"/>
      <c r="CM2" s="233"/>
      <c r="CN2" s="233"/>
      <c r="CO2" s="230" t="s">
        <v>14</v>
      </c>
      <c r="CP2" s="231"/>
      <c r="CQ2" s="146">
        <v>0.15</v>
      </c>
      <c r="CR2" s="146"/>
      <c r="CS2" s="232" t="s">
        <v>19</v>
      </c>
      <c r="CT2" s="232"/>
      <c r="CU2" s="232"/>
      <c r="CV2" s="232"/>
      <c r="CW2" s="232"/>
      <c r="CX2" s="232"/>
      <c r="CY2" s="232"/>
      <c r="CZ2" s="241" t="s">
        <v>12</v>
      </c>
      <c r="DA2" s="241"/>
      <c r="DB2" s="241"/>
      <c r="DC2" s="241"/>
      <c r="DD2" s="241" t="s">
        <v>16</v>
      </c>
      <c r="DE2" s="241"/>
      <c r="DF2" s="241"/>
      <c r="DG2" s="241"/>
      <c r="DH2" s="241" t="s">
        <v>14</v>
      </c>
      <c r="DI2" s="241"/>
      <c r="DJ2" s="241">
        <v>0.15</v>
      </c>
      <c r="DK2" s="241"/>
      <c r="DL2" s="232" t="s">
        <v>20</v>
      </c>
      <c r="DM2" s="232"/>
      <c r="DN2" s="232"/>
      <c r="DO2" s="232"/>
      <c r="DP2" s="232"/>
      <c r="DQ2" s="232"/>
      <c r="DR2" s="232"/>
      <c r="DS2" s="241" t="s">
        <v>12</v>
      </c>
      <c r="DT2" s="241"/>
      <c r="DU2" s="241"/>
      <c r="DV2" s="241"/>
      <c r="DW2" s="241" t="s">
        <v>16</v>
      </c>
      <c r="DX2" s="241"/>
      <c r="DY2" s="241"/>
      <c r="DZ2" s="241"/>
      <c r="EA2" s="241" t="s">
        <v>14</v>
      </c>
      <c r="EB2" s="241"/>
      <c r="EC2" s="241">
        <v>0.15</v>
      </c>
      <c r="ED2" s="241"/>
    </row>
    <row r="3" spans="1:135" ht="45">
      <c r="A3" s="234"/>
      <c r="B3" s="13" t="s">
        <v>21</v>
      </c>
      <c r="C3" s="14" t="s">
        <v>22</v>
      </c>
      <c r="D3" s="14" t="s">
        <v>23</v>
      </c>
      <c r="E3" s="14" t="s">
        <v>24</v>
      </c>
      <c r="F3" s="14" t="s">
        <v>25</v>
      </c>
      <c r="G3" s="14" t="s">
        <v>26</v>
      </c>
      <c r="H3" s="14" t="s">
        <v>27</v>
      </c>
      <c r="I3" s="15" t="s">
        <v>28</v>
      </c>
      <c r="J3" s="15" t="s">
        <v>29</v>
      </c>
      <c r="K3" s="15" t="s">
        <v>30</v>
      </c>
      <c r="L3" s="15" t="s">
        <v>31</v>
      </c>
      <c r="M3" s="15" t="s">
        <v>32</v>
      </c>
      <c r="N3" s="15" t="s">
        <v>33</v>
      </c>
      <c r="O3" s="15" t="s">
        <v>34</v>
      </c>
      <c r="P3" s="16" t="s">
        <v>35</v>
      </c>
      <c r="Q3" s="17" t="s">
        <v>32</v>
      </c>
      <c r="R3" s="18" t="s">
        <v>33</v>
      </c>
      <c r="S3" s="18" t="s">
        <v>34</v>
      </c>
      <c r="T3" s="18" t="s">
        <v>35</v>
      </c>
      <c r="U3" s="13" t="s">
        <v>21</v>
      </c>
      <c r="V3" s="14" t="s">
        <v>22</v>
      </c>
      <c r="W3" s="14" t="s">
        <v>23</v>
      </c>
      <c r="X3" s="14" t="s">
        <v>24</v>
      </c>
      <c r="Y3" s="14" t="s">
        <v>25</v>
      </c>
      <c r="Z3" s="14" t="s">
        <v>36</v>
      </c>
      <c r="AA3" s="14" t="s">
        <v>27</v>
      </c>
      <c r="AB3" s="19" t="s">
        <v>28</v>
      </c>
      <c r="AC3" s="19" t="s">
        <v>29</v>
      </c>
      <c r="AD3" s="19" t="s">
        <v>30</v>
      </c>
      <c r="AE3" s="19" t="s">
        <v>31</v>
      </c>
      <c r="AF3" s="19" t="s">
        <v>32</v>
      </c>
      <c r="AG3" s="19" t="s">
        <v>33</v>
      </c>
      <c r="AH3" s="19" t="s">
        <v>34</v>
      </c>
      <c r="AI3" s="19" t="s">
        <v>35</v>
      </c>
      <c r="AJ3" s="19" t="s">
        <v>32</v>
      </c>
      <c r="AK3" s="19" t="s">
        <v>33</v>
      </c>
      <c r="AL3" s="19" t="s">
        <v>34</v>
      </c>
      <c r="AM3" s="19" t="s">
        <v>35</v>
      </c>
      <c r="AN3" s="13" t="s">
        <v>21</v>
      </c>
      <c r="AO3" s="14" t="s">
        <v>22</v>
      </c>
      <c r="AP3" s="14" t="s">
        <v>23</v>
      </c>
      <c r="AQ3" s="14" t="s">
        <v>24</v>
      </c>
      <c r="AR3" s="14" t="s">
        <v>25</v>
      </c>
      <c r="AS3" s="14" t="s">
        <v>36</v>
      </c>
      <c r="AT3" s="14" t="s">
        <v>27</v>
      </c>
      <c r="AU3" s="20" t="s">
        <v>28</v>
      </c>
      <c r="AV3" s="20" t="s">
        <v>29</v>
      </c>
      <c r="AW3" s="20" t="s">
        <v>30</v>
      </c>
      <c r="AX3" s="20" t="s">
        <v>31</v>
      </c>
      <c r="AY3" s="20" t="s">
        <v>32</v>
      </c>
      <c r="AZ3" s="20" t="s">
        <v>33</v>
      </c>
      <c r="BA3" s="20" t="s">
        <v>34</v>
      </c>
      <c r="BB3" s="20" t="s">
        <v>35</v>
      </c>
      <c r="BC3" s="20" t="s">
        <v>32</v>
      </c>
      <c r="BD3" s="20" t="s">
        <v>33</v>
      </c>
      <c r="BE3" s="20" t="s">
        <v>34</v>
      </c>
      <c r="BF3" s="20" t="s">
        <v>35</v>
      </c>
      <c r="BG3" s="13" t="s">
        <v>21</v>
      </c>
      <c r="BH3" s="14" t="s">
        <v>22</v>
      </c>
      <c r="BI3" s="14" t="s">
        <v>23</v>
      </c>
      <c r="BJ3" s="14" t="s">
        <v>24</v>
      </c>
      <c r="BK3" s="14" t="s">
        <v>25</v>
      </c>
      <c r="BL3" s="14" t="s">
        <v>36</v>
      </c>
      <c r="BM3" s="14" t="s">
        <v>27</v>
      </c>
      <c r="BN3" s="21" t="s">
        <v>28</v>
      </c>
      <c r="BO3" s="21" t="s">
        <v>29</v>
      </c>
      <c r="BP3" s="21" t="s">
        <v>30</v>
      </c>
      <c r="BQ3" s="21" t="s">
        <v>31</v>
      </c>
      <c r="BR3" s="21" t="s">
        <v>32</v>
      </c>
      <c r="BS3" s="21" t="s">
        <v>33</v>
      </c>
      <c r="BT3" s="21" t="s">
        <v>34</v>
      </c>
      <c r="BU3" s="21" t="s">
        <v>35</v>
      </c>
      <c r="BV3" s="21" t="s">
        <v>32</v>
      </c>
      <c r="BW3" s="21" t="s">
        <v>33</v>
      </c>
      <c r="BX3" s="21" t="s">
        <v>34</v>
      </c>
      <c r="BY3" s="21" t="s">
        <v>35</v>
      </c>
      <c r="BZ3" s="13" t="s">
        <v>21</v>
      </c>
      <c r="CA3" s="14" t="s">
        <v>22</v>
      </c>
      <c r="CB3" s="14" t="s">
        <v>23</v>
      </c>
      <c r="CC3" s="14" t="s">
        <v>24</v>
      </c>
      <c r="CD3" s="14" t="s">
        <v>25</v>
      </c>
      <c r="CE3" s="14" t="s">
        <v>36</v>
      </c>
      <c r="CF3" s="14" t="s">
        <v>27</v>
      </c>
      <c r="CG3" s="21" t="s">
        <v>28</v>
      </c>
      <c r="CH3" s="21" t="s">
        <v>29</v>
      </c>
      <c r="CI3" s="21" t="s">
        <v>30</v>
      </c>
      <c r="CJ3" s="21" t="s">
        <v>31</v>
      </c>
      <c r="CK3" s="21" t="s">
        <v>32</v>
      </c>
      <c r="CL3" s="21" t="s">
        <v>33</v>
      </c>
      <c r="CM3" s="21" t="s">
        <v>34</v>
      </c>
      <c r="CN3" s="21" t="s">
        <v>35</v>
      </c>
      <c r="CO3" s="21" t="s">
        <v>32</v>
      </c>
      <c r="CP3" s="21" t="s">
        <v>33</v>
      </c>
      <c r="CQ3" s="21" t="s">
        <v>34</v>
      </c>
      <c r="CR3" s="21" t="s">
        <v>35</v>
      </c>
      <c r="CS3" s="13" t="s">
        <v>21</v>
      </c>
      <c r="CT3" s="14" t="s">
        <v>22</v>
      </c>
      <c r="CU3" s="14" t="s">
        <v>23</v>
      </c>
      <c r="CV3" s="14" t="s">
        <v>24</v>
      </c>
      <c r="CW3" s="14" t="s">
        <v>25</v>
      </c>
      <c r="CX3" s="14" t="s">
        <v>36</v>
      </c>
      <c r="CY3" s="14" t="s">
        <v>27</v>
      </c>
      <c r="CZ3" s="22" t="s">
        <v>28</v>
      </c>
      <c r="DA3" s="22" t="s">
        <v>29</v>
      </c>
      <c r="DB3" s="22" t="s">
        <v>30</v>
      </c>
      <c r="DC3" s="22" t="s">
        <v>31</v>
      </c>
      <c r="DD3" s="22" t="s">
        <v>32</v>
      </c>
      <c r="DE3" s="22" t="s">
        <v>33</v>
      </c>
      <c r="DF3" s="22" t="s">
        <v>34</v>
      </c>
      <c r="DG3" s="22" t="s">
        <v>35</v>
      </c>
      <c r="DH3" s="22" t="s">
        <v>32</v>
      </c>
      <c r="DI3" s="22" t="s">
        <v>33</v>
      </c>
      <c r="DJ3" s="22" t="s">
        <v>34</v>
      </c>
      <c r="DK3" s="22" t="s">
        <v>35</v>
      </c>
      <c r="DL3" s="13" t="s">
        <v>21</v>
      </c>
      <c r="DM3" s="14" t="s">
        <v>22</v>
      </c>
      <c r="DN3" s="14" t="s">
        <v>23</v>
      </c>
      <c r="DO3" s="14" t="s">
        <v>24</v>
      </c>
      <c r="DP3" s="14" t="s">
        <v>25</v>
      </c>
      <c r="DQ3" s="14" t="s">
        <v>36</v>
      </c>
      <c r="DR3" s="14" t="s">
        <v>27</v>
      </c>
      <c r="DS3" s="22" t="s">
        <v>28</v>
      </c>
      <c r="DT3" s="22" t="s">
        <v>29</v>
      </c>
      <c r="DU3" s="22" t="s">
        <v>30</v>
      </c>
      <c r="DV3" s="22" t="s">
        <v>31</v>
      </c>
      <c r="DW3" s="22" t="s">
        <v>37</v>
      </c>
      <c r="DX3" s="22" t="s">
        <v>33</v>
      </c>
      <c r="DY3" s="22" t="s">
        <v>34</v>
      </c>
      <c r="DZ3" s="22" t="s">
        <v>35</v>
      </c>
      <c r="EA3" s="22" t="s">
        <v>37</v>
      </c>
      <c r="EB3" s="22" t="s">
        <v>33</v>
      </c>
      <c r="EC3" s="22" t="s">
        <v>34</v>
      </c>
      <c r="ED3" s="22" t="s">
        <v>35</v>
      </c>
    </row>
    <row r="4" spans="1:135">
      <c r="A4" s="95">
        <v>1</v>
      </c>
      <c r="B4" s="23">
        <f>U4+AN4+BG4+CS4+DL4+BZ4</f>
        <v>155500</v>
      </c>
      <c r="C4" s="23">
        <f>V4+AO4+BH4+CT4+DM4+CA4</f>
        <v>155500</v>
      </c>
      <c r="D4" s="23">
        <f>W4+AP4+BI4+CU4+DN4+CB4</f>
        <v>153900</v>
      </c>
      <c r="E4" s="24">
        <f>X4+AQ4+BJ4+CV4+DO4+CC4</f>
        <v>106300</v>
      </c>
      <c r="F4" s="24">
        <f>Y4+AR4+BK4+CW4+DP4+CD4</f>
        <v>40600</v>
      </c>
      <c r="G4" s="25">
        <f>F4+E4</f>
        <v>146900</v>
      </c>
      <c r="H4" s="24">
        <f>AA4+AT4+BM4+CY4+DR4+CF4</f>
        <v>147655</v>
      </c>
      <c r="I4" s="23">
        <f>IFERROR(B4-H4,"")</f>
        <v>7845</v>
      </c>
      <c r="J4" s="23">
        <f>IFERROR(C4-H4,"")</f>
        <v>7845</v>
      </c>
      <c r="K4" s="23">
        <f>IFERROR(D4-H4,"")</f>
        <v>6245</v>
      </c>
      <c r="L4" s="23">
        <f>IFERROR(G4-H4,"")</f>
        <v>-755</v>
      </c>
      <c r="M4" s="26">
        <f>IFERROR(H4/B4,"")</f>
        <v>0.94954983922829583</v>
      </c>
      <c r="N4" s="26">
        <f>IFERROR(H4/C4,"")</f>
        <v>0.94954983922829583</v>
      </c>
      <c r="O4" s="26">
        <f>IFERROR(H4/D4,"")</f>
        <v>0.95942170240415858</v>
      </c>
      <c r="P4" s="26">
        <f>IFERROR(H4/G4,"")</f>
        <v>1.005139550714772</v>
      </c>
      <c r="Q4" s="27" t="str">
        <f>+IF(M4="","",IF(AND(M4&gt;=$Q$1,M4&lt;=$R$1),"ok","nok"))</f>
        <v>ok</v>
      </c>
      <c r="R4" s="27" t="str">
        <f>+IF(N4="","",IF(AND(N4&gt;=$Q$1,N4&lt;=$R$1),"ok","nok"))</f>
        <v>ok</v>
      </c>
      <c r="S4" s="27" t="str">
        <f>+IF(O4="","",IF(AND(O4&gt;=$Q$1,O4&lt;=$R$1),"ok","nok"))</f>
        <v>ok</v>
      </c>
      <c r="T4" s="27" t="str">
        <f>+IF(P4="","",IF(AND(P4&gt;=$Q$1,P4&lt;=$R$1),"ok","nok"))</f>
        <v>ok</v>
      </c>
      <c r="U4" s="28">
        <f>HLOOKUP('Quantity Resume'!A4,Input!$C$4:$AH$11,7,FALSE)</f>
        <v>0</v>
      </c>
      <c r="V4" s="29">
        <f>HLOOKUP(A4,Input!$C$14:$AH$21,7,FALSE)</f>
        <v>0</v>
      </c>
      <c r="W4" s="29">
        <f>HLOOKUP(A4,Input!$C$24:$AH$31,7,FALSE)</f>
        <v>0</v>
      </c>
      <c r="X4" s="29">
        <f>HLOOKUP(A4,Input!$B$34:$AH$44,8,FALSE)</f>
        <v>0</v>
      </c>
      <c r="Y4" s="29">
        <f>HLOOKUP(A4,Input!$B$34:$AH$44,9,FALSE)</f>
        <v>0</v>
      </c>
      <c r="Z4" s="30">
        <f>Y4+X4</f>
        <v>0</v>
      </c>
      <c r="AA4" s="29">
        <f>HLOOKUP(A4,Input!$C$49:$AH$58,2,FALSE)</f>
        <v>10466</v>
      </c>
      <c r="AB4" s="29">
        <f>IFERROR(U4-AA4,"")</f>
        <v>-10466</v>
      </c>
      <c r="AC4" s="29">
        <f>IFERROR(V4-AA4,"")</f>
        <v>-10466</v>
      </c>
      <c r="AD4" s="29">
        <f>IFERROR(W4-AA4,"")</f>
        <v>-10466</v>
      </c>
      <c r="AE4" s="29">
        <f>IFERROR(Z4-AA4,"")</f>
        <v>-10466</v>
      </c>
      <c r="AF4" s="31" t="str">
        <f t="shared" ref="AF4" si="0">IFERROR(Z4/U4,"")</f>
        <v/>
      </c>
      <c r="AG4" s="31" t="str">
        <f t="shared" ref="AG4" si="1">IFERROR(AA4/V4,"")</f>
        <v/>
      </c>
      <c r="AH4" s="31" t="str">
        <f t="shared" ref="AH4" si="2">IFERROR(AA4/W4,"")</f>
        <v/>
      </c>
      <c r="AI4" s="31" t="str">
        <f t="shared" ref="AI4" si="3">IFERROR(AA4/Z4,"")</f>
        <v/>
      </c>
      <c r="AJ4" s="31" t="str">
        <f>+IF(AF4="","",IF(AND(AF4&gt;=$Q$1,AF4&lt;=$R$1),"ok","nok"))</f>
        <v/>
      </c>
      <c r="AK4" s="31" t="str">
        <f>+IF(AG4="","",IF(AND(AG4&gt;=$Q$1,AG4&lt;=$R$1),"ok","nok"))</f>
        <v/>
      </c>
      <c r="AL4" s="31" t="str">
        <f>+IF(AH4="","",IF(AND(AH4&gt;=$Q$1,AH4&lt;=$R$1),"ok","nok"))</f>
        <v/>
      </c>
      <c r="AM4" s="31" t="str">
        <f>+IF(AI4="","",IF(AND(AI4&gt;=$Q$1,AI4&lt;=$R$1),"ok","nok"))</f>
        <v/>
      </c>
      <c r="AN4" s="32">
        <f>HLOOKUP(A4,Input!$C$4:$AH$11,6,FALSE)</f>
        <v>16700</v>
      </c>
      <c r="AO4" s="33">
        <f>HLOOKUP(A4,Input!$C$14:$AH$21,6,FALSE)</f>
        <v>16700</v>
      </c>
      <c r="AP4" s="33">
        <f>HLOOKUP(A4,Input!$C$24:$AH$31,6,FALSE)</f>
        <v>22700</v>
      </c>
      <c r="AQ4" s="33">
        <f>HLOOKUP(A4,Input!$B$34:$AH$44,6,FALSE)</f>
        <v>10300</v>
      </c>
      <c r="AR4" s="33">
        <f>HLOOKUP(A4,Input!$B$34:$AH$44,7,FALSE)</f>
        <v>10300</v>
      </c>
      <c r="AS4" s="30">
        <f t="shared" ref="AS4:AS32" si="4">AR4+AQ4</f>
        <v>20600</v>
      </c>
      <c r="AT4" s="33">
        <f>HLOOKUP(A4,Input!$C$49:$AH$58,3,FALSE)</f>
        <v>10447</v>
      </c>
      <c r="AU4" s="33">
        <f t="shared" ref="AU4:AU9" si="5">IFERROR(AN4-AT4,"")</f>
        <v>6253</v>
      </c>
      <c r="AV4" s="33">
        <f t="shared" ref="AV4:AV9" si="6">IFERROR(AO4-AT4,"")</f>
        <v>6253</v>
      </c>
      <c r="AW4" s="33">
        <f t="shared" ref="AW4:AW9" si="7">IFERROR(AP4-AT4,"")</f>
        <v>12253</v>
      </c>
      <c r="AX4" s="33">
        <f t="shared" ref="AX4:AX9" si="8">IFERROR(AS4-AT4,"")</f>
        <v>10153</v>
      </c>
      <c r="AY4" s="34">
        <f t="shared" ref="AY4:AY34" si="9">IFERROR(AT4/AN4,"")</f>
        <v>0.62556886227544906</v>
      </c>
      <c r="AZ4" s="34">
        <f>IFERROR(AT4/AO4,"")</f>
        <v>0.62556886227544906</v>
      </c>
      <c r="BA4" s="34">
        <f>IFERROR(AT4/AP4,"")</f>
        <v>0.46022026431718061</v>
      </c>
      <c r="BB4" s="34">
        <f>IFERROR(AT4/AS4,"")</f>
        <v>0.50713592233009708</v>
      </c>
      <c r="BC4" s="34" t="str">
        <f>+IF(AY4="","",IF(AND(AY4&gt;=$Q$1,AY4&lt;=$R$1),"ok","nok"))</f>
        <v>nok</v>
      </c>
      <c r="BD4" s="34" t="str">
        <f>+IF(AZ4="","",IF(AND(AZ4&gt;=$Q$1,AZ4&lt;=$R$1),"ok","nok"))</f>
        <v>nok</v>
      </c>
      <c r="BE4" s="34" t="str">
        <f>+IF(BA4="","",IF(AND(BA4&gt;=$Q$1,BA4&lt;=$R$1),"ok","nok"))</f>
        <v>nok</v>
      </c>
      <c r="BF4" s="34" t="str">
        <f>+IF(BB4="","",IF(AND(BB4&gt;=$Q$1,BB4&lt;=$R$1),"ok","nok"))</f>
        <v>nok</v>
      </c>
      <c r="BG4" s="35">
        <f>HLOOKUP(A4,Input!$C$4:$AH$11,5,FALSE)</f>
        <v>79500</v>
      </c>
      <c r="BH4" s="36">
        <f>HLOOKUP(A4,Input!$C$14:$AH$21,5,FALSE)</f>
        <v>79500</v>
      </c>
      <c r="BI4" s="36">
        <f>HLOOKUP(A4,Input!$C$24:$AH$31,5,FALSE)</f>
        <v>71000</v>
      </c>
      <c r="BJ4" s="36">
        <f>HLOOKUP(A4,Input!$B$34:$AH$44,4,FALSE)</f>
        <v>67200</v>
      </c>
      <c r="BK4" s="36">
        <f>HLOOKUP(A4,Input!$B$34:$AH$44,5,FALSE)</f>
        <v>10400</v>
      </c>
      <c r="BL4" s="30">
        <f>BK4+BJ4</f>
        <v>77600</v>
      </c>
      <c r="BM4" s="36">
        <f>HLOOKUP(A4,Input!$C$49:$AH$58,4,FALSE)</f>
        <v>78250</v>
      </c>
      <c r="BN4" s="36">
        <f>IFERROR(BG4-BM4,"")</f>
        <v>1250</v>
      </c>
      <c r="BO4" s="36">
        <f>IFERROR(BH4-BM4,"")</f>
        <v>1250</v>
      </c>
      <c r="BP4" s="36">
        <f>IFERROR(BI4-BM4,"")</f>
        <v>-7250</v>
      </c>
      <c r="BQ4" s="36">
        <f>IFERROR(BL4-BM4,"")</f>
        <v>-650</v>
      </c>
      <c r="BR4" s="37">
        <f>IFERROR(BM4/BG4,"")</f>
        <v>0.98427672955974843</v>
      </c>
      <c r="BS4" s="37">
        <f>IFERROR(BM4/BH4,"")</f>
        <v>0.98427672955974843</v>
      </c>
      <c r="BT4" s="37">
        <f>IFERROR(BM4/BI4,"")</f>
        <v>1.102112676056338</v>
      </c>
      <c r="BU4" s="37">
        <f>IFERROR(BM4/BL4,"")</f>
        <v>1.0083762886597938</v>
      </c>
      <c r="BV4" s="37" t="str">
        <f>+IF(BR4="","",IF(AND(BR4&gt;=$Q$1,BR4&lt;=$R$1),"ok","nok"))</f>
        <v>ok</v>
      </c>
      <c r="BW4" s="37" t="str">
        <f>+IF(BS4="","",IF(AND(BS4&gt;=$Q$1,BS4&lt;=$R$1),"ok","nok"))</f>
        <v>ok</v>
      </c>
      <c r="BX4" s="37" t="str">
        <f>+IF(BT4="","",IF(AND(BT4&gt;=$Q$1,BT4&lt;=$R$1),"ok","nok"))</f>
        <v>ok</v>
      </c>
      <c r="BY4" s="37" t="str">
        <f>+IF(BU4="","",IF(AND(BU4&gt;=$Q$1,BU4&lt;=$R$1),"ok","nok"))</f>
        <v>ok</v>
      </c>
      <c r="BZ4" s="35">
        <f>HLOOKUP(A4,Input!$C$4:$AH$11,4,FALSE)</f>
        <v>0</v>
      </c>
      <c r="CA4" s="35">
        <f>HLOOKUP(A4,Input!$C$14:$AH$21,4,FALSE)</f>
        <v>0</v>
      </c>
      <c r="CB4" s="35">
        <f>HLOOKUP(A4,Input!$C$24:$AH$31,4,FALSE)</f>
        <v>0</v>
      </c>
      <c r="CC4" s="35">
        <f>HLOOKUP(A4,Input!$B$34:$AH$44,2,FALSE)</f>
        <v>0</v>
      </c>
      <c r="CD4" s="35">
        <f>HLOOKUP(A4,Input!$B$34:$AH$44,3,FALSE)</f>
        <v>0</v>
      </c>
      <c r="CE4" s="157">
        <f>CC4+CD4</f>
        <v>0</v>
      </c>
      <c r="CF4" s="35">
        <f>HLOOKUP(A4,Input!$C$49:$AH$58,5,FALSE)</f>
        <v>0</v>
      </c>
      <c r="CG4" s="36">
        <f>IFERROR(BZ4-CF4,"")</f>
        <v>0</v>
      </c>
      <c r="CH4" s="36">
        <f>IFERROR(CA4-CF4,"")</f>
        <v>0</v>
      </c>
      <c r="CI4" s="149">
        <f>IFERROR(CB4-CF4,"")</f>
        <v>0</v>
      </c>
      <c r="CJ4" s="149">
        <f>IFERROR(CE4-CF4,"")</f>
        <v>0</v>
      </c>
      <c r="CK4" s="147" t="str">
        <f>IFERROR(CF4/BZ4,"")</f>
        <v/>
      </c>
      <c r="CL4" s="147" t="str">
        <f>IFERROR(CF4/CA4,"")</f>
        <v/>
      </c>
      <c r="CM4" s="147" t="str">
        <f>IFERROR(CF4/CB4,"")</f>
        <v/>
      </c>
      <c r="CN4" s="147" t="str">
        <f>IFERROR(CF4/CE4,"")</f>
        <v/>
      </c>
      <c r="CO4" s="150" t="str">
        <f>+IF(CK4="","",IF(AND(CK4&gt;=$Q$1,CK4&lt;=$R$1),"ok","nok"))</f>
        <v/>
      </c>
      <c r="CP4" s="150" t="str">
        <f>+IF(CL4="","",IF(AND(CL4&gt;=$Q$1,CL4&lt;=$R$1),"ok","nok"))</f>
        <v/>
      </c>
      <c r="CQ4" s="150" t="str">
        <f>+IF(CM4="","",IF(AND(CM4&gt;=$Q$1,CM4&lt;=$R$1),"ok","nok"))</f>
        <v/>
      </c>
      <c r="CR4" s="150" t="str">
        <f>+IF(CN4="","",IF(AND(CN4&gt;=$Q$1,CN4&lt;=$R$1),"ok","nok"))</f>
        <v/>
      </c>
      <c r="CS4" s="38">
        <f>Input!D5</f>
        <v>59300</v>
      </c>
      <c r="CT4" s="39">
        <f>HLOOKUP(A4,Input!$C$14:$AH$21,2,FALSE)</f>
        <v>59300</v>
      </c>
      <c r="CU4" s="39">
        <f>HLOOKUP(A4,Input!$C$24:$AH$31,2,FALSE)</f>
        <v>60200</v>
      </c>
      <c r="CV4" s="39">
        <f>HLOOKUP(A4,Input!$B$34:$AH$44,10,FALSE)</f>
        <v>28800</v>
      </c>
      <c r="CW4" s="39">
        <f>HLOOKUP(A4,Input!$B$34:$AH$44,11,FALSE)</f>
        <v>19900</v>
      </c>
      <c r="CX4" s="30">
        <f t="shared" ref="CX4:CX34" si="10">CW4+CV4</f>
        <v>48700</v>
      </c>
      <c r="CY4" s="39">
        <f>HLOOKUP(A4,Input!$C$49:$AH$58,7,FALSE)</f>
        <v>48492</v>
      </c>
      <c r="CZ4" s="39">
        <f>IFERROR(CS4-CY4,"")</f>
        <v>10808</v>
      </c>
      <c r="DA4" s="39">
        <f>IFERROR(CT4-CY4,"")</f>
        <v>10808</v>
      </c>
      <c r="DB4" s="39">
        <f>IFERROR(CU4-CY4,"")</f>
        <v>11708</v>
      </c>
      <c r="DC4" s="39">
        <f>IFERROR(CX4-CY4,"")</f>
        <v>208</v>
      </c>
      <c r="DD4" s="40">
        <f t="shared" ref="DD4" si="11">IFERROR(CY4/CS4,"")</f>
        <v>0.81774030354131533</v>
      </c>
      <c r="DE4" s="40">
        <f t="shared" ref="DE4" si="12">IFERROR(CY4/CT4,"")</f>
        <v>0.81774030354131533</v>
      </c>
      <c r="DF4" s="40">
        <f t="shared" ref="DF4" si="13">IFERROR(CY4/CU4,"")</f>
        <v>0.80551495016611296</v>
      </c>
      <c r="DG4" s="40">
        <f t="shared" ref="DG4" si="14">IFERROR(CY4/CX4,"")</f>
        <v>0.99572895277207396</v>
      </c>
      <c r="DH4" s="40" t="str">
        <f t="shared" ref="DH4:DH11" si="15">+IF(DD4="","",IF(AND(DD4&gt;=$Q$1,DD4&lt;=$R$1),"ok","nok"))</f>
        <v>nok</v>
      </c>
      <c r="DI4" s="40" t="str">
        <f t="shared" ref="DI4:DI11" si="16">+IF(DE4="","",IF(AND(DE4&gt;=$Q$1,DE4&lt;=$R$1),"ok","nok"))</f>
        <v>nok</v>
      </c>
      <c r="DJ4" s="40" t="str">
        <f t="shared" ref="DJ4:DJ11" si="17">+IF(DF4="","",IF(AND(DF4&gt;=$Q$1,DF4&lt;=$R$1),"ok","nok"))</f>
        <v>nok</v>
      </c>
      <c r="DK4" s="40" t="str">
        <f t="shared" ref="DK4:DK11" si="18">+IF(DG4="","",IF(AND(DG4&gt;=$Q$1,DG4&lt;=$R$1),"ok","nok"))</f>
        <v>ok</v>
      </c>
      <c r="DL4" s="38">
        <f>Input!D6</f>
        <v>0</v>
      </c>
      <c r="DM4" s="39">
        <f>HLOOKUP(A4,Input!$C$14:$AH$21,3,FALSE)</f>
        <v>0</v>
      </c>
      <c r="DN4" s="39">
        <f>HLOOKUP(A4,Input!$C$24:$AH$31,3,FALSE)</f>
        <v>0</v>
      </c>
      <c r="DO4" s="39"/>
      <c r="DP4" s="39"/>
      <c r="DQ4" s="30">
        <f>DP4+DO4</f>
        <v>0</v>
      </c>
      <c r="DR4" s="39"/>
      <c r="DS4" s="39">
        <f>IFERROR(DL4-DR4,"")</f>
        <v>0</v>
      </c>
      <c r="DT4" s="39">
        <f>IFERROR(DM4-DR4,"")</f>
        <v>0</v>
      </c>
      <c r="DU4" s="39">
        <f>IFERROR(DN4-DR4,"")</f>
        <v>0</v>
      </c>
      <c r="DV4" s="39">
        <f>IFERROR(DQ4-DR4,"")</f>
        <v>0</v>
      </c>
      <c r="DW4" s="40" t="str">
        <f>IFERROR(DR4/DL4,"")</f>
        <v/>
      </c>
      <c r="DX4" s="40" t="str">
        <f>IFERROR(DR4/DM4,"")</f>
        <v/>
      </c>
      <c r="DY4" s="40" t="str">
        <f>IFERROR(DR4/DN4,"")</f>
        <v/>
      </c>
      <c r="DZ4" s="40" t="str">
        <f>IFERROR(DR4/DQ4,"")</f>
        <v/>
      </c>
      <c r="EA4" s="40" t="str">
        <f t="shared" ref="EA4:ED19" si="19">+IF(DW4="","",IF(AND(DW4&gt;=$Q$1,DW4&lt;=$R$1),"ok","nok"))</f>
        <v/>
      </c>
      <c r="EB4" s="40" t="str">
        <f t="shared" si="19"/>
        <v/>
      </c>
      <c r="EC4" s="40" t="str">
        <f t="shared" si="19"/>
        <v/>
      </c>
      <c r="ED4" s="40" t="str">
        <f t="shared" si="19"/>
        <v/>
      </c>
    </row>
    <row r="5" spans="1:135">
      <c r="A5" s="95">
        <f>+A4+1</f>
        <v>2</v>
      </c>
      <c r="B5" s="23">
        <f t="shared" ref="B5:B34" si="20">U5+AN5+BG5+CS5+DL5+BZ5</f>
        <v>155200</v>
      </c>
      <c r="C5" s="23">
        <f t="shared" ref="C5:C34" si="21">V5+AO5+BH5+CT5+DM5+CA5</f>
        <v>155200</v>
      </c>
      <c r="D5" s="23">
        <f t="shared" ref="D5:D34" si="22">W5+AP5+BI5+CU5+DN5+CB5</f>
        <v>154200</v>
      </c>
      <c r="E5" s="24">
        <f t="shared" ref="E5:E19" si="23">X5+AQ5+BJ5+CV5+DO5+CC5</f>
        <v>87400</v>
      </c>
      <c r="F5" s="24">
        <f>Y5+AR5+BK5+CW5+DP5+CD5</f>
        <v>60800</v>
      </c>
      <c r="G5" s="25">
        <f t="shared" ref="G5:G34" si="24">F5+E5</f>
        <v>148200</v>
      </c>
      <c r="H5" s="24">
        <f t="shared" ref="H5:H34" si="25">AA5+AT5+BM5+CY5+DR5+CF5</f>
        <v>137197</v>
      </c>
      <c r="I5" s="23">
        <f t="shared" ref="I5:I34" si="26">IFERROR(B5-H5,"")</f>
        <v>18003</v>
      </c>
      <c r="J5" s="23">
        <f t="shared" ref="J5:J34" si="27">IFERROR(C5-H5,"")</f>
        <v>18003</v>
      </c>
      <c r="K5" s="23">
        <f t="shared" ref="K5:K34" si="28">IFERROR(D5-H5,"")</f>
        <v>17003</v>
      </c>
      <c r="L5" s="23">
        <f t="shared" ref="L5:L34" si="29">IFERROR(G5-H5,"")</f>
        <v>11003</v>
      </c>
      <c r="M5" s="26">
        <f t="shared" ref="M5:M33" si="30">IFERROR(H5/B5,"")</f>
        <v>0.88400128865979377</v>
      </c>
      <c r="N5" s="26">
        <f t="shared" ref="N5:N33" si="31">IFERROR(H5/C5,"")</f>
        <v>0.88400128865979377</v>
      </c>
      <c r="O5" s="26">
        <f t="shared" ref="O5:O33" si="32">IFERROR(H5/D5,"")</f>
        <v>0.88973411154345006</v>
      </c>
      <c r="P5" s="26">
        <f t="shared" ref="P5:P33" si="33">IFERROR(H5/G5,"")</f>
        <v>0.92575573549257761</v>
      </c>
      <c r="Q5" s="27" t="str">
        <f t="shared" ref="Q5:Q32" si="34">+IF(M5="","",IF(AND(M5&gt;=$Q$1,M5&lt;=$R$1),"ok","nok"))</f>
        <v>ok</v>
      </c>
      <c r="R5" s="27" t="str">
        <f t="shared" ref="R5:R32" si="35">+IF(N5="","",IF(AND(N5&gt;=$Q$1,N5&lt;=$R$1),"ok","nok"))</f>
        <v>ok</v>
      </c>
      <c r="S5" s="27" t="str">
        <f t="shared" ref="S5:S32" si="36">+IF(O5="","",IF(AND(O5&gt;=$Q$1,O5&lt;=$R$1),"ok","nok"))</f>
        <v>ok</v>
      </c>
      <c r="T5" s="27" t="str">
        <f t="shared" ref="T5:T32" si="37">+IF(P5="","",IF(AND(P5&gt;=$Q$1,P5&lt;=$R$1),"ok","nok"))</f>
        <v>ok</v>
      </c>
      <c r="U5" s="28">
        <f>HLOOKUP('Quantity Resume'!A5,Input!$C$4:$AH$11,7,FALSE)</f>
        <v>31800</v>
      </c>
      <c r="V5" s="29">
        <f>HLOOKUP(A5,Input!$C$14:$AH$21,7,FALSE)</f>
        <v>31800</v>
      </c>
      <c r="W5" s="29">
        <f>HLOOKUP(A5,Input!$C$24:$AH$31,7,FALSE)</f>
        <v>23700</v>
      </c>
      <c r="X5" s="29">
        <f>HLOOKUP(A5,Input!$B$34:$AH$44,8,FALSE)</f>
        <v>0</v>
      </c>
      <c r="Y5" s="29">
        <f>HLOOKUP(A5,Input!$B$34:$AH$44,9,FALSE)</f>
        <v>13400</v>
      </c>
      <c r="Z5" s="30">
        <f t="shared" ref="Z5:Z34" si="38">Y5+X5</f>
        <v>13400</v>
      </c>
      <c r="AA5" s="29">
        <f>HLOOKUP(A5,Input!$C$49:$AH$58,2,FALSE)</f>
        <v>13302</v>
      </c>
      <c r="AB5" s="29">
        <f>IFERROR(U5-AA5,"")</f>
        <v>18498</v>
      </c>
      <c r="AC5" s="29">
        <f>IFERROR(V5-AA5,"")</f>
        <v>18498</v>
      </c>
      <c r="AD5" s="29">
        <f>IFERROR(W5-AA5,"")</f>
        <v>10398</v>
      </c>
      <c r="AE5" s="29">
        <f>IFERROR(Z5-AA5,"")</f>
        <v>98</v>
      </c>
      <c r="AF5" s="31">
        <f t="shared" ref="AF5:AF32" si="39">IFERROR(Z5/U5,"")</f>
        <v>0.42138364779874216</v>
      </c>
      <c r="AG5" s="31">
        <f t="shared" ref="AG5:AG32" si="40">IFERROR(AA5/V5,"")</f>
        <v>0.41830188679245284</v>
      </c>
      <c r="AH5" s="31">
        <f t="shared" ref="AH5:AH32" si="41">IFERROR(AA5/W5,"")</f>
        <v>0.56126582278481008</v>
      </c>
      <c r="AI5" s="31">
        <f t="shared" ref="AI5:AI32" si="42">IFERROR(AA5/Z5,"")</f>
        <v>0.99268656716417913</v>
      </c>
      <c r="AJ5" s="31" t="str">
        <f t="shared" ref="AJ5:AL8" si="43">+IF(AF5="","",IF(AND(AF5&gt;=$Q$1,AF5&lt;=$R$1),"ok","nok"))</f>
        <v>nok</v>
      </c>
      <c r="AK5" s="31" t="str">
        <f t="shared" si="43"/>
        <v>nok</v>
      </c>
      <c r="AL5" s="31" t="str">
        <f t="shared" si="43"/>
        <v>nok</v>
      </c>
      <c r="AM5" s="31" t="str">
        <f t="shared" ref="AM5:AM28" si="44">+IF(AI5="","",IF(AND(AI5&gt;=$Q$1,AI5&lt;=$R$1),"ok","nok"))</f>
        <v>ok</v>
      </c>
      <c r="AN5" s="32">
        <f>HLOOKUP(A5,Input!$C$4:$AH$11,6,FALSE)</f>
        <v>24800</v>
      </c>
      <c r="AO5" s="33">
        <f>HLOOKUP(A5,Input!$C$14:$AH$21,6,FALSE)</f>
        <v>24800</v>
      </c>
      <c r="AP5" s="33">
        <f>HLOOKUP(A5,Input!$C$24:$AH$31,6,FALSE)</f>
        <v>12400</v>
      </c>
      <c r="AQ5" s="33">
        <f>HLOOKUP(A5,Input!$B$34:$AH$44,6,FALSE)</f>
        <v>39500</v>
      </c>
      <c r="AR5" s="33">
        <f>HLOOKUP(A5,Input!$B$34:$AH$44,7,FALSE)</f>
        <v>26800</v>
      </c>
      <c r="AS5" s="30">
        <f t="shared" si="4"/>
        <v>66300</v>
      </c>
      <c r="AT5" s="33">
        <f>HLOOKUP(A5,Input!$C$49:$AH$58,3,FALSE)</f>
        <v>62985</v>
      </c>
      <c r="AU5" s="33">
        <f t="shared" si="5"/>
        <v>-38185</v>
      </c>
      <c r="AV5" s="33">
        <f t="shared" si="6"/>
        <v>-38185</v>
      </c>
      <c r="AW5" s="33">
        <f t="shared" si="7"/>
        <v>-50585</v>
      </c>
      <c r="AX5" s="33">
        <f t="shared" si="8"/>
        <v>3315</v>
      </c>
      <c r="AY5" s="34">
        <f t="shared" ref="AY5:AY28" si="45">IFERROR(AT5/AN5,"")</f>
        <v>2.5397177419354837</v>
      </c>
      <c r="AZ5" s="34">
        <f t="shared" ref="AZ5:AZ28" si="46">IFERROR(AT5/AO5,"")</f>
        <v>2.5397177419354837</v>
      </c>
      <c r="BA5" s="34">
        <f t="shared" ref="BA5:BA28" si="47">IFERROR(AT5/AP5,"")</f>
        <v>5.0794354838709674</v>
      </c>
      <c r="BB5" s="34">
        <f t="shared" ref="BB5:BB28" si="48">IFERROR(AT5/AS5,"")</f>
        <v>0.95</v>
      </c>
      <c r="BC5" s="34" t="str">
        <f t="shared" ref="BC5:BC11" si="49">+IF(AY5="","",IF(AND(AY5&gt;=$Q$1,AY5&lt;=$R$1),"ok","nok"))</f>
        <v>nok</v>
      </c>
      <c r="BD5" s="34" t="str">
        <f t="shared" ref="BD5:BD11" si="50">+IF(AZ5="","",IF(AND(AZ5&gt;=$Q$1,AZ5&lt;=$R$1),"ok","nok"))</f>
        <v>nok</v>
      </c>
      <c r="BE5" s="34" t="str">
        <f t="shared" ref="BE5:BE11" si="51">+IF(BA5="","",IF(AND(BA5&gt;=$Q$1,BA5&lt;=$R$1),"ok","nok"))</f>
        <v>nok</v>
      </c>
      <c r="BF5" s="34" t="str">
        <f t="shared" ref="BF5:BF11" si="52">+IF(BB5="","",IF(AND(BB5&gt;=$Q$1,BB5&lt;=$R$1),"ok","nok"))</f>
        <v>ok</v>
      </c>
      <c r="BG5" s="35">
        <f>HLOOKUP(A5,Input!$C$4:$AH$11,5,FALSE)</f>
        <v>34400</v>
      </c>
      <c r="BH5" s="36">
        <f>HLOOKUP(A5,Input!$C$14:$AH$21,5,FALSE)</f>
        <v>34400</v>
      </c>
      <c r="BI5" s="36">
        <f>HLOOKUP(A5,Input!$C$24:$AH$31,5,FALSE)</f>
        <v>46000</v>
      </c>
      <c r="BJ5" s="36">
        <f>HLOOKUP(A5,Input!$B$34:$AH$44,4,FALSE)</f>
        <v>0</v>
      </c>
      <c r="BK5" s="36">
        <f>HLOOKUP(A5,Input!$B$34:$AH$44,5,FALSE)</f>
        <v>12400</v>
      </c>
      <c r="BL5" s="30">
        <f t="shared" ref="BL5:BL34" si="53">BK5+BJ5</f>
        <v>12400</v>
      </c>
      <c r="BM5" s="36">
        <f>HLOOKUP(A5,Input!$C$49:$AH$58,4,FALSE)</f>
        <v>12388</v>
      </c>
      <c r="BN5" s="36">
        <f t="shared" ref="BN5:BN34" si="54">IFERROR(BG5-BM5,"")</f>
        <v>22012</v>
      </c>
      <c r="BO5" s="36">
        <f t="shared" ref="BO5:BO34" si="55">IFERROR(BH5-BM5,"")</f>
        <v>22012</v>
      </c>
      <c r="BP5" s="36">
        <f t="shared" ref="BP5:BP34" si="56">IFERROR(BI5-BM5,"")</f>
        <v>33612</v>
      </c>
      <c r="BQ5" s="36">
        <f t="shared" ref="BQ5:BQ34" si="57">IFERROR(BL5-BM5,"")</f>
        <v>12</v>
      </c>
      <c r="BR5" s="37">
        <f t="shared" ref="BR5:BR31" si="58">IFERROR(BM5/BG5,"")</f>
        <v>0.36011627906976745</v>
      </c>
      <c r="BS5" s="37">
        <f t="shared" ref="BS5:BS31" si="59">IFERROR(BM5/BH5,"")</f>
        <v>0.36011627906976745</v>
      </c>
      <c r="BT5" s="37">
        <f t="shared" ref="BT5:BT31" si="60">IFERROR(BM5/BI5,"")</f>
        <v>0.26930434782608698</v>
      </c>
      <c r="BU5" s="37">
        <f t="shared" ref="BU5:BU31" si="61">IFERROR(BM5/BL5,"")</f>
        <v>0.99903225806451612</v>
      </c>
      <c r="BV5" s="37" t="str">
        <f t="shared" ref="BV5:BV11" si="62">+IF(BR5="","",IF(AND(BR5&gt;=$Q$1,BR5&lt;=$R$1),"ok","nok"))</f>
        <v>nok</v>
      </c>
      <c r="BW5" s="37" t="str">
        <f t="shared" ref="BW5:BW11" si="63">+IF(BS5="","",IF(AND(BS5&gt;=$Q$1,BS5&lt;=$R$1),"ok","nok"))</f>
        <v>nok</v>
      </c>
      <c r="BX5" s="37" t="str">
        <f t="shared" ref="BX5:BX11" si="64">+IF(BT5="","",IF(AND(BT5&gt;=$Q$1,BT5&lt;=$R$1),"ok","nok"))</f>
        <v>nok</v>
      </c>
      <c r="BY5" s="37" t="str">
        <f t="shared" ref="BY5:BY11" si="65">+IF(BU5="","",IF(AND(BU5&gt;=$Q$1,BU5&lt;=$R$1),"ok","nok"))</f>
        <v>ok</v>
      </c>
      <c r="BZ5" s="35">
        <f>HLOOKUP(A5,Input!$C$4:$AH$11,4,FALSE)</f>
        <v>10300</v>
      </c>
      <c r="CA5" s="35">
        <f>HLOOKUP(A5,Input!$C$14:$AH$21,4,FALSE)</f>
        <v>10300</v>
      </c>
      <c r="CB5" s="35">
        <f>HLOOKUP(A5,Input!$C$24:$AH$31,4,FALSE)</f>
        <v>10300</v>
      </c>
      <c r="CC5" s="35">
        <f>HLOOKUP(A5,Input!$B$34:$AH$44,2,FALSE)</f>
        <v>10300</v>
      </c>
      <c r="CD5" s="35">
        <f>HLOOKUP(A5,Input!$B$34:$AH$44,3,FALSE)</f>
        <v>0</v>
      </c>
      <c r="CE5" s="157">
        <f t="shared" ref="CE5:CE34" si="66">CC5+CD5</f>
        <v>10300</v>
      </c>
      <c r="CF5" s="35">
        <f>HLOOKUP(A5,Input!$C$49:$AH$58,5,FALSE)</f>
        <v>10677</v>
      </c>
      <c r="CG5" s="36">
        <f t="shared" ref="CG5:CG34" si="67">IFERROR(BZ5-CF5,"")</f>
        <v>-377</v>
      </c>
      <c r="CH5" s="36">
        <f t="shared" ref="CH5:CH34" si="68">IFERROR(CA5-CF5,"")</f>
        <v>-377</v>
      </c>
      <c r="CI5" s="149">
        <f t="shared" ref="CI5:CI34" si="69">IFERROR(CB5-CF5,"")</f>
        <v>-377</v>
      </c>
      <c r="CJ5" s="149">
        <f t="shared" ref="CJ5:CJ34" si="70">IFERROR(CE5-CF5,"")</f>
        <v>-377</v>
      </c>
      <c r="CK5" s="147">
        <f t="shared" ref="CK5:CK30" si="71">IFERROR(CF5/BZ5,"")</f>
        <v>1.0366019417475729</v>
      </c>
      <c r="CL5" s="147">
        <f t="shared" ref="CL5:CL30" si="72">IFERROR(CF5/CA5,"")</f>
        <v>1.0366019417475729</v>
      </c>
      <c r="CM5" s="147">
        <f t="shared" ref="CM5:CM30" si="73">IFERROR(CF5/CB5,"")</f>
        <v>1.0366019417475729</v>
      </c>
      <c r="CN5" s="147">
        <f t="shared" ref="CN5:CN30" si="74">IFERROR(CF5/CE5,"")</f>
        <v>1.0366019417475729</v>
      </c>
      <c r="CO5" s="150" t="str">
        <f t="shared" ref="CO5:CO34" si="75">+IF(CK5="","",IF(AND(CK5&gt;=$Q$1,CK5&lt;=$R$1),"ok","nok"))</f>
        <v>ok</v>
      </c>
      <c r="CP5" s="150" t="str">
        <f t="shared" ref="CP5:CP34" si="76">+IF(CL5="","",IF(AND(CL5&gt;=$Q$1,CL5&lt;=$R$1),"ok","nok"))</f>
        <v>ok</v>
      </c>
      <c r="CQ5" s="150" t="str">
        <f t="shared" ref="CQ5:CQ34" si="77">+IF(CM5="","",IF(AND(CM5&gt;=$Q$1,CM5&lt;=$R$1),"ok","nok"))</f>
        <v>ok</v>
      </c>
      <c r="CR5" s="150" t="str">
        <f t="shared" ref="CR5:CR34" si="78">+IF(CN5="","",IF(AND(CN5&gt;=$Q$1,CN5&lt;=$R$1),"ok","nok"))</f>
        <v>ok</v>
      </c>
      <c r="CS5" s="38">
        <f>Input!E5</f>
        <v>53900</v>
      </c>
      <c r="CT5" s="39">
        <f>HLOOKUP(A5,Input!$C$14:$AH$21,2,FALSE)</f>
        <v>53900</v>
      </c>
      <c r="CU5" s="39">
        <f>HLOOKUP(A5,Input!$C$24:$AH$31,2,FALSE)</f>
        <v>61800</v>
      </c>
      <c r="CV5" s="39">
        <f>HLOOKUP(A5,Input!$B$34:$AH$44,10,FALSE)</f>
        <v>37600</v>
      </c>
      <c r="CW5" s="39">
        <f>HLOOKUP(A5,Input!$B$34:$AH$44,11,FALSE)</f>
        <v>8200</v>
      </c>
      <c r="CX5" s="30">
        <f t="shared" si="10"/>
        <v>45800</v>
      </c>
      <c r="CY5" s="39">
        <f>HLOOKUP(A5,Input!$C$49:$AH$58,7,FALSE)</f>
        <v>37845</v>
      </c>
      <c r="CZ5" s="39">
        <f t="shared" ref="CZ5:CZ34" si="79">IFERROR(CS5-CY5,"")</f>
        <v>16055</v>
      </c>
      <c r="DA5" s="39">
        <f t="shared" ref="DA5:DA34" si="80">IFERROR(CT5-CY5,"")</f>
        <v>16055</v>
      </c>
      <c r="DB5" s="39">
        <f t="shared" ref="DB5:DB34" si="81">IFERROR(CU5-CY5,"")</f>
        <v>23955</v>
      </c>
      <c r="DC5" s="39">
        <f t="shared" ref="DC5:DC34" si="82">IFERROR(CX5-CY5,"")</f>
        <v>7955</v>
      </c>
      <c r="DD5" s="40">
        <f t="shared" ref="DD5:DD31" si="83">IFERROR(CY5/CS5,"")</f>
        <v>0.70213358070500931</v>
      </c>
      <c r="DE5" s="40">
        <f t="shared" ref="DE5:DE31" si="84">IFERROR(CY5/CT5,"")</f>
        <v>0.70213358070500931</v>
      </c>
      <c r="DF5" s="40">
        <f t="shared" ref="DF5:DF31" si="85">IFERROR(CY5/CU5,"")</f>
        <v>0.61237864077669901</v>
      </c>
      <c r="DG5" s="40">
        <f t="shared" ref="DG5:DG31" si="86">IFERROR(CY5/CX5,"")</f>
        <v>0.82631004366812222</v>
      </c>
      <c r="DH5" s="40" t="str">
        <f t="shared" si="15"/>
        <v>nok</v>
      </c>
      <c r="DI5" s="40" t="str">
        <f t="shared" si="16"/>
        <v>nok</v>
      </c>
      <c r="DJ5" s="40" t="str">
        <f t="shared" si="17"/>
        <v>nok</v>
      </c>
      <c r="DK5" s="40" t="str">
        <f t="shared" si="18"/>
        <v>nok</v>
      </c>
      <c r="DL5" s="38">
        <f>Input!E6</f>
        <v>0</v>
      </c>
      <c r="DM5" s="39">
        <f>HLOOKUP(A5,Input!$C$14:$AH$21,3,FALSE)</f>
        <v>0</v>
      </c>
      <c r="DN5" s="39">
        <f>HLOOKUP(A5,Input!$C$24:$AH$31,3,FALSE)</f>
        <v>0</v>
      </c>
      <c r="DO5" s="39"/>
      <c r="DP5" s="39"/>
      <c r="DQ5" s="30">
        <f t="shared" ref="DQ5:DQ34" si="87">DP5+DO5</f>
        <v>0</v>
      </c>
      <c r="DR5" s="39"/>
      <c r="DS5" s="39">
        <f t="shared" ref="DS5:DS34" si="88">IFERROR(DL5-DR5,"")</f>
        <v>0</v>
      </c>
      <c r="DT5" s="39">
        <f t="shared" ref="DT5:DT34" si="89">IFERROR(DM5-DR5,"")</f>
        <v>0</v>
      </c>
      <c r="DU5" s="39">
        <f t="shared" ref="DU5:DU34" si="90">IFERROR(DN5-DR5,"")</f>
        <v>0</v>
      </c>
      <c r="DV5" s="39">
        <f t="shared" ref="DV5:DV34" si="91">IFERROR(DQ5-DR5,"")</f>
        <v>0</v>
      </c>
      <c r="DW5" s="40" t="str">
        <f t="shared" ref="DW5:DW34" si="92">IFERROR(DR5/DL5,"")</f>
        <v/>
      </c>
      <c r="DX5" s="40" t="str">
        <f t="shared" ref="DX5:DX34" si="93">IFERROR(DR5/DM5,"")</f>
        <v/>
      </c>
      <c r="DY5" s="40" t="str">
        <f t="shared" ref="DY5:DY34" si="94">IFERROR(DR5/DN5,"")</f>
        <v/>
      </c>
      <c r="DZ5" s="40" t="str">
        <f t="shared" ref="DZ5:DZ34" si="95">IFERROR(DR5/DQ5,"")</f>
        <v/>
      </c>
      <c r="EA5" s="40" t="str">
        <f t="shared" si="19"/>
        <v/>
      </c>
      <c r="EB5" s="40" t="str">
        <f t="shared" si="19"/>
        <v/>
      </c>
      <c r="EC5" s="40" t="str">
        <f t="shared" si="19"/>
        <v/>
      </c>
      <c r="ED5" s="40" t="str">
        <f t="shared" si="19"/>
        <v/>
      </c>
    </row>
    <row r="6" spans="1:135">
      <c r="A6" s="94">
        <f t="shared" ref="A6:A34" si="96">+A5+1</f>
        <v>3</v>
      </c>
      <c r="B6" s="23">
        <f t="shared" si="20"/>
        <v>155600</v>
      </c>
      <c r="C6" s="23">
        <f t="shared" si="21"/>
        <v>155600</v>
      </c>
      <c r="D6" s="23">
        <f t="shared" si="22"/>
        <v>151500</v>
      </c>
      <c r="E6" s="24">
        <f t="shared" si="23"/>
        <v>112000</v>
      </c>
      <c r="F6" s="24">
        <f>Y6+AR6+BK6+CW6+DP6+CD6</f>
        <v>35600</v>
      </c>
      <c r="G6" s="25">
        <f t="shared" si="24"/>
        <v>147600</v>
      </c>
      <c r="H6" s="24">
        <f t="shared" si="25"/>
        <v>145614</v>
      </c>
      <c r="I6" s="23">
        <f t="shared" si="26"/>
        <v>9986</v>
      </c>
      <c r="J6" s="23">
        <f t="shared" si="27"/>
        <v>9986</v>
      </c>
      <c r="K6" s="23">
        <f t="shared" si="28"/>
        <v>5886</v>
      </c>
      <c r="L6" s="23">
        <f t="shared" si="29"/>
        <v>1986</v>
      </c>
      <c r="M6" s="26">
        <f t="shared" si="30"/>
        <v>0.93582262210796918</v>
      </c>
      <c r="N6" s="26">
        <f t="shared" si="31"/>
        <v>0.93582262210796918</v>
      </c>
      <c r="O6" s="26">
        <f t="shared" si="32"/>
        <v>0.96114851485148511</v>
      </c>
      <c r="P6" s="26">
        <f t="shared" si="33"/>
        <v>0.9865447154471545</v>
      </c>
      <c r="Q6" s="27" t="str">
        <f t="shared" si="34"/>
        <v>ok</v>
      </c>
      <c r="R6" s="27" t="str">
        <f t="shared" si="35"/>
        <v>ok</v>
      </c>
      <c r="S6" s="27" t="str">
        <f t="shared" si="36"/>
        <v>ok</v>
      </c>
      <c r="T6" s="27" t="str">
        <f t="shared" si="37"/>
        <v>ok</v>
      </c>
      <c r="U6" s="28">
        <f>HLOOKUP('Quantity Resume'!A6,Input!$C$4:$AH$11,7,FALSE)</f>
        <v>24200</v>
      </c>
      <c r="V6" s="29">
        <f>HLOOKUP(A6,Input!$C$14:$AH$21,7,FALSE)</f>
        <v>24200</v>
      </c>
      <c r="W6" s="29">
        <f>HLOOKUP(A6,Input!$C$24:$AH$31,7,FALSE)</f>
        <v>10300</v>
      </c>
      <c r="X6" s="29">
        <f>HLOOKUP(A6,Input!$B$34:$AH$44,8,FALSE)</f>
        <v>10300</v>
      </c>
      <c r="Y6" s="29">
        <f>HLOOKUP(A6,Input!$B$34:$AH$44,9,FALSE)</f>
        <v>0</v>
      </c>
      <c r="Z6" s="30">
        <f t="shared" si="38"/>
        <v>10300</v>
      </c>
      <c r="AA6" s="29">
        <f>HLOOKUP(A6,Input!$C$49:$AH$58,2,FALSE)</f>
        <v>20728</v>
      </c>
      <c r="AB6" s="29">
        <f t="shared" ref="AB6:AB34" si="97">IFERROR(U6-AA6,"")</f>
        <v>3472</v>
      </c>
      <c r="AC6" s="29">
        <f t="shared" ref="AC6:AC34" si="98">IFERROR(V6-AA6,"")</f>
        <v>3472</v>
      </c>
      <c r="AD6" s="29">
        <f t="shared" ref="AD6:AD34" si="99">IFERROR(W6-AA6,"")</f>
        <v>-10428</v>
      </c>
      <c r="AE6" s="29">
        <f t="shared" ref="AE6:AE34" si="100">IFERROR(Z6-AA6,"")</f>
        <v>-10428</v>
      </c>
      <c r="AF6" s="31">
        <f t="shared" si="39"/>
        <v>0.42561983471074383</v>
      </c>
      <c r="AG6" s="31">
        <f t="shared" si="40"/>
        <v>0.85652892561983474</v>
      </c>
      <c r="AH6" s="31">
        <f t="shared" si="41"/>
        <v>2.0124271844660195</v>
      </c>
      <c r="AI6" s="31">
        <f t="shared" si="42"/>
        <v>2.0124271844660195</v>
      </c>
      <c r="AJ6" s="31" t="str">
        <f t="shared" si="43"/>
        <v>nok</v>
      </c>
      <c r="AK6" s="31" t="str">
        <f t="shared" si="43"/>
        <v>ok</v>
      </c>
      <c r="AL6" s="31" t="str">
        <f t="shared" si="43"/>
        <v>nok</v>
      </c>
      <c r="AM6" s="31" t="str">
        <f t="shared" si="44"/>
        <v>nok</v>
      </c>
      <c r="AN6" s="32">
        <f>HLOOKUP(A6,Input!$C$4:$AH$11,6,FALSE)</f>
        <v>96300</v>
      </c>
      <c r="AO6" s="33">
        <f>HLOOKUP(A6,Input!$C$14:$AH$21,6,FALSE)</f>
        <v>96300</v>
      </c>
      <c r="AP6" s="33">
        <f>HLOOKUP(A6,Input!$C$24:$AH$31,6,FALSE)</f>
        <v>73100</v>
      </c>
      <c r="AQ6" s="33">
        <f>HLOOKUP(A6,Input!$B$34:$AH$44,6,FALSE)</f>
        <v>33600</v>
      </c>
      <c r="AR6" s="33">
        <f>HLOOKUP(A6,Input!$B$34:$AH$44,7,FALSE)</f>
        <v>35600</v>
      </c>
      <c r="AS6" s="30">
        <f t="shared" si="4"/>
        <v>69200</v>
      </c>
      <c r="AT6" s="33">
        <f>HLOOKUP(A6,Input!$C$49:$AH$58,3,FALSE)</f>
        <v>68537</v>
      </c>
      <c r="AU6" s="33">
        <f t="shared" si="5"/>
        <v>27763</v>
      </c>
      <c r="AV6" s="33">
        <f t="shared" si="6"/>
        <v>27763</v>
      </c>
      <c r="AW6" s="33">
        <f t="shared" si="7"/>
        <v>4563</v>
      </c>
      <c r="AX6" s="33">
        <f t="shared" si="8"/>
        <v>663</v>
      </c>
      <c r="AY6" s="34">
        <f t="shared" si="45"/>
        <v>0.71170301142263759</v>
      </c>
      <c r="AZ6" s="34">
        <f t="shared" si="46"/>
        <v>0.71170301142263759</v>
      </c>
      <c r="BA6" s="34">
        <f t="shared" si="47"/>
        <v>0.93757865937072504</v>
      </c>
      <c r="BB6" s="34">
        <f t="shared" si="48"/>
        <v>0.99041907514450866</v>
      </c>
      <c r="BC6" s="34" t="str">
        <f t="shared" si="49"/>
        <v>nok</v>
      </c>
      <c r="BD6" s="34" t="str">
        <f t="shared" si="50"/>
        <v>nok</v>
      </c>
      <c r="BE6" s="34" t="str">
        <f t="shared" si="51"/>
        <v>ok</v>
      </c>
      <c r="BF6" s="34" t="str">
        <f t="shared" si="52"/>
        <v>ok</v>
      </c>
      <c r="BG6" s="35">
        <f>HLOOKUP(A6,Input!$C$4:$AH$11,5,FALSE)</f>
        <v>22700</v>
      </c>
      <c r="BH6" s="36">
        <f>HLOOKUP(A6,Input!$C$14:$AH$21,5,FALSE)</f>
        <v>22700</v>
      </c>
      <c r="BI6" s="36">
        <f>HLOOKUP(A6,Input!$C$24:$AH$31,5,FALSE)</f>
        <v>12400</v>
      </c>
      <c r="BJ6" s="36">
        <f>HLOOKUP(A6,Input!$B$34:$AH$44,4,FALSE)</f>
        <v>12400</v>
      </c>
      <c r="BK6" s="36">
        <f>HLOOKUP(A6,Input!$B$34:$AH$44,5,FALSE)</f>
        <v>0</v>
      </c>
      <c r="BL6" s="30">
        <f t="shared" si="53"/>
        <v>12400</v>
      </c>
      <c r="BM6" s="36">
        <f>HLOOKUP(A6,Input!$C$49:$AH$58,4,FALSE)</f>
        <v>0</v>
      </c>
      <c r="BN6" s="36">
        <f t="shared" si="54"/>
        <v>22700</v>
      </c>
      <c r="BO6" s="36">
        <f t="shared" si="55"/>
        <v>22700</v>
      </c>
      <c r="BP6" s="36">
        <f t="shared" si="56"/>
        <v>12400</v>
      </c>
      <c r="BQ6" s="36">
        <f t="shared" si="57"/>
        <v>12400</v>
      </c>
      <c r="BR6" s="37">
        <f t="shared" si="58"/>
        <v>0</v>
      </c>
      <c r="BS6" s="37">
        <f t="shared" si="59"/>
        <v>0</v>
      </c>
      <c r="BT6" s="37">
        <f t="shared" si="60"/>
        <v>0</v>
      </c>
      <c r="BU6" s="37">
        <f t="shared" si="61"/>
        <v>0</v>
      </c>
      <c r="BV6" s="37" t="str">
        <f t="shared" si="62"/>
        <v>nok</v>
      </c>
      <c r="BW6" s="37" t="str">
        <f t="shared" si="63"/>
        <v>nok</v>
      </c>
      <c r="BX6" s="37" t="str">
        <f t="shared" si="64"/>
        <v>nok</v>
      </c>
      <c r="BY6" s="37" t="str">
        <f t="shared" si="65"/>
        <v>nok</v>
      </c>
      <c r="BZ6" s="35">
        <f>HLOOKUP(A6,Input!$C$4:$AH$11,4,FALSE)</f>
        <v>12400</v>
      </c>
      <c r="CA6" s="35">
        <f>HLOOKUP(A6,Input!$C$14:$AH$21,4,FALSE)</f>
        <v>12400</v>
      </c>
      <c r="CB6" s="35">
        <f>HLOOKUP(A6,Input!$C$24:$AH$31,4,FALSE)</f>
        <v>12400</v>
      </c>
      <c r="CC6" s="35">
        <f>HLOOKUP(A6,Input!$B$34:$AH$44,2,FALSE)</f>
        <v>12400</v>
      </c>
      <c r="CD6" s="35">
        <f>HLOOKUP(A6,Input!$B$34:$AH$44,3,FALSE)</f>
        <v>0</v>
      </c>
      <c r="CE6" s="157">
        <f t="shared" si="66"/>
        <v>12400</v>
      </c>
      <c r="CF6" s="35">
        <f>HLOOKUP(A6,Input!$C$49:$AH$58,5,FALSE)</f>
        <v>12435</v>
      </c>
      <c r="CG6" s="36">
        <f t="shared" si="67"/>
        <v>-35</v>
      </c>
      <c r="CH6" s="36">
        <f t="shared" si="68"/>
        <v>-35</v>
      </c>
      <c r="CI6" s="149">
        <f t="shared" si="69"/>
        <v>-35</v>
      </c>
      <c r="CJ6" s="149">
        <f t="shared" si="70"/>
        <v>-35</v>
      </c>
      <c r="CK6" s="147">
        <f t="shared" si="71"/>
        <v>1.0028225806451614</v>
      </c>
      <c r="CL6" s="147">
        <f t="shared" si="72"/>
        <v>1.0028225806451614</v>
      </c>
      <c r="CM6" s="147">
        <f t="shared" si="73"/>
        <v>1.0028225806451614</v>
      </c>
      <c r="CN6" s="147">
        <f t="shared" si="74"/>
        <v>1.0028225806451614</v>
      </c>
      <c r="CO6" s="150" t="str">
        <f t="shared" si="75"/>
        <v>ok</v>
      </c>
      <c r="CP6" s="150" t="str">
        <f t="shared" si="76"/>
        <v>ok</v>
      </c>
      <c r="CQ6" s="150" t="str">
        <f t="shared" si="77"/>
        <v>ok</v>
      </c>
      <c r="CR6" s="150" t="str">
        <f t="shared" si="78"/>
        <v>ok</v>
      </c>
      <c r="CS6" s="38">
        <f>Input!F5</f>
        <v>0</v>
      </c>
      <c r="CT6" s="39">
        <f>HLOOKUP(A6,Input!$C$14:$AH$21,2,FALSE)</f>
        <v>0</v>
      </c>
      <c r="CU6" s="39">
        <f>HLOOKUP(A6,Input!$C$24:$AH$31,2,FALSE)</f>
        <v>43300</v>
      </c>
      <c r="CV6" s="39">
        <f>HLOOKUP(A6,Input!$B$34:$AH$44,10,FALSE)</f>
        <v>43300</v>
      </c>
      <c r="CW6" s="39">
        <f>HLOOKUP(A6,Input!$B$34:$AH$44,11,FALSE)</f>
        <v>0</v>
      </c>
      <c r="CX6" s="30">
        <f t="shared" si="10"/>
        <v>43300</v>
      </c>
      <c r="CY6" s="39">
        <f>HLOOKUP(A6,Input!$C$49:$AH$58,7,FALSE)</f>
        <v>43914</v>
      </c>
      <c r="CZ6" s="39">
        <f t="shared" si="79"/>
        <v>-43914</v>
      </c>
      <c r="DA6" s="39">
        <f t="shared" si="80"/>
        <v>-43914</v>
      </c>
      <c r="DB6" s="39">
        <f t="shared" si="81"/>
        <v>-614</v>
      </c>
      <c r="DC6" s="39">
        <f t="shared" si="82"/>
        <v>-614</v>
      </c>
      <c r="DD6" s="40" t="str">
        <f t="shared" si="83"/>
        <v/>
      </c>
      <c r="DE6" s="40" t="str">
        <f t="shared" si="84"/>
        <v/>
      </c>
      <c r="DF6" s="40">
        <f t="shared" si="85"/>
        <v>1.0141801385681293</v>
      </c>
      <c r="DG6" s="40">
        <f t="shared" si="86"/>
        <v>1.0141801385681293</v>
      </c>
      <c r="DH6" s="40" t="str">
        <f t="shared" si="15"/>
        <v/>
      </c>
      <c r="DI6" s="40" t="str">
        <f t="shared" si="16"/>
        <v/>
      </c>
      <c r="DJ6" s="40" t="str">
        <f t="shared" si="17"/>
        <v>ok</v>
      </c>
      <c r="DK6" s="40" t="str">
        <f t="shared" si="18"/>
        <v>ok</v>
      </c>
      <c r="DL6" s="38">
        <f>Input!F6</f>
        <v>0</v>
      </c>
      <c r="DM6" s="39">
        <f>HLOOKUP(A6,Input!$C$14:$AH$21,3,FALSE)</f>
        <v>0</v>
      </c>
      <c r="DN6" s="39">
        <f>HLOOKUP(A6,Input!$C$24:$AH$31,3,FALSE)</f>
        <v>0</v>
      </c>
      <c r="DO6" s="39"/>
      <c r="DP6" s="39"/>
      <c r="DQ6" s="30">
        <f t="shared" si="87"/>
        <v>0</v>
      </c>
      <c r="DR6" s="39"/>
      <c r="DS6" s="39">
        <f t="shared" si="88"/>
        <v>0</v>
      </c>
      <c r="DT6" s="39">
        <f t="shared" si="89"/>
        <v>0</v>
      </c>
      <c r="DU6" s="39">
        <f t="shared" si="90"/>
        <v>0</v>
      </c>
      <c r="DV6" s="39">
        <f t="shared" si="91"/>
        <v>0</v>
      </c>
      <c r="DW6" s="40" t="str">
        <f t="shared" si="92"/>
        <v/>
      </c>
      <c r="DX6" s="40" t="str">
        <f t="shared" si="93"/>
        <v/>
      </c>
      <c r="DY6" s="40" t="str">
        <f t="shared" si="94"/>
        <v/>
      </c>
      <c r="DZ6" s="40" t="str">
        <f t="shared" si="95"/>
        <v/>
      </c>
      <c r="EA6" s="40" t="str">
        <f t="shared" si="19"/>
        <v/>
      </c>
      <c r="EB6" s="40" t="str">
        <f t="shared" si="19"/>
        <v/>
      </c>
      <c r="EC6" s="40" t="str">
        <f t="shared" si="19"/>
        <v/>
      </c>
      <c r="ED6" s="40" t="str">
        <f t="shared" si="19"/>
        <v/>
      </c>
    </row>
    <row r="7" spans="1:135">
      <c r="A7" s="94">
        <f t="shared" si="96"/>
        <v>4</v>
      </c>
      <c r="B7" s="23">
        <f t="shared" si="20"/>
        <v>155200</v>
      </c>
      <c r="C7" s="23">
        <f t="shared" si="21"/>
        <v>155200</v>
      </c>
      <c r="D7" s="23">
        <f t="shared" si="22"/>
        <v>151400</v>
      </c>
      <c r="E7" s="24">
        <f t="shared" si="23"/>
        <v>105300</v>
      </c>
      <c r="F7" s="24">
        <f>Y7+AR7+BK7+CW7+DP7+CD7</f>
        <v>28400</v>
      </c>
      <c r="G7" s="25">
        <f t="shared" si="24"/>
        <v>133700</v>
      </c>
      <c r="H7" s="24">
        <f t="shared" si="25"/>
        <v>137791</v>
      </c>
      <c r="I7" s="23">
        <f t="shared" si="26"/>
        <v>17409</v>
      </c>
      <c r="J7" s="23">
        <f t="shared" si="27"/>
        <v>17409</v>
      </c>
      <c r="K7" s="23">
        <f t="shared" si="28"/>
        <v>13609</v>
      </c>
      <c r="L7" s="23">
        <f t="shared" si="29"/>
        <v>-4091</v>
      </c>
      <c r="M7" s="26">
        <f t="shared" si="30"/>
        <v>0.88782860824742271</v>
      </c>
      <c r="N7" s="26">
        <f t="shared" si="31"/>
        <v>0.88782860824742271</v>
      </c>
      <c r="O7" s="26">
        <f t="shared" si="32"/>
        <v>0.91011228533685606</v>
      </c>
      <c r="P7" s="26">
        <f t="shared" si="33"/>
        <v>1.0305983545250561</v>
      </c>
      <c r="Q7" s="27" t="str">
        <f t="shared" si="34"/>
        <v>ok</v>
      </c>
      <c r="R7" s="27" t="str">
        <f t="shared" si="35"/>
        <v>ok</v>
      </c>
      <c r="S7" s="27" t="str">
        <f t="shared" si="36"/>
        <v>ok</v>
      </c>
      <c r="T7" s="27" t="str">
        <f t="shared" si="37"/>
        <v>ok</v>
      </c>
      <c r="U7" s="28">
        <f>HLOOKUP('Quantity Resume'!A7,Input!$C$4:$AH$11,7,FALSE)</f>
        <v>12400</v>
      </c>
      <c r="V7" s="29">
        <f>HLOOKUP(A7,Input!$C$14:$AH$21,7,FALSE)</f>
        <v>12400</v>
      </c>
      <c r="W7" s="29">
        <f>HLOOKUP(A7,Input!$C$24:$AH$31,7,FALSE)</f>
        <v>43900</v>
      </c>
      <c r="X7" s="29">
        <f>HLOOKUP(A7,Input!$B$34:$AH$44,8,FALSE)</f>
        <v>54200</v>
      </c>
      <c r="Y7" s="29">
        <f>HLOOKUP(A7,Input!$B$34:$AH$44,9,FALSE)</f>
        <v>0</v>
      </c>
      <c r="Z7" s="30">
        <f t="shared" si="38"/>
        <v>54200</v>
      </c>
      <c r="AA7" s="29">
        <f>HLOOKUP(A7,Input!$C$49:$AH$58,2,FALSE)</f>
        <v>59937</v>
      </c>
      <c r="AB7" s="29">
        <f t="shared" si="97"/>
        <v>-47537</v>
      </c>
      <c r="AC7" s="29">
        <f t="shared" si="98"/>
        <v>-47537</v>
      </c>
      <c r="AD7" s="29">
        <f t="shared" si="99"/>
        <v>-16037</v>
      </c>
      <c r="AE7" s="29">
        <f t="shared" si="100"/>
        <v>-5737</v>
      </c>
      <c r="AF7" s="31">
        <f t="shared" si="39"/>
        <v>4.370967741935484</v>
      </c>
      <c r="AG7" s="31">
        <f t="shared" si="40"/>
        <v>4.8336290322580648</v>
      </c>
      <c r="AH7" s="31">
        <f t="shared" si="41"/>
        <v>1.3653075170842826</v>
      </c>
      <c r="AI7" s="31">
        <f t="shared" si="42"/>
        <v>1.1058487084870849</v>
      </c>
      <c r="AJ7" s="31" t="str">
        <f t="shared" si="43"/>
        <v>nok</v>
      </c>
      <c r="AK7" s="31" t="str">
        <f t="shared" si="43"/>
        <v>nok</v>
      </c>
      <c r="AL7" s="31" t="str">
        <f t="shared" si="43"/>
        <v>nok</v>
      </c>
      <c r="AM7" s="31" t="str">
        <f t="shared" si="44"/>
        <v>ok</v>
      </c>
      <c r="AN7" s="32">
        <f>HLOOKUP(A7,Input!$C$4:$AH$11,6,FALSE)</f>
        <v>120500</v>
      </c>
      <c r="AO7" s="33">
        <f>HLOOKUP(A7,Input!$C$14:$AH$21,6,FALSE)</f>
        <v>120500</v>
      </c>
      <c r="AP7" s="33">
        <f>HLOOKUP(A7,Input!$C$24:$AH$31,6,FALSE)</f>
        <v>47700</v>
      </c>
      <c r="AQ7" s="33">
        <f>HLOOKUP(A7,Input!$B$34:$AH$44,6,FALSE)</f>
        <v>40800</v>
      </c>
      <c r="AR7" s="33">
        <f>HLOOKUP(A7,Input!$B$34:$AH$44,7,FALSE)</f>
        <v>10000</v>
      </c>
      <c r="AS7" s="30">
        <f t="shared" si="4"/>
        <v>50800</v>
      </c>
      <c r="AT7" s="33">
        <f>HLOOKUP(A7,Input!$C$49:$AH$58,3,FALSE)</f>
        <v>51184</v>
      </c>
      <c r="AU7" s="33">
        <f t="shared" si="5"/>
        <v>69316</v>
      </c>
      <c r="AV7" s="33">
        <f t="shared" si="6"/>
        <v>69316</v>
      </c>
      <c r="AW7" s="33">
        <f t="shared" si="7"/>
        <v>-3484</v>
      </c>
      <c r="AX7" s="33">
        <f t="shared" si="8"/>
        <v>-384</v>
      </c>
      <c r="AY7" s="34">
        <f t="shared" si="45"/>
        <v>0.4247634854771784</v>
      </c>
      <c r="AZ7" s="34">
        <f t="shared" si="46"/>
        <v>0.4247634854771784</v>
      </c>
      <c r="BA7" s="34">
        <f t="shared" si="47"/>
        <v>1.0730398322851153</v>
      </c>
      <c r="BB7" s="34">
        <f t="shared" si="48"/>
        <v>1.0075590551181102</v>
      </c>
      <c r="BC7" s="34" t="str">
        <f t="shared" si="49"/>
        <v>nok</v>
      </c>
      <c r="BD7" s="34" t="str">
        <f t="shared" si="50"/>
        <v>nok</v>
      </c>
      <c r="BE7" s="34" t="str">
        <f t="shared" si="51"/>
        <v>ok</v>
      </c>
      <c r="BF7" s="34" t="str">
        <f t="shared" si="52"/>
        <v>ok</v>
      </c>
      <c r="BG7" s="35">
        <f>HLOOKUP(A7,Input!$C$4:$AH$11,5,FALSE)</f>
        <v>0</v>
      </c>
      <c r="BH7" s="36">
        <f>HLOOKUP(A7,Input!$C$14:$AH$21,5,FALSE)</f>
        <v>0</v>
      </c>
      <c r="BI7" s="36">
        <f>HLOOKUP(A7,Input!$C$24:$AH$31,5,FALSE)</f>
        <v>0</v>
      </c>
      <c r="BJ7" s="36">
        <f>HLOOKUP(A7,Input!$B$34:$AH$44,4,FALSE)</f>
        <v>0</v>
      </c>
      <c r="BK7" s="36">
        <f>HLOOKUP(A7,Input!$B$34:$AH$44,5,FALSE)</f>
        <v>0</v>
      </c>
      <c r="BL7" s="30">
        <f t="shared" si="53"/>
        <v>0</v>
      </c>
      <c r="BM7" s="36">
        <f>HLOOKUP(A7,Input!$C$49:$AH$58,4,FALSE)</f>
        <v>0</v>
      </c>
      <c r="BN7" s="36">
        <f t="shared" si="54"/>
        <v>0</v>
      </c>
      <c r="BO7" s="36">
        <f t="shared" si="55"/>
        <v>0</v>
      </c>
      <c r="BP7" s="36">
        <f t="shared" si="56"/>
        <v>0</v>
      </c>
      <c r="BQ7" s="36">
        <f t="shared" si="57"/>
        <v>0</v>
      </c>
      <c r="BR7" s="37" t="str">
        <f t="shared" si="58"/>
        <v/>
      </c>
      <c r="BS7" s="37" t="str">
        <f t="shared" si="59"/>
        <v/>
      </c>
      <c r="BT7" s="37" t="str">
        <f t="shared" si="60"/>
        <v/>
      </c>
      <c r="BU7" s="37" t="str">
        <f t="shared" si="61"/>
        <v/>
      </c>
      <c r="BV7" s="37" t="str">
        <f t="shared" si="62"/>
        <v/>
      </c>
      <c r="BW7" s="37" t="str">
        <f t="shared" si="63"/>
        <v/>
      </c>
      <c r="BX7" s="37" t="str">
        <f t="shared" si="64"/>
        <v/>
      </c>
      <c r="BY7" s="37" t="str">
        <f t="shared" si="65"/>
        <v/>
      </c>
      <c r="BZ7" s="35">
        <f>HLOOKUP(A7,Input!$C$4:$AH$11,4,FALSE)</f>
        <v>10300</v>
      </c>
      <c r="CA7" s="35">
        <f>HLOOKUP(A7,Input!$C$14:$AH$21,4,FALSE)</f>
        <v>10300</v>
      </c>
      <c r="CB7" s="35">
        <f>HLOOKUP(A7,Input!$C$24:$AH$31,4,FALSE)</f>
        <v>27300</v>
      </c>
      <c r="CC7" s="35">
        <f>HLOOKUP(A7,Input!$B$34:$AH$44,2,FALSE)</f>
        <v>0</v>
      </c>
      <c r="CD7" s="35">
        <f>HLOOKUP(A7,Input!$B$34:$AH$44,3,FALSE)</f>
        <v>18400</v>
      </c>
      <c r="CE7" s="157">
        <f t="shared" si="66"/>
        <v>18400</v>
      </c>
      <c r="CF7" s="35">
        <f>HLOOKUP(A7,Input!$C$49:$AH$58,5,FALSE)</f>
        <v>16148</v>
      </c>
      <c r="CG7" s="36">
        <f t="shared" si="67"/>
        <v>-5848</v>
      </c>
      <c r="CH7" s="36">
        <f t="shared" si="68"/>
        <v>-5848</v>
      </c>
      <c r="CI7" s="149">
        <f t="shared" si="69"/>
        <v>11152</v>
      </c>
      <c r="CJ7" s="149">
        <f t="shared" si="70"/>
        <v>2252</v>
      </c>
      <c r="CK7" s="147">
        <f t="shared" si="71"/>
        <v>1.5677669902912621</v>
      </c>
      <c r="CL7" s="147">
        <f t="shared" si="72"/>
        <v>1.5677669902912621</v>
      </c>
      <c r="CM7" s="147">
        <f t="shared" si="73"/>
        <v>0.59150183150183155</v>
      </c>
      <c r="CN7" s="147">
        <f t="shared" si="74"/>
        <v>0.87760869565217392</v>
      </c>
      <c r="CO7" s="150" t="str">
        <f t="shared" si="75"/>
        <v>nok</v>
      </c>
      <c r="CP7" s="150" t="str">
        <f t="shared" si="76"/>
        <v>nok</v>
      </c>
      <c r="CQ7" s="150" t="str">
        <f t="shared" si="77"/>
        <v>nok</v>
      </c>
      <c r="CR7" s="150" t="str">
        <f t="shared" si="78"/>
        <v>ok</v>
      </c>
      <c r="CS7" s="38">
        <f>Input!G5</f>
        <v>12000</v>
      </c>
      <c r="CT7" s="39">
        <f>HLOOKUP(A7,Input!$C$14:$AH$21,2,FALSE)</f>
        <v>12000</v>
      </c>
      <c r="CU7" s="39">
        <f>HLOOKUP(A7,Input!$C$24:$AH$31,2,FALSE)</f>
        <v>32500</v>
      </c>
      <c r="CV7" s="39">
        <f>HLOOKUP(A7,Input!$B$34:$AH$44,10,FALSE)</f>
        <v>10300</v>
      </c>
      <c r="CW7" s="39">
        <f>HLOOKUP(A7,Input!$B$34:$AH$44,11,FALSE)</f>
        <v>0</v>
      </c>
      <c r="CX7" s="30">
        <f t="shared" si="10"/>
        <v>10300</v>
      </c>
      <c r="CY7" s="39">
        <f>HLOOKUP(A7,Input!$C$49:$AH$58,7,FALSE)</f>
        <v>10522</v>
      </c>
      <c r="CZ7" s="39">
        <f t="shared" si="79"/>
        <v>1478</v>
      </c>
      <c r="DA7" s="39">
        <f t="shared" si="80"/>
        <v>1478</v>
      </c>
      <c r="DB7" s="39">
        <f t="shared" si="81"/>
        <v>21978</v>
      </c>
      <c r="DC7" s="39">
        <f t="shared" si="82"/>
        <v>-222</v>
      </c>
      <c r="DD7" s="40">
        <f t="shared" si="83"/>
        <v>0.87683333333333335</v>
      </c>
      <c r="DE7" s="40">
        <f t="shared" si="84"/>
        <v>0.87683333333333335</v>
      </c>
      <c r="DF7" s="40">
        <f t="shared" si="85"/>
        <v>0.32375384615384617</v>
      </c>
      <c r="DG7" s="40">
        <f t="shared" si="86"/>
        <v>1.0215533980582525</v>
      </c>
      <c r="DH7" s="40" t="str">
        <f t="shared" si="15"/>
        <v>ok</v>
      </c>
      <c r="DI7" s="40" t="str">
        <f t="shared" si="16"/>
        <v>ok</v>
      </c>
      <c r="DJ7" s="40" t="str">
        <f t="shared" si="17"/>
        <v>nok</v>
      </c>
      <c r="DK7" s="40" t="str">
        <f t="shared" si="18"/>
        <v>ok</v>
      </c>
      <c r="DL7" s="38">
        <f>Input!G6</f>
        <v>0</v>
      </c>
      <c r="DM7" s="39">
        <f>HLOOKUP(A7,Input!$C$14:$AH$21,3,FALSE)</f>
        <v>0</v>
      </c>
      <c r="DN7" s="39">
        <f>HLOOKUP(A7,Input!$C$24:$AH$31,3,FALSE)</f>
        <v>0</v>
      </c>
      <c r="DO7" s="39"/>
      <c r="DP7" s="39"/>
      <c r="DQ7" s="30">
        <f t="shared" si="87"/>
        <v>0</v>
      </c>
      <c r="DR7" s="39"/>
      <c r="DS7" s="39">
        <f t="shared" si="88"/>
        <v>0</v>
      </c>
      <c r="DT7" s="39">
        <f t="shared" si="89"/>
        <v>0</v>
      </c>
      <c r="DU7" s="39">
        <f t="shared" si="90"/>
        <v>0</v>
      </c>
      <c r="DV7" s="39">
        <f t="shared" si="91"/>
        <v>0</v>
      </c>
      <c r="DW7" s="40" t="str">
        <f t="shared" si="92"/>
        <v/>
      </c>
      <c r="DX7" s="40" t="str">
        <f t="shared" si="93"/>
        <v/>
      </c>
      <c r="DY7" s="40" t="str">
        <f t="shared" si="94"/>
        <v/>
      </c>
      <c r="DZ7" s="40" t="str">
        <f t="shared" si="95"/>
        <v/>
      </c>
      <c r="EA7" s="40" t="str">
        <f t="shared" si="19"/>
        <v/>
      </c>
      <c r="EB7" s="40" t="str">
        <f t="shared" si="19"/>
        <v/>
      </c>
      <c r="EC7" s="40" t="str">
        <f t="shared" si="19"/>
        <v/>
      </c>
      <c r="ED7" s="40" t="str">
        <f t="shared" si="19"/>
        <v/>
      </c>
    </row>
    <row r="8" spans="1:135">
      <c r="A8" s="94">
        <f t="shared" si="96"/>
        <v>5</v>
      </c>
      <c r="B8" s="23">
        <f t="shared" si="20"/>
        <v>156200</v>
      </c>
      <c r="C8" s="23">
        <f t="shared" si="21"/>
        <v>156200</v>
      </c>
      <c r="D8" s="23">
        <f t="shared" si="22"/>
        <v>151800</v>
      </c>
      <c r="E8" s="24">
        <f>X8+AQ8+BJ8+CV8+DO8+CC8</f>
        <v>90900</v>
      </c>
      <c r="F8" s="24">
        <f>Y8+AR8+BK8+CW8+DP8+CD8</f>
        <v>41100</v>
      </c>
      <c r="G8" s="25">
        <f t="shared" si="24"/>
        <v>132000</v>
      </c>
      <c r="H8" s="24">
        <f t="shared" si="25"/>
        <v>132011</v>
      </c>
      <c r="I8" s="23">
        <f t="shared" si="26"/>
        <v>24189</v>
      </c>
      <c r="J8" s="23">
        <f t="shared" si="27"/>
        <v>24189</v>
      </c>
      <c r="K8" s="23">
        <f t="shared" si="28"/>
        <v>19789</v>
      </c>
      <c r="L8" s="23">
        <f t="shared" si="29"/>
        <v>-11</v>
      </c>
      <c r="M8" s="26">
        <f t="shared" si="30"/>
        <v>0.84514084507042253</v>
      </c>
      <c r="N8" s="26">
        <f t="shared" si="31"/>
        <v>0.84514084507042253</v>
      </c>
      <c r="O8" s="26">
        <f t="shared" si="32"/>
        <v>0.86963768115942031</v>
      </c>
      <c r="P8" s="26">
        <f t="shared" si="33"/>
        <v>1.0000833333333334</v>
      </c>
      <c r="Q8" s="27" t="str">
        <f t="shared" si="34"/>
        <v>nok</v>
      </c>
      <c r="R8" s="27" t="str">
        <f t="shared" si="35"/>
        <v>nok</v>
      </c>
      <c r="S8" s="27" t="str">
        <f t="shared" si="36"/>
        <v>ok</v>
      </c>
      <c r="T8" s="27" t="str">
        <f t="shared" si="37"/>
        <v>ok</v>
      </c>
      <c r="U8" s="28">
        <f>HLOOKUP('Quantity Resume'!A8,Input!$C$4:$AH$11,7,FALSE)</f>
        <v>116400</v>
      </c>
      <c r="V8" s="29">
        <f>HLOOKUP(A8,Input!$C$14:$AH$21,7,FALSE)</f>
        <v>116400</v>
      </c>
      <c r="W8" s="29">
        <f>HLOOKUP(A8,Input!$C$24:$AH$31,7,FALSE)</f>
        <v>92700</v>
      </c>
      <c r="X8" s="29">
        <f>HLOOKUP(A8,Input!$B$34:$AH$44,8,FALSE)</f>
        <v>49300</v>
      </c>
      <c r="Y8" s="29">
        <f>HLOOKUP(A8,Input!$B$34:$AH$44,9,FALSE)</f>
        <v>41100</v>
      </c>
      <c r="Z8" s="30">
        <f t="shared" si="38"/>
        <v>90400</v>
      </c>
      <c r="AA8" s="29">
        <f>HLOOKUP(A8,Input!$C$49:$AH$58,2,FALSE)</f>
        <v>90042</v>
      </c>
      <c r="AB8" s="29">
        <f t="shared" si="97"/>
        <v>26358</v>
      </c>
      <c r="AC8" s="29">
        <f t="shared" si="98"/>
        <v>26358</v>
      </c>
      <c r="AD8" s="29">
        <f t="shared" si="99"/>
        <v>2658</v>
      </c>
      <c r="AE8" s="29">
        <f t="shared" si="100"/>
        <v>358</v>
      </c>
      <c r="AF8" s="31">
        <f t="shared" si="39"/>
        <v>0.7766323024054983</v>
      </c>
      <c r="AG8" s="31">
        <f t="shared" si="40"/>
        <v>0.77355670103092788</v>
      </c>
      <c r="AH8" s="31">
        <f t="shared" si="41"/>
        <v>0.97132686084142394</v>
      </c>
      <c r="AI8" s="31">
        <f t="shared" si="42"/>
        <v>0.99603982300884952</v>
      </c>
      <c r="AJ8" s="31" t="str">
        <f t="shared" si="43"/>
        <v>nok</v>
      </c>
      <c r="AK8" s="31" t="str">
        <f t="shared" si="43"/>
        <v>nok</v>
      </c>
      <c r="AL8" s="31" t="str">
        <f t="shared" si="43"/>
        <v>ok</v>
      </c>
      <c r="AM8" s="31" t="str">
        <f t="shared" si="44"/>
        <v>ok</v>
      </c>
      <c r="AN8" s="32">
        <f>HLOOKUP(A8,Input!$C$4:$AH$11,6,FALSE)</f>
        <v>18800</v>
      </c>
      <c r="AO8" s="33">
        <f>HLOOKUP(A8,Input!$C$14:$AH$21,6,FALSE)</f>
        <v>18800</v>
      </c>
      <c r="AP8" s="33">
        <f>HLOOKUP(A8,Input!$C$24:$AH$31,6,FALSE)</f>
        <v>15000</v>
      </c>
      <c r="AQ8" s="33">
        <f>HLOOKUP(A8,Input!$B$34:$AH$44,6,FALSE)</f>
        <v>10300</v>
      </c>
      <c r="AR8" s="33">
        <f>HLOOKUP(A8,Input!$B$34:$AH$44,7,FALSE)</f>
        <v>0</v>
      </c>
      <c r="AS8" s="30">
        <f t="shared" si="4"/>
        <v>10300</v>
      </c>
      <c r="AT8" s="33">
        <f>HLOOKUP(A8,Input!$C$49:$AH$58,3,FALSE)</f>
        <v>10209</v>
      </c>
      <c r="AU8" s="33">
        <f t="shared" si="5"/>
        <v>8591</v>
      </c>
      <c r="AV8" s="33">
        <f t="shared" si="6"/>
        <v>8591</v>
      </c>
      <c r="AW8" s="33">
        <f t="shared" si="7"/>
        <v>4791</v>
      </c>
      <c r="AX8" s="33">
        <f t="shared" si="8"/>
        <v>91</v>
      </c>
      <c r="AY8" s="34">
        <f t="shared" si="45"/>
        <v>0.54303191489361702</v>
      </c>
      <c r="AZ8" s="34">
        <f t="shared" si="46"/>
        <v>0.54303191489361702</v>
      </c>
      <c r="BA8" s="34">
        <f t="shared" si="47"/>
        <v>0.68059999999999998</v>
      </c>
      <c r="BB8" s="34">
        <f t="shared" si="48"/>
        <v>0.99116504854368936</v>
      </c>
      <c r="BC8" s="34" t="str">
        <f t="shared" si="49"/>
        <v>nok</v>
      </c>
      <c r="BD8" s="34" t="str">
        <f t="shared" si="50"/>
        <v>nok</v>
      </c>
      <c r="BE8" s="34" t="str">
        <f t="shared" si="51"/>
        <v>nok</v>
      </c>
      <c r="BF8" s="34" t="str">
        <f t="shared" si="52"/>
        <v>ok</v>
      </c>
      <c r="BG8" s="35">
        <f>HLOOKUP(A8,Input!$C$4:$AH$11,5,FALSE)</f>
        <v>9000</v>
      </c>
      <c r="BH8" s="36">
        <f>HLOOKUP(A8,Input!$C$14:$AH$21,5,FALSE)</f>
        <v>9000</v>
      </c>
      <c r="BI8" s="36">
        <f>HLOOKUP(A8,Input!$C$24:$AH$31,5,FALSE)</f>
        <v>0</v>
      </c>
      <c r="BJ8" s="36">
        <f>HLOOKUP(A8,Input!$B$34:$AH$44,4,FALSE)</f>
        <v>0</v>
      </c>
      <c r="BK8" s="36">
        <f>HLOOKUP(A8,Input!$B$34:$AH$44,5,FALSE)</f>
        <v>0</v>
      </c>
      <c r="BL8" s="30">
        <f t="shared" si="53"/>
        <v>0</v>
      </c>
      <c r="BM8" s="36">
        <f>HLOOKUP(A8,Input!$C$49:$AH$58,4,FALSE)</f>
        <v>0</v>
      </c>
      <c r="BN8" s="36">
        <f t="shared" si="54"/>
        <v>9000</v>
      </c>
      <c r="BO8" s="36">
        <f t="shared" si="55"/>
        <v>9000</v>
      </c>
      <c r="BP8" s="36">
        <f t="shared" si="56"/>
        <v>0</v>
      </c>
      <c r="BQ8" s="36">
        <f t="shared" si="57"/>
        <v>0</v>
      </c>
      <c r="BR8" s="37">
        <f t="shared" si="58"/>
        <v>0</v>
      </c>
      <c r="BS8" s="37">
        <f t="shared" si="59"/>
        <v>0</v>
      </c>
      <c r="BT8" s="37" t="str">
        <f t="shared" si="60"/>
        <v/>
      </c>
      <c r="BU8" s="37" t="str">
        <f t="shared" si="61"/>
        <v/>
      </c>
      <c r="BV8" s="37" t="str">
        <f t="shared" si="62"/>
        <v>nok</v>
      </c>
      <c r="BW8" s="37" t="str">
        <f t="shared" si="63"/>
        <v>nok</v>
      </c>
      <c r="BX8" s="37" t="str">
        <f t="shared" si="64"/>
        <v/>
      </c>
      <c r="BY8" s="37" t="str">
        <f t="shared" si="65"/>
        <v/>
      </c>
      <c r="BZ8" s="35">
        <f>HLOOKUP(A8,Input!$C$4:$AH$11,4,FALSE)</f>
        <v>0</v>
      </c>
      <c r="CA8" s="35">
        <f>HLOOKUP(A8,Input!$C$14:$AH$21,4,FALSE)</f>
        <v>0</v>
      </c>
      <c r="CB8" s="35">
        <f>HLOOKUP(A8,Input!$C$24:$AH$31,4,FALSE)</f>
        <v>31700</v>
      </c>
      <c r="CC8" s="35">
        <f>HLOOKUP(A8,Input!$B$34:$AH$44,2,FALSE)</f>
        <v>19300</v>
      </c>
      <c r="CD8" s="35">
        <f>HLOOKUP(A8,Input!$B$34:$AH$44,3,FALSE)</f>
        <v>0</v>
      </c>
      <c r="CE8" s="157">
        <f t="shared" si="66"/>
        <v>19300</v>
      </c>
      <c r="CF8" s="35">
        <f>HLOOKUP(A8,Input!$C$49:$AH$58,5,FALSE)</f>
        <v>19701</v>
      </c>
      <c r="CG8" s="36">
        <f t="shared" si="67"/>
        <v>-19701</v>
      </c>
      <c r="CH8" s="36">
        <f t="shared" si="68"/>
        <v>-19701</v>
      </c>
      <c r="CI8" s="149">
        <f t="shared" si="69"/>
        <v>11999</v>
      </c>
      <c r="CJ8" s="149">
        <f t="shared" si="70"/>
        <v>-401</v>
      </c>
      <c r="CK8" s="147" t="str">
        <f t="shared" si="71"/>
        <v/>
      </c>
      <c r="CL8" s="147" t="str">
        <f t="shared" si="72"/>
        <v/>
      </c>
      <c r="CM8" s="147">
        <f t="shared" si="73"/>
        <v>0.62148264984227131</v>
      </c>
      <c r="CN8" s="147">
        <f t="shared" si="74"/>
        <v>1.020777202072539</v>
      </c>
      <c r="CO8" s="150" t="str">
        <f t="shared" si="75"/>
        <v/>
      </c>
      <c r="CP8" s="150" t="str">
        <f t="shared" si="76"/>
        <v/>
      </c>
      <c r="CQ8" s="150" t="str">
        <f t="shared" si="77"/>
        <v>nok</v>
      </c>
      <c r="CR8" s="150" t="str">
        <f t="shared" si="78"/>
        <v>ok</v>
      </c>
      <c r="CS8" s="38">
        <f>Input!H5</f>
        <v>12000</v>
      </c>
      <c r="CT8" s="39">
        <f>HLOOKUP(A8,Input!$C$14:$AH$21,2,FALSE)</f>
        <v>12000</v>
      </c>
      <c r="CU8" s="39">
        <f>HLOOKUP(A8,Input!$C$24:$AH$31,2,FALSE)</f>
        <v>12400</v>
      </c>
      <c r="CV8" s="39">
        <f>HLOOKUP(A8,Input!$B$34:$AH$44,10,FALSE)</f>
        <v>12000</v>
      </c>
      <c r="CW8" s="39">
        <f>HLOOKUP(A8,Input!$B$34:$AH$44,11,FALSE)</f>
        <v>0</v>
      </c>
      <c r="CX8" s="30">
        <f t="shared" si="10"/>
        <v>12000</v>
      </c>
      <c r="CY8" s="39">
        <f>HLOOKUP(A8,Input!$C$49:$AH$58,7,FALSE)</f>
        <v>12059</v>
      </c>
      <c r="CZ8" s="39">
        <f t="shared" si="79"/>
        <v>-59</v>
      </c>
      <c r="DA8" s="39">
        <f t="shared" si="80"/>
        <v>-59</v>
      </c>
      <c r="DB8" s="39">
        <f t="shared" si="81"/>
        <v>341</v>
      </c>
      <c r="DC8" s="39">
        <f t="shared" si="82"/>
        <v>-59</v>
      </c>
      <c r="DD8" s="40">
        <f t="shared" si="83"/>
        <v>1.0049166666666667</v>
      </c>
      <c r="DE8" s="40">
        <f t="shared" si="84"/>
        <v>1.0049166666666667</v>
      </c>
      <c r="DF8" s="40">
        <f t="shared" si="85"/>
        <v>0.97250000000000003</v>
      </c>
      <c r="DG8" s="40">
        <f t="shared" si="86"/>
        <v>1.0049166666666667</v>
      </c>
      <c r="DH8" s="40" t="str">
        <f t="shared" si="15"/>
        <v>ok</v>
      </c>
      <c r="DI8" s="40" t="str">
        <f t="shared" si="16"/>
        <v>ok</v>
      </c>
      <c r="DJ8" s="40" t="str">
        <f t="shared" si="17"/>
        <v>ok</v>
      </c>
      <c r="DK8" s="40" t="str">
        <f t="shared" si="18"/>
        <v>ok</v>
      </c>
      <c r="DL8" s="38">
        <f>Input!H6</f>
        <v>0</v>
      </c>
      <c r="DM8" s="39">
        <f>HLOOKUP(A8,Input!$C$14:$AH$21,3,FALSE)</f>
        <v>0</v>
      </c>
      <c r="DN8" s="39">
        <f>HLOOKUP(A8,Input!$C$24:$AH$31,3,FALSE)</f>
        <v>0</v>
      </c>
      <c r="DO8" s="39"/>
      <c r="DP8" s="39"/>
      <c r="DQ8" s="30">
        <f t="shared" si="87"/>
        <v>0</v>
      </c>
      <c r="DR8" s="39"/>
      <c r="DS8" s="39">
        <f t="shared" si="88"/>
        <v>0</v>
      </c>
      <c r="DT8" s="39">
        <f t="shared" si="89"/>
        <v>0</v>
      </c>
      <c r="DU8" s="39">
        <f t="shared" si="90"/>
        <v>0</v>
      </c>
      <c r="DV8" s="39">
        <f t="shared" si="91"/>
        <v>0</v>
      </c>
      <c r="DW8" s="40" t="str">
        <f t="shared" si="92"/>
        <v/>
      </c>
      <c r="DX8" s="40" t="str">
        <f t="shared" si="93"/>
        <v/>
      </c>
      <c r="DY8" s="40" t="str">
        <f t="shared" si="94"/>
        <v/>
      </c>
      <c r="DZ8" s="40" t="str">
        <f t="shared" si="95"/>
        <v/>
      </c>
      <c r="EA8" s="40" t="str">
        <f t="shared" si="19"/>
        <v/>
      </c>
      <c r="EB8" s="40" t="str">
        <f t="shared" si="19"/>
        <v/>
      </c>
      <c r="EC8" s="40" t="str">
        <f t="shared" si="19"/>
        <v/>
      </c>
      <c r="ED8" s="40" t="str">
        <f t="shared" si="19"/>
        <v/>
      </c>
    </row>
    <row r="9" spans="1:135">
      <c r="A9" s="94">
        <f>+A8+1</f>
        <v>6</v>
      </c>
      <c r="B9" s="23">
        <f t="shared" si="20"/>
        <v>53900</v>
      </c>
      <c r="C9" s="23">
        <f t="shared" si="21"/>
        <v>156800</v>
      </c>
      <c r="D9" s="23">
        <f t="shared" si="22"/>
        <v>151900</v>
      </c>
      <c r="E9" s="24">
        <f t="shared" si="23"/>
        <v>99700</v>
      </c>
      <c r="F9" s="24">
        <f t="shared" ref="F9:F34" si="101">Y9+AR9+BK9+CW9+DP9+CD9</f>
        <v>56300</v>
      </c>
      <c r="G9" s="25">
        <f t="shared" si="24"/>
        <v>156000</v>
      </c>
      <c r="H9" s="24">
        <f t="shared" si="25"/>
        <v>140313</v>
      </c>
      <c r="I9" s="23">
        <f t="shared" si="26"/>
        <v>-86413</v>
      </c>
      <c r="J9" s="23">
        <f t="shared" si="27"/>
        <v>16487</v>
      </c>
      <c r="K9" s="23">
        <f t="shared" si="28"/>
        <v>11587</v>
      </c>
      <c r="L9" s="23">
        <f t="shared" si="29"/>
        <v>15687</v>
      </c>
      <c r="M9" s="26">
        <f t="shared" si="30"/>
        <v>2.6032096474953619</v>
      </c>
      <c r="N9" s="26">
        <f t="shared" si="31"/>
        <v>0.89485331632653065</v>
      </c>
      <c r="O9" s="26">
        <f t="shared" si="32"/>
        <v>0.92371955233706382</v>
      </c>
      <c r="P9" s="26">
        <f t="shared" si="33"/>
        <v>0.89944230769230771</v>
      </c>
      <c r="Q9" s="27" t="str">
        <f t="shared" si="34"/>
        <v>nok</v>
      </c>
      <c r="R9" s="27" t="str">
        <f t="shared" si="35"/>
        <v>ok</v>
      </c>
      <c r="S9" s="27" t="str">
        <f t="shared" si="36"/>
        <v>ok</v>
      </c>
      <c r="T9" s="27" t="str">
        <f t="shared" si="37"/>
        <v>ok</v>
      </c>
      <c r="U9" s="28"/>
      <c r="V9" s="29">
        <f>HLOOKUP(A9,Input!$C$14:$AH$21,7,FALSE)</f>
        <v>89500</v>
      </c>
      <c r="W9" s="29">
        <f>HLOOKUP(A9,Input!$C$24:$AH$31,7,FALSE)</f>
        <v>106500</v>
      </c>
      <c r="X9" s="29">
        <f>HLOOKUP(A9,Input!$B$34:$AH$44,8,FALSE)</f>
        <v>64200</v>
      </c>
      <c r="Y9" s="29">
        <f>HLOOKUP(A9,Input!$B$34:$AH$44,9,FALSE)</f>
        <v>43900</v>
      </c>
      <c r="Z9" s="30">
        <f t="shared" si="38"/>
        <v>108100</v>
      </c>
      <c r="AA9" s="29">
        <f>HLOOKUP(A9,Input!$C$49:$AH$58,2,FALSE)</f>
        <v>104338</v>
      </c>
      <c r="AB9" s="29">
        <f t="shared" si="97"/>
        <v>-104338</v>
      </c>
      <c r="AC9" s="29">
        <f t="shared" si="98"/>
        <v>-14838</v>
      </c>
      <c r="AD9" s="29">
        <f t="shared" si="99"/>
        <v>2162</v>
      </c>
      <c r="AE9" s="29">
        <f t="shared" si="100"/>
        <v>3762</v>
      </c>
      <c r="AF9" s="31" t="str">
        <f t="shared" si="39"/>
        <v/>
      </c>
      <c r="AG9" s="31">
        <f t="shared" si="40"/>
        <v>1.1657877094972067</v>
      </c>
      <c r="AH9" s="31">
        <f t="shared" si="41"/>
        <v>0.97969953051643188</v>
      </c>
      <c r="AI9" s="31">
        <f t="shared" si="42"/>
        <v>0.96519888991674374</v>
      </c>
      <c r="AJ9" s="31" t="str">
        <f t="shared" ref="AJ9:AJ28" si="102">+IF(AF9="","",IF(AND(AF9&gt;=$Q$1,AF9&lt;=$R$1),"ok","nok"))</f>
        <v/>
      </c>
      <c r="AK9" s="31" t="str">
        <f t="shared" ref="AK9:AK28" si="103">+IF(AG9="","",IF(AND(AG9&gt;=$Q$1,AG9&lt;=$R$1),"ok","nok"))</f>
        <v>nok</v>
      </c>
      <c r="AL9" s="31" t="str">
        <f t="shared" ref="AL9:AL28" si="104">+IF(AH9="","",IF(AND(AH9&gt;=$Q$1,AH9&lt;=$R$1),"ok","nok"))</f>
        <v>ok</v>
      </c>
      <c r="AM9" s="31" t="str">
        <f t="shared" si="44"/>
        <v>ok</v>
      </c>
      <c r="AN9" s="32"/>
      <c r="AO9" s="33">
        <f>HLOOKUP(A9,Input!$C$14:$AH$21,6,FALSE)</f>
        <v>13400</v>
      </c>
      <c r="AP9" s="33">
        <f>HLOOKUP(A9,Input!$C$24:$AH$31,6,FALSE)</f>
        <v>12400</v>
      </c>
      <c r="AQ9" s="33">
        <f>HLOOKUP(A9,Input!$B$34:$AH$44,6,FALSE)</f>
        <v>15000</v>
      </c>
      <c r="AR9" s="33">
        <f>HLOOKUP(A9,Input!$B$34:$AH$44,7,FALSE)</f>
        <v>0</v>
      </c>
      <c r="AS9" s="30">
        <f t="shared" si="4"/>
        <v>15000</v>
      </c>
      <c r="AT9" s="33">
        <f>HLOOKUP(A9,Input!$C$49:$AH$58,3,FALSE)</f>
        <v>15301</v>
      </c>
      <c r="AU9" s="33">
        <f t="shared" si="5"/>
        <v>-15301</v>
      </c>
      <c r="AV9" s="33">
        <f t="shared" si="6"/>
        <v>-1901</v>
      </c>
      <c r="AW9" s="33">
        <f t="shared" si="7"/>
        <v>-2901</v>
      </c>
      <c r="AX9" s="33">
        <f t="shared" si="8"/>
        <v>-301</v>
      </c>
      <c r="AY9" s="34" t="str">
        <f t="shared" si="45"/>
        <v/>
      </c>
      <c r="AZ9" s="34">
        <f t="shared" si="46"/>
        <v>1.141865671641791</v>
      </c>
      <c r="BA9" s="34">
        <f t="shared" si="47"/>
        <v>1.2339516129032257</v>
      </c>
      <c r="BB9" s="34">
        <f t="shared" si="48"/>
        <v>1.0200666666666667</v>
      </c>
      <c r="BC9" s="34" t="str">
        <f t="shared" si="49"/>
        <v/>
      </c>
      <c r="BD9" s="34" t="str">
        <f t="shared" si="50"/>
        <v>ok</v>
      </c>
      <c r="BE9" s="34" t="str">
        <f t="shared" si="51"/>
        <v>nok</v>
      </c>
      <c r="BF9" s="34" t="str">
        <f t="shared" si="52"/>
        <v>ok</v>
      </c>
      <c r="BG9" s="35"/>
      <c r="BH9" s="36">
        <f>HLOOKUP(A9,Input!$C$14:$AH$21,5,FALSE)</f>
        <v>0</v>
      </c>
      <c r="BI9" s="36">
        <f>HLOOKUP(A9,Input!$C$24:$AH$31,5,FALSE)</f>
        <v>12400</v>
      </c>
      <c r="BJ9" s="36">
        <f>HLOOKUP(A9,Input!$B$34:$AH$44,4,FALSE)</f>
        <v>0</v>
      </c>
      <c r="BK9" s="36">
        <f>HLOOKUP(A9,Input!$B$34:$AH$44,5,FALSE)</f>
        <v>12400</v>
      </c>
      <c r="BL9" s="30">
        <f t="shared" si="53"/>
        <v>12400</v>
      </c>
      <c r="BM9" s="36">
        <f>HLOOKUP(A9,Input!$C$49:$AH$58,4,FALSE)</f>
        <v>0</v>
      </c>
      <c r="BN9" s="36">
        <f t="shared" si="54"/>
        <v>0</v>
      </c>
      <c r="BO9" s="36">
        <f t="shared" si="55"/>
        <v>0</v>
      </c>
      <c r="BP9" s="36">
        <f t="shared" si="56"/>
        <v>12400</v>
      </c>
      <c r="BQ9" s="36">
        <f t="shared" si="57"/>
        <v>12400</v>
      </c>
      <c r="BR9" s="37" t="str">
        <f t="shared" si="58"/>
        <v/>
      </c>
      <c r="BS9" s="37" t="str">
        <f t="shared" si="59"/>
        <v/>
      </c>
      <c r="BT9" s="37">
        <f t="shared" si="60"/>
        <v>0</v>
      </c>
      <c r="BU9" s="37">
        <f t="shared" si="61"/>
        <v>0</v>
      </c>
      <c r="BV9" s="37" t="str">
        <f t="shared" si="62"/>
        <v/>
      </c>
      <c r="BW9" s="37" t="str">
        <f t="shared" si="63"/>
        <v/>
      </c>
      <c r="BX9" s="37" t="str">
        <f t="shared" si="64"/>
        <v>nok</v>
      </c>
      <c r="BY9" s="37" t="str">
        <f t="shared" si="65"/>
        <v>nok</v>
      </c>
      <c r="BZ9" s="35">
        <f>HLOOKUP(A9,Input!$C$4:$AH$11,4,FALSE)</f>
        <v>20900</v>
      </c>
      <c r="CA9" s="35">
        <f>HLOOKUP(A9,Input!$C$14:$AH$21,4,FALSE)</f>
        <v>20900</v>
      </c>
      <c r="CB9" s="35">
        <f>HLOOKUP(A9,Input!$C$24:$AH$31,4,FALSE)</f>
        <v>0</v>
      </c>
      <c r="CC9" s="35">
        <f>HLOOKUP(A9,Input!$B$34:$AH$44,2,FALSE)</f>
        <v>0</v>
      </c>
      <c r="CD9" s="35">
        <f>HLOOKUP(A9,Input!$B$34:$AH$44,3,FALSE)</f>
        <v>0</v>
      </c>
      <c r="CE9" s="157">
        <f t="shared" si="66"/>
        <v>0</v>
      </c>
      <c r="CF9" s="35">
        <f>HLOOKUP(A9,Input!$C$49:$AH$58,5,FALSE)</f>
        <v>0</v>
      </c>
      <c r="CG9" s="36">
        <f t="shared" si="67"/>
        <v>20900</v>
      </c>
      <c r="CH9" s="36">
        <f t="shared" si="68"/>
        <v>20900</v>
      </c>
      <c r="CI9" s="149">
        <f t="shared" si="69"/>
        <v>0</v>
      </c>
      <c r="CJ9" s="149">
        <f t="shared" si="70"/>
        <v>0</v>
      </c>
      <c r="CK9" s="147">
        <f t="shared" si="71"/>
        <v>0</v>
      </c>
      <c r="CL9" s="147">
        <f t="shared" si="72"/>
        <v>0</v>
      </c>
      <c r="CM9" s="147" t="str">
        <f t="shared" si="73"/>
        <v/>
      </c>
      <c r="CN9" s="147" t="str">
        <f t="shared" si="74"/>
        <v/>
      </c>
      <c r="CO9" s="150" t="str">
        <f t="shared" si="75"/>
        <v>nok</v>
      </c>
      <c r="CP9" s="150" t="str">
        <f t="shared" si="76"/>
        <v>nok</v>
      </c>
      <c r="CQ9" s="150" t="str">
        <f t="shared" si="77"/>
        <v/>
      </c>
      <c r="CR9" s="150" t="str">
        <f t="shared" si="78"/>
        <v/>
      </c>
      <c r="CS9" s="38">
        <f>Input!I5</f>
        <v>33000</v>
      </c>
      <c r="CT9" s="39">
        <f>HLOOKUP(A9,Input!$C$14:$AH$21,2,FALSE)</f>
        <v>33000</v>
      </c>
      <c r="CU9" s="39">
        <f>HLOOKUP(A9,Input!$C$24:$AH$31,2,FALSE)</f>
        <v>20600</v>
      </c>
      <c r="CV9" s="39">
        <f>HLOOKUP(A9,Input!$B$34:$AH$44,10,FALSE)</f>
        <v>20500</v>
      </c>
      <c r="CW9" s="39">
        <f>HLOOKUP(A9,Input!$B$34:$AH$44,11,FALSE)</f>
        <v>0</v>
      </c>
      <c r="CX9" s="30">
        <f t="shared" si="10"/>
        <v>20500</v>
      </c>
      <c r="CY9" s="39">
        <f>HLOOKUP(A9,Input!$C$49:$AH$58,7,FALSE)</f>
        <v>20674</v>
      </c>
      <c r="CZ9" s="39">
        <f t="shared" si="79"/>
        <v>12326</v>
      </c>
      <c r="DA9" s="39">
        <f t="shared" si="80"/>
        <v>12326</v>
      </c>
      <c r="DB9" s="39">
        <f t="shared" si="81"/>
        <v>-74</v>
      </c>
      <c r="DC9" s="39">
        <f t="shared" si="82"/>
        <v>-174</v>
      </c>
      <c r="DD9" s="40">
        <f t="shared" si="83"/>
        <v>0.62648484848484853</v>
      </c>
      <c r="DE9" s="40">
        <f t="shared" si="84"/>
        <v>0.62648484848484853</v>
      </c>
      <c r="DF9" s="40">
        <f t="shared" si="85"/>
        <v>1.0035922330097087</v>
      </c>
      <c r="DG9" s="40">
        <f t="shared" si="86"/>
        <v>1.0084878048780488</v>
      </c>
      <c r="DH9" s="40" t="str">
        <f t="shared" si="15"/>
        <v>nok</v>
      </c>
      <c r="DI9" s="40" t="str">
        <f t="shared" si="16"/>
        <v>nok</v>
      </c>
      <c r="DJ9" s="40" t="str">
        <f t="shared" si="17"/>
        <v>ok</v>
      </c>
      <c r="DK9" s="40" t="str">
        <f t="shared" si="18"/>
        <v>ok</v>
      </c>
      <c r="DL9" s="38">
        <f>Input!I6</f>
        <v>0</v>
      </c>
      <c r="DM9" s="39">
        <f>HLOOKUP(A9,Input!$C$14:$AH$21,3,FALSE)</f>
        <v>0</v>
      </c>
      <c r="DN9" s="39">
        <f>HLOOKUP(A9,Input!$C$24:$AH$31,3,FALSE)</f>
        <v>0</v>
      </c>
      <c r="DO9" s="39"/>
      <c r="DP9" s="39"/>
      <c r="DQ9" s="30">
        <f t="shared" si="87"/>
        <v>0</v>
      </c>
      <c r="DR9" s="39"/>
      <c r="DS9" s="39">
        <f t="shared" si="88"/>
        <v>0</v>
      </c>
      <c r="DT9" s="39">
        <f t="shared" si="89"/>
        <v>0</v>
      </c>
      <c r="DU9" s="39">
        <f t="shared" si="90"/>
        <v>0</v>
      </c>
      <c r="DV9" s="39">
        <f t="shared" si="91"/>
        <v>0</v>
      </c>
      <c r="DW9" s="40" t="str">
        <f t="shared" si="92"/>
        <v/>
      </c>
      <c r="DX9" s="40" t="str">
        <f t="shared" si="93"/>
        <v/>
      </c>
      <c r="DY9" s="40" t="str">
        <f t="shared" si="94"/>
        <v/>
      </c>
      <c r="DZ9" s="40" t="str">
        <f t="shared" si="95"/>
        <v/>
      </c>
      <c r="EA9" s="40" t="str">
        <f t="shared" si="19"/>
        <v/>
      </c>
      <c r="EB9" s="40" t="str">
        <f t="shared" si="19"/>
        <v/>
      </c>
      <c r="EC9" s="40" t="str">
        <f t="shared" si="19"/>
        <v/>
      </c>
      <c r="ED9" s="40" t="str">
        <f t="shared" si="19"/>
        <v/>
      </c>
    </row>
    <row r="10" spans="1:135">
      <c r="A10" s="94">
        <f t="shared" si="96"/>
        <v>7</v>
      </c>
      <c r="B10" s="23">
        <f t="shared" si="20"/>
        <v>151800</v>
      </c>
      <c r="C10" s="23">
        <f t="shared" si="21"/>
        <v>145305</v>
      </c>
      <c r="D10" s="23">
        <f t="shared" si="22"/>
        <v>152700</v>
      </c>
      <c r="E10" s="24">
        <f t="shared" si="23"/>
        <v>95800</v>
      </c>
      <c r="F10" s="24">
        <f t="shared" si="101"/>
        <v>62200</v>
      </c>
      <c r="G10" s="25">
        <f t="shared" si="24"/>
        <v>158000</v>
      </c>
      <c r="H10" s="24">
        <f t="shared" si="25"/>
        <v>144752</v>
      </c>
      <c r="I10" s="23">
        <f t="shared" si="26"/>
        <v>7048</v>
      </c>
      <c r="J10" s="23">
        <f t="shared" si="27"/>
        <v>553</v>
      </c>
      <c r="K10" s="23">
        <f t="shared" si="28"/>
        <v>7948</v>
      </c>
      <c r="L10" s="23">
        <f t="shared" si="29"/>
        <v>13248</v>
      </c>
      <c r="M10" s="26">
        <f t="shared" si="30"/>
        <v>0.95357048748353102</v>
      </c>
      <c r="N10" s="26">
        <f t="shared" si="31"/>
        <v>0.99619421217439175</v>
      </c>
      <c r="O10" s="26">
        <f t="shared" si="32"/>
        <v>0.94795022920759664</v>
      </c>
      <c r="P10" s="26">
        <f t="shared" si="33"/>
        <v>0.91615189873417724</v>
      </c>
      <c r="Q10" s="27" t="str">
        <f t="shared" si="34"/>
        <v>ok</v>
      </c>
      <c r="R10" s="27" t="str">
        <f t="shared" si="35"/>
        <v>ok</v>
      </c>
      <c r="S10" s="27" t="str">
        <f t="shared" si="36"/>
        <v>ok</v>
      </c>
      <c r="T10" s="27" t="str">
        <f t="shared" si="37"/>
        <v>ok</v>
      </c>
      <c r="U10" s="28">
        <f>HLOOKUP('Quantity Resume'!A10,Input!$C$4:$AH$11,7,FALSE)</f>
        <v>127000</v>
      </c>
      <c r="V10" s="29">
        <f>HLOOKUP(A10,Input!$C$14:$AH$21,7,FALSE)</f>
        <v>98100</v>
      </c>
      <c r="W10" s="29">
        <f>HLOOKUP(A10,Input!$C$24:$AH$31,7,FALSE)</f>
        <v>127900</v>
      </c>
      <c r="X10" s="29">
        <f>HLOOKUP(A10,Input!$B$34:$AH$44,8,FALSE)</f>
        <v>71000</v>
      </c>
      <c r="Y10" s="29">
        <f>HLOOKUP(A10,Input!$B$34:$AH$44,9,FALSE)</f>
        <v>39500</v>
      </c>
      <c r="Z10" s="30">
        <f t="shared" si="38"/>
        <v>110500</v>
      </c>
      <c r="AA10" s="29">
        <f>HLOOKUP(A10,Input!$C$49:$AH$58,2,FALSE)</f>
        <v>97063</v>
      </c>
      <c r="AB10" s="29">
        <f t="shared" si="97"/>
        <v>29937</v>
      </c>
      <c r="AC10" s="29">
        <f t="shared" si="98"/>
        <v>1037</v>
      </c>
      <c r="AD10" s="29">
        <f t="shared" si="99"/>
        <v>30837</v>
      </c>
      <c r="AE10" s="29">
        <f t="shared" si="100"/>
        <v>13437</v>
      </c>
      <c r="AF10" s="31">
        <f t="shared" si="39"/>
        <v>0.87007874015748032</v>
      </c>
      <c r="AG10" s="31">
        <f t="shared" si="40"/>
        <v>0.98942915392456676</v>
      </c>
      <c r="AH10" s="31">
        <f t="shared" si="41"/>
        <v>0.75889757623143084</v>
      </c>
      <c r="AI10" s="31">
        <f t="shared" si="42"/>
        <v>0.87839819004524888</v>
      </c>
      <c r="AJ10" s="31" t="str">
        <f t="shared" si="102"/>
        <v>ok</v>
      </c>
      <c r="AK10" s="31" t="str">
        <f t="shared" si="103"/>
        <v>ok</v>
      </c>
      <c r="AL10" s="31" t="str">
        <f t="shared" si="104"/>
        <v>nok</v>
      </c>
      <c r="AM10" s="31" t="str">
        <f t="shared" si="44"/>
        <v>ok</v>
      </c>
      <c r="AN10" s="32">
        <f>HLOOKUP(A10,Input!$C$4:$AH$11,6,FALSE)</f>
        <v>12400</v>
      </c>
      <c r="AO10" s="33">
        <f>HLOOKUP(A10,Input!$C$14:$AH$21,6,FALSE)</f>
        <v>34805</v>
      </c>
      <c r="AP10" s="33">
        <f>HLOOKUP(A10,Input!$C$24:$AH$31,6,FALSE)</f>
        <v>12400</v>
      </c>
      <c r="AQ10" s="33">
        <f>HLOOKUP(A10,Input!$B$34:$AH$44,6,FALSE)</f>
        <v>12400</v>
      </c>
      <c r="AR10" s="33">
        <f>HLOOKUP(A10,Input!$B$34:$AH$44,7,FALSE)</f>
        <v>22700</v>
      </c>
      <c r="AS10" s="30">
        <f t="shared" si="4"/>
        <v>35100</v>
      </c>
      <c r="AT10" s="33">
        <f>HLOOKUP(A10,Input!$C$49:$AH$58,3,FALSE)</f>
        <v>35174</v>
      </c>
      <c r="AU10" s="33">
        <f t="shared" ref="AU10:AU34" si="105">IFERROR(AN10-AT10,"")</f>
        <v>-22774</v>
      </c>
      <c r="AV10" s="33">
        <f t="shared" ref="AV10:AV34" si="106">IFERROR(AO10-AT10,"")</f>
        <v>-369</v>
      </c>
      <c r="AW10" s="33">
        <f t="shared" ref="AW10:AW34" si="107">IFERROR(AP10-AT10,"")</f>
        <v>-22774</v>
      </c>
      <c r="AX10" s="33">
        <f t="shared" ref="AX10:AX34" si="108">IFERROR(AS10-AT10,"")</f>
        <v>-74</v>
      </c>
      <c r="AY10" s="34">
        <f t="shared" si="45"/>
        <v>2.8366129032258063</v>
      </c>
      <c r="AZ10" s="34">
        <f t="shared" si="46"/>
        <v>1.0106019250107743</v>
      </c>
      <c r="BA10" s="34">
        <f t="shared" si="47"/>
        <v>2.8366129032258063</v>
      </c>
      <c r="BB10" s="34">
        <f t="shared" si="48"/>
        <v>1.0021082621082622</v>
      </c>
      <c r="BC10" s="34" t="str">
        <f t="shared" si="49"/>
        <v>nok</v>
      </c>
      <c r="BD10" s="34" t="str">
        <f t="shared" si="50"/>
        <v>ok</v>
      </c>
      <c r="BE10" s="34" t="str">
        <f t="shared" si="51"/>
        <v>nok</v>
      </c>
      <c r="BF10" s="34" t="str">
        <f t="shared" si="52"/>
        <v>ok</v>
      </c>
      <c r="BG10" s="35">
        <f>HLOOKUP(A10,Input!$C$4:$AH$11,5,FALSE)</f>
        <v>0</v>
      </c>
      <c r="BH10" s="36">
        <f>HLOOKUP(A10,Input!$C$14:$AH$21,5,FALSE)</f>
        <v>0</v>
      </c>
      <c r="BI10" s="36">
        <f>HLOOKUP(A10,Input!$C$24:$AH$31,5,FALSE)</f>
        <v>0</v>
      </c>
      <c r="BJ10" s="36">
        <f>HLOOKUP(A10,Input!$B$34:$AH$44,4,FALSE)</f>
        <v>0</v>
      </c>
      <c r="BK10" s="36">
        <f>HLOOKUP(A10,Input!$B$34:$AH$44,5,FALSE)</f>
        <v>0</v>
      </c>
      <c r="BL10" s="30">
        <f t="shared" si="53"/>
        <v>0</v>
      </c>
      <c r="BM10" s="36">
        <f>HLOOKUP(A10,Input!$C$49:$AH$58,4,FALSE)</f>
        <v>0</v>
      </c>
      <c r="BN10" s="36">
        <f t="shared" si="54"/>
        <v>0</v>
      </c>
      <c r="BO10" s="36">
        <f t="shared" si="55"/>
        <v>0</v>
      </c>
      <c r="BP10" s="36">
        <f t="shared" si="56"/>
        <v>0</v>
      </c>
      <c r="BQ10" s="36">
        <f t="shared" si="57"/>
        <v>0</v>
      </c>
      <c r="BR10" s="37" t="str">
        <f t="shared" si="58"/>
        <v/>
      </c>
      <c r="BS10" s="37" t="str">
        <f t="shared" si="59"/>
        <v/>
      </c>
      <c r="BT10" s="37" t="str">
        <f t="shared" si="60"/>
        <v/>
      </c>
      <c r="BU10" s="37" t="str">
        <f t="shared" si="61"/>
        <v/>
      </c>
      <c r="BV10" s="37" t="str">
        <f t="shared" si="62"/>
        <v/>
      </c>
      <c r="BW10" s="37" t="str">
        <f t="shared" si="63"/>
        <v/>
      </c>
      <c r="BX10" s="37" t="str">
        <f t="shared" si="64"/>
        <v/>
      </c>
      <c r="BY10" s="37" t="str">
        <f t="shared" si="65"/>
        <v/>
      </c>
      <c r="BZ10" s="35">
        <f>HLOOKUP(A10,Input!$C$4:$AH$11,4,FALSE)</f>
        <v>12400</v>
      </c>
      <c r="CA10" s="35">
        <f>HLOOKUP(A10,Input!$C$14:$AH$21,4,FALSE)</f>
        <v>12400</v>
      </c>
      <c r="CB10" s="35">
        <f>HLOOKUP(A10,Input!$C$24:$AH$31,4,FALSE)</f>
        <v>12400</v>
      </c>
      <c r="CC10" s="35">
        <f>HLOOKUP(A10,Input!$B$34:$AH$44,2,FALSE)</f>
        <v>12400</v>
      </c>
      <c r="CD10" s="35">
        <f>HLOOKUP(A10,Input!$B$34:$AH$44,3,FALSE)</f>
        <v>0</v>
      </c>
      <c r="CE10" s="157">
        <f t="shared" si="66"/>
        <v>12400</v>
      </c>
      <c r="CF10" s="35">
        <f>HLOOKUP(A10,Input!$C$49:$AH$58,5,FALSE)</f>
        <v>12515</v>
      </c>
      <c r="CG10" s="36">
        <f t="shared" si="67"/>
        <v>-115</v>
      </c>
      <c r="CH10" s="36">
        <f t="shared" si="68"/>
        <v>-115</v>
      </c>
      <c r="CI10" s="149">
        <f t="shared" si="69"/>
        <v>-115</v>
      </c>
      <c r="CJ10" s="149">
        <f t="shared" si="70"/>
        <v>-115</v>
      </c>
      <c r="CK10" s="147">
        <f t="shared" si="71"/>
        <v>1.0092741935483871</v>
      </c>
      <c r="CL10" s="147">
        <f t="shared" si="72"/>
        <v>1.0092741935483871</v>
      </c>
      <c r="CM10" s="147">
        <f t="shared" si="73"/>
        <v>1.0092741935483871</v>
      </c>
      <c r="CN10" s="147">
        <f t="shared" si="74"/>
        <v>1.0092741935483871</v>
      </c>
      <c r="CO10" s="150" t="str">
        <f t="shared" si="75"/>
        <v>ok</v>
      </c>
      <c r="CP10" s="150" t="str">
        <f t="shared" si="76"/>
        <v>ok</v>
      </c>
      <c r="CQ10" s="150" t="str">
        <f t="shared" si="77"/>
        <v>ok</v>
      </c>
      <c r="CR10" s="150" t="str">
        <f t="shared" si="78"/>
        <v>ok</v>
      </c>
      <c r="CS10" s="38">
        <f>Input!J5</f>
        <v>0</v>
      </c>
      <c r="CT10" s="39">
        <f>HLOOKUP(A10,Input!$C$14:$AH$21,2,FALSE)</f>
        <v>0</v>
      </c>
      <c r="CU10" s="39">
        <f>HLOOKUP(A10,Input!$C$24:$AH$31,2,FALSE)</f>
        <v>0</v>
      </c>
      <c r="CV10" s="39">
        <f>HLOOKUP(A10,Input!$B$34:$AH$44,10,FALSE)</f>
        <v>0</v>
      </c>
      <c r="CW10" s="39">
        <f>HLOOKUP(A10,Input!$B$34:$AH$44,11,FALSE)</f>
        <v>0</v>
      </c>
      <c r="CX10" s="30">
        <f t="shared" si="10"/>
        <v>0</v>
      </c>
      <c r="CY10" s="39">
        <f>HLOOKUP(A10,Input!$C$49:$AH$58,7,FALSE)</f>
        <v>0</v>
      </c>
      <c r="CZ10" s="39">
        <f t="shared" si="79"/>
        <v>0</v>
      </c>
      <c r="DA10" s="39">
        <f t="shared" si="80"/>
        <v>0</v>
      </c>
      <c r="DB10" s="39">
        <f t="shared" si="81"/>
        <v>0</v>
      </c>
      <c r="DC10" s="39">
        <f t="shared" si="82"/>
        <v>0</v>
      </c>
      <c r="DD10" s="40" t="str">
        <f t="shared" si="83"/>
        <v/>
      </c>
      <c r="DE10" s="40" t="str">
        <f t="shared" si="84"/>
        <v/>
      </c>
      <c r="DF10" s="40" t="str">
        <f t="shared" si="85"/>
        <v/>
      </c>
      <c r="DG10" s="40" t="str">
        <f t="shared" si="86"/>
        <v/>
      </c>
      <c r="DH10" s="40" t="str">
        <f t="shared" si="15"/>
        <v/>
      </c>
      <c r="DI10" s="40" t="str">
        <f t="shared" si="16"/>
        <v/>
      </c>
      <c r="DJ10" s="40" t="str">
        <f t="shared" si="17"/>
        <v/>
      </c>
      <c r="DK10" s="40" t="str">
        <f t="shared" si="18"/>
        <v/>
      </c>
      <c r="DL10" s="38">
        <f>Input!J6</f>
        <v>0</v>
      </c>
      <c r="DM10" s="39">
        <f>HLOOKUP(A10,Input!$C$14:$AH$21,3,FALSE)</f>
        <v>0</v>
      </c>
      <c r="DN10" s="39">
        <f>HLOOKUP(A10,Input!$C$24:$AH$31,3,FALSE)</f>
        <v>0</v>
      </c>
      <c r="DO10" s="39"/>
      <c r="DP10" s="39"/>
      <c r="DQ10" s="30">
        <f t="shared" si="87"/>
        <v>0</v>
      </c>
      <c r="DR10" s="39"/>
      <c r="DS10" s="39">
        <f t="shared" si="88"/>
        <v>0</v>
      </c>
      <c r="DT10" s="39">
        <f t="shared" si="89"/>
        <v>0</v>
      </c>
      <c r="DU10" s="39">
        <f t="shared" si="90"/>
        <v>0</v>
      </c>
      <c r="DV10" s="39">
        <f t="shared" si="91"/>
        <v>0</v>
      </c>
      <c r="DW10" s="40" t="str">
        <f t="shared" si="92"/>
        <v/>
      </c>
      <c r="DX10" s="40" t="str">
        <f t="shared" si="93"/>
        <v/>
      </c>
      <c r="DY10" s="40" t="str">
        <f t="shared" si="94"/>
        <v/>
      </c>
      <c r="DZ10" s="40" t="str">
        <f t="shared" si="95"/>
        <v/>
      </c>
      <c r="EA10" s="40" t="str">
        <f t="shared" si="19"/>
        <v/>
      </c>
      <c r="EB10" s="40" t="str">
        <f t="shared" si="19"/>
        <v/>
      </c>
      <c r="EC10" s="40" t="str">
        <f t="shared" si="19"/>
        <v/>
      </c>
      <c r="ED10" s="40" t="str">
        <f t="shared" si="19"/>
        <v/>
      </c>
    </row>
    <row r="11" spans="1:135">
      <c r="A11" s="95">
        <f t="shared" si="96"/>
        <v>8</v>
      </c>
      <c r="B11" s="23">
        <f t="shared" si="20"/>
        <v>151900</v>
      </c>
      <c r="C11" s="23">
        <f t="shared" si="21"/>
        <v>151900</v>
      </c>
      <c r="D11" s="23">
        <f t="shared" si="22"/>
        <v>151900</v>
      </c>
      <c r="E11" s="24">
        <f t="shared" si="23"/>
        <v>93700</v>
      </c>
      <c r="F11" s="24">
        <f t="shared" si="101"/>
        <v>56100</v>
      </c>
      <c r="G11" s="25">
        <f t="shared" si="24"/>
        <v>149800</v>
      </c>
      <c r="H11" s="24">
        <f t="shared" si="25"/>
        <v>137644</v>
      </c>
      <c r="I11" s="23">
        <f t="shared" si="26"/>
        <v>14256</v>
      </c>
      <c r="J11" s="23">
        <f t="shared" si="27"/>
        <v>14256</v>
      </c>
      <c r="K11" s="23">
        <f t="shared" si="28"/>
        <v>14256</v>
      </c>
      <c r="L11" s="23">
        <f t="shared" si="29"/>
        <v>12156</v>
      </c>
      <c r="M11" s="26">
        <f t="shared" si="30"/>
        <v>0.9061487820934826</v>
      </c>
      <c r="N11" s="26">
        <f t="shared" si="31"/>
        <v>0.9061487820934826</v>
      </c>
      <c r="O11" s="26">
        <f t="shared" si="32"/>
        <v>0.9061487820934826</v>
      </c>
      <c r="P11" s="26">
        <f t="shared" si="33"/>
        <v>0.9188518024032043</v>
      </c>
      <c r="Q11" s="27" t="str">
        <f t="shared" si="34"/>
        <v>ok</v>
      </c>
      <c r="R11" s="27" t="str">
        <f t="shared" si="35"/>
        <v>ok</v>
      </c>
      <c r="S11" s="27" t="str">
        <f t="shared" si="36"/>
        <v>ok</v>
      </c>
      <c r="T11" s="27" t="str">
        <f t="shared" si="37"/>
        <v>ok</v>
      </c>
      <c r="U11" s="28">
        <f>HLOOKUP('Quantity Resume'!A11,Input!$C$4:$AH$11,7,FALSE)</f>
        <v>83300</v>
      </c>
      <c r="V11" s="29">
        <f>HLOOKUP(A11,Input!$C$14:$AH$21,7,FALSE)</f>
        <v>99200</v>
      </c>
      <c r="W11" s="29">
        <f>HLOOKUP(A11,Input!$C$24:$AH$31,7,FALSE)</f>
        <v>99200</v>
      </c>
      <c r="X11" s="29">
        <f>HLOOKUP(A11,Input!$B$34:$AH$44,8,FALSE)</f>
        <v>83400</v>
      </c>
      <c r="Y11" s="29">
        <f>HLOOKUP(A11,Input!$B$34:$AH$44,9,FALSE)</f>
        <v>29200</v>
      </c>
      <c r="Z11" s="30">
        <f t="shared" si="38"/>
        <v>112600</v>
      </c>
      <c r="AA11" s="29">
        <f>HLOOKUP(A11,Input!$C$49:$AH$58,2,FALSE)</f>
        <v>112607</v>
      </c>
      <c r="AB11" s="29">
        <f t="shared" si="97"/>
        <v>-29307</v>
      </c>
      <c r="AC11" s="29">
        <f t="shared" si="98"/>
        <v>-13407</v>
      </c>
      <c r="AD11" s="29">
        <f t="shared" si="99"/>
        <v>-13407</v>
      </c>
      <c r="AE11" s="29">
        <f t="shared" si="100"/>
        <v>-7</v>
      </c>
      <c r="AF11" s="31">
        <f t="shared" si="39"/>
        <v>1.3517406962785115</v>
      </c>
      <c r="AG11" s="31">
        <f t="shared" si="40"/>
        <v>1.1351512096774194</v>
      </c>
      <c r="AH11" s="31">
        <f t="shared" si="41"/>
        <v>1.1351512096774194</v>
      </c>
      <c r="AI11" s="31">
        <f t="shared" si="42"/>
        <v>1.0000621669626999</v>
      </c>
      <c r="AJ11" s="31" t="str">
        <f t="shared" si="102"/>
        <v>nok</v>
      </c>
      <c r="AK11" s="31" t="str">
        <f t="shared" si="103"/>
        <v>ok</v>
      </c>
      <c r="AL11" s="31" t="str">
        <f t="shared" si="104"/>
        <v>ok</v>
      </c>
      <c r="AM11" s="31" t="str">
        <f t="shared" si="44"/>
        <v>ok</v>
      </c>
      <c r="AN11" s="32">
        <f>HLOOKUP(A11,Input!$C$4:$AH$11,6,FALSE)</f>
        <v>0</v>
      </c>
      <c r="AO11" s="33">
        <f>HLOOKUP(A11,Input!$C$14:$AH$21,6,FALSE)</f>
        <v>15000</v>
      </c>
      <c r="AP11" s="33">
        <f>HLOOKUP(A11,Input!$C$24:$AH$31,6,FALSE)</f>
        <v>15000</v>
      </c>
      <c r="AQ11" s="33">
        <f>HLOOKUP(A11,Input!$B$34:$AH$44,6,FALSE)</f>
        <v>0</v>
      </c>
      <c r="AR11" s="33">
        <f>HLOOKUP(A11,Input!$B$34:$AH$44,7,FALSE)</f>
        <v>0</v>
      </c>
      <c r="AS11" s="30">
        <f t="shared" si="4"/>
        <v>0</v>
      </c>
      <c r="AT11" s="33">
        <f>HLOOKUP(A11,Input!$C$49:$AH$58,3,FALSE)</f>
        <v>0</v>
      </c>
      <c r="AU11" s="33">
        <f t="shared" si="105"/>
        <v>0</v>
      </c>
      <c r="AV11" s="33">
        <f t="shared" si="106"/>
        <v>15000</v>
      </c>
      <c r="AW11" s="33">
        <f t="shared" si="107"/>
        <v>15000</v>
      </c>
      <c r="AX11" s="33">
        <f t="shared" si="108"/>
        <v>0</v>
      </c>
      <c r="AY11" s="34" t="str">
        <f t="shared" si="45"/>
        <v/>
      </c>
      <c r="AZ11" s="34">
        <f t="shared" si="46"/>
        <v>0</v>
      </c>
      <c r="BA11" s="34">
        <f t="shared" si="47"/>
        <v>0</v>
      </c>
      <c r="BB11" s="34" t="str">
        <f t="shared" si="48"/>
        <v/>
      </c>
      <c r="BC11" s="34" t="str">
        <f t="shared" si="49"/>
        <v/>
      </c>
      <c r="BD11" s="34" t="str">
        <f t="shared" si="50"/>
        <v>nok</v>
      </c>
      <c r="BE11" s="34" t="str">
        <f t="shared" si="51"/>
        <v>nok</v>
      </c>
      <c r="BF11" s="34" t="str">
        <f t="shared" si="52"/>
        <v/>
      </c>
      <c r="BG11" s="35">
        <f>HLOOKUP(A11,Input!$C$4:$AH$11,5,FALSE)</f>
        <v>15000</v>
      </c>
      <c r="BH11" s="36">
        <f>HLOOKUP(A11,Input!$C$14:$AH$21,5,FALSE)</f>
        <v>0</v>
      </c>
      <c r="BI11" s="36">
        <f>HLOOKUP(A11,Input!$C$24:$AH$31,5,FALSE)</f>
        <v>0</v>
      </c>
      <c r="BJ11" s="36">
        <f>HLOOKUP(A11,Input!$B$34:$AH$44,4,FALSE)</f>
        <v>0</v>
      </c>
      <c r="BK11" s="36">
        <f>HLOOKUP(A11,Input!$B$34:$AH$44,5,FALSE)</f>
        <v>0</v>
      </c>
      <c r="BL11" s="30">
        <f t="shared" si="53"/>
        <v>0</v>
      </c>
      <c r="BM11" s="36">
        <f>HLOOKUP(A11,Input!$C$49:$AH$58,4,FALSE)</f>
        <v>0</v>
      </c>
      <c r="BN11" s="36">
        <f t="shared" si="54"/>
        <v>15000</v>
      </c>
      <c r="BO11" s="36">
        <f t="shared" si="55"/>
        <v>0</v>
      </c>
      <c r="BP11" s="36">
        <f t="shared" si="56"/>
        <v>0</v>
      </c>
      <c r="BQ11" s="36">
        <f t="shared" si="57"/>
        <v>0</v>
      </c>
      <c r="BR11" s="37">
        <f t="shared" si="58"/>
        <v>0</v>
      </c>
      <c r="BS11" s="37" t="str">
        <f t="shared" si="59"/>
        <v/>
      </c>
      <c r="BT11" s="37" t="str">
        <f t="shared" si="60"/>
        <v/>
      </c>
      <c r="BU11" s="37" t="str">
        <f t="shared" si="61"/>
        <v/>
      </c>
      <c r="BV11" s="37" t="str">
        <f t="shared" si="62"/>
        <v>nok</v>
      </c>
      <c r="BW11" s="37" t="str">
        <f t="shared" si="63"/>
        <v/>
      </c>
      <c r="BX11" s="37" t="str">
        <f t="shared" si="64"/>
        <v/>
      </c>
      <c r="BY11" s="37" t="str">
        <f t="shared" si="65"/>
        <v/>
      </c>
      <c r="BZ11" s="35">
        <f>HLOOKUP(A11,Input!$C$4:$AH$11,4,FALSE)</f>
        <v>33000</v>
      </c>
      <c r="CA11" s="35">
        <f>HLOOKUP(A11,Input!$C$14:$AH$21,4,FALSE)</f>
        <v>27400</v>
      </c>
      <c r="CB11" s="35">
        <f>HLOOKUP(A11,Input!$C$24:$AH$31,4,FALSE)</f>
        <v>27400</v>
      </c>
      <c r="CC11" s="35">
        <f>HLOOKUP(A11,Input!$B$34:$AH$44,2,FALSE)</f>
        <v>0</v>
      </c>
      <c r="CD11" s="35">
        <f>HLOOKUP(A11,Input!$B$34:$AH$44,3,FALSE)</f>
        <v>26900</v>
      </c>
      <c r="CE11" s="157">
        <f t="shared" si="66"/>
        <v>26900</v>
      </c>
      <c r="CF11" s="35">
        <f>HLOOKUP(A11,Input!$C$49:$AH$58,5,FALSE)</f>
        <v>14521</v>
      </c>
      <c r="CG11" s="36">
        <f t="shared" si="67"/>
        <v>18479</v>
      </c>
      <c r="CH11" s="36">
        <f t="shared" si="68"/>
        <v>12879</v>
      </c>
      <c r="CI11" s="149">
        <f t="shared" si="69"/>
        <v>12879</v>
      </c>
      <c r="CJ11" s="149">
        <f t="shared" si="70"/>
        <v>12379</v>
      </c>
      <c r="CK11" s="147">
        <f t="shared" si="71"/>
        <v>0.44003030303030305</v>
      </c>
      <c r="CL11" s="147">
        <f t="shared" si="72"/>
        <v>0.52996350364963507</v>
      </c>
      <c r="CM11" s="147">
        <f t="shared" si="73"/>
        <v>0.52996350364963507</v>
      </c>
      <c r="CN11" s="147">
        <f t="shared" si="74"/>
        <v>0.53981412639405202</v>
      </c>
      <c r="CO11" s="150" t="str">
        <f t="shared" si="75"/>
        <v>nok</v>
      </c>
      <c r="CP11" s="150" t="str">
        <f t="shared" si="76"/>
        <v>nok</v>
      </c>
      <c r="CQ11" s="150" t="str">
        <f t="shared" si="77"/>
        <v>nok</v>
      </c>
      <c r="CR11" s="150" t="str">
        <f t="shared" si="78"/>
        <v>nok</v>
      </c>
      <c r="CS11" s="38">
        <f>Input!K5</f>
        <v>20600</v>
      </c>
      <c r="CT11" s="39">
        <f>HLOOKUP(A11,Input!$C$14:$AH$21,2,FALSE)</f>
        <v>10300</v>
      </c>
      <c r="CU11" s="39">
        <f>HLOOKUP(A11,Input!$C$24:$AH$31,2,FALSE)</f>
        <v>10300</v>
      </c>
      <c r="CV11" s="39">
        <f>HLOOKUP(A11,Input!$B$34:$AH$44,10,FALSE)</f>
        <v>10300</v>
      </c>
      <c r="CW11" s="39">
        <f>HLOOKUP(A11,Input!$B$34:$AH$44,11,FALSE)</f>
        <v>0</v>
      </c>
      <c r="CX11" s="30">
        <f t="shared" si="10"/>
        <v>10300</v>
      </c>
      <c r="CY11" s="39">
        <f>HLOOKUP(A11,Input!$C$49:$AH$58,7,FALSE)</f>
        <v>10516</v>
      </c>
      <c r="CZ11" s="39">
        <f t="shared" si="79"/>
        <v>10084</v>
      </c>
      <c r="DA11" s="39">
        <f t="shared" si="80"/>
        <v>-216</v>
      </c>
      <c r="DB11" s="39">
        <f t="shared" si="81"/>
        <v>-216</v>
      </c>
      <c r="DC11" s="39">
        <f t="shared" si="82"/>
        <v>-216</v>
      </c>
      <c r="DD11" s="40">
        <f t="shared" si="83"/>
        <v>0.51048543689320391</v>
      </c>
      <c r="DE11" s="40">
        <f t="shared" si="84"/>
        <v>1.0209708737864078</v>
      </c>
      <c r="DF11" s="40">
        <f t="shared" si="85"/>
        <v>1.0209708737864078</v>
      </c>
      <c r="DG11" s="40">
        <f t="shared" si="86"/>
        <v>1.0209708737864078</v>
      </c>
      <c r="DH11" s="40" t="str">
        <f t="shared" si="15"/>
        <v>nok</v>
      </c>
      <c r="DI11" s="40" t="str">
        <f t="shared" si="16"/>
        <v>ok</v>
      </c>
      <c r="DJ11" s="40" t="str">
        <f t="shared" si="17"/>
        <v>ok</v>
      </c>
      <c r="DK11" s="40" t="str">
        <f t="shared" si="18"/>
        <v>ok</v>
      </c>
      <c r="DL11" s="38">
        <f>Input!K6</f>
        <v>0</v>
      </c>
      <c r="DM11" s="39">
        <f>HLOOKUP(A11,Input!$C$14:$AH$21,3,FALSE)</f>
        <v>0</v>
      </c>
      <c r="DN11" s="39">
        <f>HLOOKUP(A11,Input!$C$24:$AH$31,3,FALSE)</f>
        <v>0</v>
      </c>
      <c r="DO11" s="39"/>
      <c r="DP11" s="39"/>
      <c r="DQ11" s="30">
        <f t="shared" si="87"/>
        <v>0</v>
      </c>
      <c r="DR11" s="39"/>
      <c r="DS11" s="39">
        <f t="shared" si="88"/>
        <v>0</v>
      </c>
      <c r="DT11" s="39">
        <f t="shared" si="89"/>
        <v>0</v>
      </c>
      <c r="DU11" s="39">
        <f t="shared" si="90"/>
        <v>0</v>
      </c>
      <c r="DV11" s="39">
        <f t="shared" si="91"/>
        <v>0</v>
      </c>
      <c r="DW11" s="40" t="str">
        <f t="shared" si="92"/>
        <v/>
      </c>
      <c r="DX11" s="40" t="str">
        <f t="shared" si="93"/>
        <v/>
      </c>
      <c r="DY11" s="40" t="str">
        <f t="shared" si="94"/>
        <v/>
      </c>
      <c r="DZ11" s="40" t="str">
        <f t="shared" si="95"/>
        <v/>
      </c>
      <c r="EA11" s="40" t="str">
        <f t="shared" si="19"/>
        <v/>
      </c>
      <c r="EB11" s="40" t="str">
        <f t="shared" si="19"/>
        <v/>
      </c>
      <c r="EC11" s="40" t="str">
        <f t="shared" si="19"/>
        <v/>
      </c>
      <c r="ED11" s="40" t="str">
        <f t="shared" si="19"/>
        <v/>
      </c>
    </row>
    <row r="12" spans="1:135">
      <c r="A12" s="94">
        <f t="shared" si="96"/>
        <v>9</v>
      </c>
      <c r="B12" s="23">
        <f t="shared" si="20"/>
        <v>151500</v>
      </c>
      <c r="C12" s="23">
        <f t="shared" si="21"/>
        <v>156300</v>
      </c>
      <c r="D12" s="23">
        <f t="shared" si="22"/>
        <v>159100</v>
      </c>
      <c r="E12" s="24">
        <f t="shared" si="23"/>
        <v>99500</v>
      </c>
      <c r="F12" s="24">
        <f t="shared" si="101"/>
        <v>36400</v>
      </c>
      <c r="G12" s="25">
        <f t="shared" si="24"/>
        <v>135900</v>
      </c>
      <c r="H12" s="24">
        <f t="shared" si="25"/>
        <v>134029</v>
      </c>
      <c r="I12" s="23">
        <f t="shared" si="26"/>
        <v>17471</v>
      </c>
      <c r="J12" s="23">
        <f t="shared" si="27"/>
        <v>22271</v>
      </c>
      <c r="K12" s="23">
        <f t="shared" si="28"/>
        <v>25071</v>
      </c>
      <c r="L12" s="23">
        <f t="shared" si="29"/>
        <v>1871</v>
      </c>
      <c r="M12" s="26">
        <f t="shared" si="30"/>
        <v>0.88467986798679865</v>
      </c>
      <c r="N12" s="26">
        <f t="shared" si="31"/>
        <v>0.85751119641714646</v>
      </c>
      <c r="O12" s="26">
        <f t="shared" si="32"/>
        <v>0.8424198617221873</v>
      </c>
      <c r="P12" s="26">
        <f t="shared" si="33"/>
        <v>0.98623252391464311</v>
      </c>
      <c r="Q12" s="27" t="str">
        <f t="shared" si="34"/>
        <v>ok</v>
      </c>
      <c r="R12" s="27" t="str">
        <f t="shared" si="35"/>
        <v>ok</v>
      </c>
      <c r="S12" s="27" t="str">
        <f t="shared" si="36"/>
        <v>nok</v>
      </c>
      <c r="T12" s="27" t="str">
        <f t="shared" si="37"/>
        <v>ok</v>
      </c>
      <c r="U12" s="28">
        <f>HLOOKUP('Quantity Resume'!A12,Input!$C$4:$AH$11,7,FALSE)</f>
        <v>43900</v>
      </c>
      <c r="V12" s="29">
        <f>HLOOKUP(A12,Input!$C$14:$AH$21,7,FALSE)</f>
        <v>46000</v>
      </c>
      <c r="W12" s="29">
        <f>HLOOKUP(A12,Input!$C$24:$AH$31,7,FALSE)</f>
        <v>42900</v>
      </c>
      <c r="X12" s="29">
        <f>HLOOKUP(A12,Input!$B$34:$AH$44,8,FALSE)</f>
        <v>47300</v>
      </c>
      <c r="Y12" s="29">
        <f>HLOOKUP(A12,Input!$B$34:$AH$44,9,FALSE)</f>
        <v>0</v>
      </c>
      <c r="Z12" s="30">
        <f t="shared" si="38"/>
        <v>47300</v>
      </c>
      <c r="AA12" s="29">
        <f>HLOOKUP(A12,Input!$C$49:$AH$58,2,FALSE)</f>
        <v>45217</v>
      </c>
      <c r="AB12" s="29">
        <f t="shared" si="97"/>
        <v>-1317</v>
      </c>
      <c r="AC12" s="29">
        <f t="shared" si="98"/>
        <v>783</v>
      </c>
      <c r="AD12" s="29">
        <f t="shared" si="99"/>
        <v>-2317</v>
      </c>
      <c r="AE12" s="29">
        <f t="shared" si="100"/>
        <v>2083</v>
      </c>
      <c r="AF12" s="31">
        <f t="shared" si="39"/>
        <v>1.0774487471526195</v>
      </c>
      <c r="AG12" s="31">
        <f t="shared" si="40"/>
        <v>0.98297826086956519</v>
      </c>
      <c r="AH12" s="31">
        <f t="shared" si="41"/>
        <v>1.054009324009324</v>
      </c>
      <c r="AI12" s="31">
        <f t="shared" si="42"/>
        <v>0.9559619450317125</v>
      </c>
      <c r="AJ12" s="31" t="str">
        <f t="shared" si="102"/>
        <v>ok</v>
      </c>
      <c r="AK12" s="31" t="str">
        <f t="shared" si="103"/>
        <v>ok</v>
      </c>
      <c r="AL12" s="31" t="str">
        <f t="shared" si="104"/>
        <v>ok</v>
      </c>
      <c r="AM12" s="31" t="str">
        <f t="shared" si="44"/>
        <v>ok</v>
      </c>
      <c r="AN12" s="32">
        <f>HLOOKUP(A12,Input!$C$4:$AH$11,6,FALSE)</f>
        <v>24800</v>
      </c>
      <c r="AO12" s="33">
        <f>HLOOKUP(A12,Input!$C$14:$AH$21,6,FALSE)</f>
        <v>22400</v>
      </c>
      <c r="AP12" s="33">
        <f>HLOOKUP(A12,Input!$C$24:$AH$31,6,FALSE)</f>
        <v>41100</v>
      </c>
      <c r="AQ12" s="33">
        <f>HLOOKUP(A12,Input!$B$34:$AH$44,6,FALSE)</f>
        <v>15000</v>
      </c>
      <c r="AR12" s="33">
        <f>HLOOKUP(A12,Input!$B$34:$AH$44,7,FALSE)</f>
        <v>12400</v>
      </c>
      <c r="AS12" s="30">
        <f t="shared" si="4"/>
        <v>27400</v>
      </c>
      <c r="AT12" s="33">
        <f>HLOOKUP(A12,Input!$C$49:$AH$58,3,FALSE)</f>
        <v>28256</v>
      </c>
      <c r="AU12" s="33">
        <f t="shared" si="105"/>
        <v>-3456</v>
      </c>
      <c r="AV12" s="33">
        <f t="shared" si="106"/>
        <v>-5856</v>
      </c>
      <c r="AW12" s="33">
        <f t="shared" si="107"/>
        <v>12844</v>
      </c>
      <c r="AX12" s="33">
        <f t="shared" si="108"/>
        <v>-856</v>
      </c>
      <c r="AY12" s="34">
        <f t="shared" si="45"/>
        <v>1.1393548387096775</v>
      </c>
      <c r="AZ12" s="34">
        <f t="shared" si="46"/>
        <v>1.2614285714285713</v>
      </c>
      <c r="BA12" s="34">
        <f t="shared" si="47"/>
        <v>0.68749391727493914</v>
      </c>
      <c r="BB12" s="34">
        <f t="shared" si="48"/>
        <v>1.0312408759124088</v>
      </c>
      <c r="BC12" s="34" t="str">
        <f t="shared" ref="BC12:BC34" si="109">+IF(AY12="","",IF(AND(AY12&gt;=$Q$1,AY12&lt;=$R$1),"ok","nok"))</f>
        <v>ok</v>
      </c>
      <c r="BD12" s="34" t="str">
        <f t="shared" ref="BD12:BD34" si="110">+IF(AZ12="","",IF(AND(AZ12&gt;=$Q$1,AZ12&lt;=$R$1),"ok","nok"))</f>
        <v>nok</v>
      </c>
      <c r="BE12" s="34" t="str">
        <f t="shared" ref="BE12:BE34" si="111">+IF(BA12="","",IF(AND(BA12&gt;=$Q$1,BA12&lt;=$R$1),"ok","nok"))</f>
        <v>nok</v>
      </c>
      <c r="BF12" s="34" t="str">
        <f t="shared" ref="BF12:BF34" si="112">+IF(BB12="","",IF(AND(BB12&gt;=$Q$1,BB12&lt;=$R$1),"ok","nok"))</f>
        <v>ok</v>
      </c>
      <c r="BG12" s="35">
        <f>HLOOKUP(A12,Input!$C$4:$AH$11,5,FALSE)</f>
        <v>0</v>
      </c>
      <c r="BH12" s="36">
        <f>HLOOKUP(A12,Input!$C$14:$AH$21,5,FALSE)</f>
        <v>0</v>
      </c>
      <c r="BI12" s="36">
        <f>HLOOKUP(A12,Input!$C$24:$AH$31,5,FALSE)</f>
        <v>0</v>
      </c>
      <c r="BJ12" s="36">
        <f>HLOOKUP(A12,Input!$B$34:$AH$44,4,FALSE)</f>
        <v>0</v>
      </c>
      <c r="BK12" s="36">
        <f>HLOOKUP(A12,Input!$B$34:$AH$44,5,FALSE)</f>
        <v>0</v>
      </c>
      <c r="BL12" s="30">
        <f t="shared" si="53"/>
        <v>0</v>
      </c>
      <c r="BM12" s="36">
        <f>HLOOKUP(A12,Input!$C$49:$AH$58,4,FALSE)</f>
        <v>0</v>
      </c>
      <c r="BN12" s="36">
        <f t="shared" si="54"/>
        <v>0</v>
      </c>
      <c r="BO12" s="36">
        <f t="shared" si="55"/>
        <v>0</v>
      </c>
      <c r="BP12" s="36">
        <f t="shared" si="56"/>
        <v>0</v>
      </c>
      <c r="BQ12" s="36">
        <f t="shared" si="57"/>
        <v>0</v>
      </c>
      <c r="BR12" s="37" t="str">
        <f t="shared" si="58"/>
        <v/>
      </c>
      <c r="BS12" s="37" t="str">
        <f t="shared" si="59"/>
        <v/>
      </c>
      <c r="BT12" s="37" t="str">
        <f t="shared" si="60"/>
        <v/>
      </c>
      <c r="BU12" s="37" t="str">
        <f t="shared" si="61"/>
        <v/>
      </c>
      <c r="BV12" s="37" t="str">
        <f t="shared" ref="BV12:BV34" si="113">+IF(BR12="","",IF(AND(BR12&gt;=$Q$1,BR12&lt;=$R$1),"ok","nok"))</f>
        <v/>
      </c>
      <c r="BW12" s="37" t="str">
        <f t="shared" ref="BW12:BW34" si="114">+IF(BS12="","",IF(AND(BS12&gt;=$Q$1,BS12&lt;=$R$1),"ok","nok"))</f>
        <v/>
      </c>
      <c r="BX12" s="37" t="str">
        <f t="shared" ref="BX12:BX34" si="115">+IF(BT12="","",IF(AND(BT12&gt;=$Q$1,BT12&lt;=$R$1),"ok","nok"))</f>
        <v/>
      </c>
      <c r="BY12" s="37" t="str">
        <f t="shared" ref="BY12:BY34" si="116">+IF(BU12="","",IF(AND(BU12&gt;=$Q$1,BU12&lt;=$R$1),"ok","nok"))</f>
        <v/>
      </c>
      <c r="BZ12" s="35">
        <f>HLOOKUP(A12,Input!$C$4:$AH$11,4,FALSE)</f>
        <v>33600</v>
      </c>
      <c r="CA12" s="35">
        <f>HLOOKUP(A12,Input!$C$14:$AH$21,4,FALSE)</f>
        <v>57400</v>
      </c>
      <c r="CB12" s="35">
        <f>HLOOKUP(A12,Input!$C$24:$AH$31,4,FALSE)</f>
        <v>46000</v>
      </c>
      <c r="CC12" s="35">
        <f>HLOOKUP(A12,Input!$B$34:$AH$44,2,FALSE)</f>
        <v>37200</v>
      </c>
      <c r="CD12" s="35">
        <f>HLOOKUP(A12,Input!$B$34:$AH$44,3,FALSE)</f>
        <v>13700</v>
      </c>
      <c r="CE12" s="157">
        <f t="shared" si="66"/>
        <v>50900</v>
      </c>
      <c r="CF12" s="35">
        <f>HLOOKUP(A12,Input!$C$49:$AH$58,5,FALSE)</f>
        <v>50227</v>
      </c>
      <c r="CG12" s="36">
        <f t="shared" si="67"/>
        <v>-16627</v>
      </c>
      <c r="CH12" s="36">
        <f t="shared" si="68"/>
        <v>7173</v>
      </c>
      <c r="CI12" s="149">
        <f t="shared" si="69"/>
        <v>-4227</v>
      </c>
      <c r="CJ12" s="149">
        <f t="shared" si="70"/>
        <v>673</v>
      </c>
      <c r="CK12" s="147">
        <f t="shared" si="71"/>
        <v>1.4948511904761905</v>
      </c>
      <c r="CL12" s="147">
        <f t="shared" si="72"/>
        <v>0.8750348432055749</v>
      </c>
      <c r="CM12" s="147">
        <f t="shared" si="73"/>
        <v>1.091891304347826</v>
      </c>
      <c r="CN12" s="147">
        <f t="shared" si="74"/>
        <v>0.98677799607072691</v>
      </c>
      <c r="CO12" s="150" t="str">
        <f t="shared" ref="CO12:CO28" si="117">+IF(CK12="","",IF(AND(CK12&gt;=$Q$1,CK12&lt;=$R$1),"ok","nok"))</f>
        <v>nok</v>
      </c>
      <c r="CP12" s="150" t="str">
        <f t="shared" ref="CP12:CP28" si="118">+IF(CL12="","",IF(AND(CL12&gt;=$Q$1,CL12&lt;=$R$1),"ok","nok"))</f>
        <v>ok</v>
      </c>
      <c r="CQ12" s="150" t="str">
        <f t="shared" ref="CQ12:CQ28" si="119">+IF(CM12="","",IF(AND(CM12&gt;=$Q$1,CM12&lt;=$R$1),"ok","nok"))</f>
        <v>ok</v>
      </c>
      <c r="CR12" s="150" t="str">
        <f t="shared" ref="CR12:CR28" si="120">+IF(CN12="","",IF(AND(CN12&gt;=$Q$1,CN12&lt;=$R$1),"ok","nok"))</f>
        <v>ok</v>
      </c>
      <c r="CS12" s="38">
        <f>Input!L5</f>
        <v>49200</v>
      </c>
      <c r="CT12" s="39">
        <f>HLOOKUP(A12,Input!$C$14:$AH$21,2,FALSE)</f>
        <v>30500</v>
      </c>
      <c r="CU12" s="39">
        <f>HLOOKUP(A12,Input!$C$24:$AH$31,2,FALSE)</f>
        <v>29100</v>
      </c>
      <c r="CV12" s="39">
        <f>HLOOKUP(A12,Input!$B$34:$AH$44,10,FALSE)</f>
        <v>0</v>
      </c>
      <c r="CW12" s="39">
        <f>HLOOKUP(A12,Input!$B$34:$AH$44,11,FALSE)</f>
        <v>10300</v>
      </c>
      <c r="CX12" s="30">
        <f t="shared" si="10"/>
        <v>10300</v>
      </c>
      <c r="CY12" s="39">
        <f>HLOOKUP(A12,Input!$C$49:$AH$58,7,FALSE)</f>
        <v>10329</v>
      </c>
      <c r="CZ12" s="39">
        <f t="shared" si="79"/>
        <v>38871</v>
      </c>
      <c r="DA12" s="39">
        <f t="shared" si="80"/>
        <v>20171</v>
      </c>
      <c r="DB12" s="39">
        <f t="shared" si="81"/>
        <v>18771</v>
      </c>
      <c r="DC12" s="39">
        <f t="shared" si="82"/>
        <v>-29</v>
      </c>
      <c r="DD12" s="40">
        <f t="shared" si="83"/>
        <v>0.20993902439024389</v>
      </c>
      <c r="DE12" s="40">
        <f t="shared" si="84"/>
        <v>0.33865573770491803</v>
      </c>
      <c r="DF12" s="40">
        <f t="shared" si="85"/>
        <v>0.35494845360824745</v>
      </c>
      <c r="DG12" s="40">
        <f t="shared" si="86"/>
        <v>1.0028155339805824</v>
      </c>
      <c r="DH12" s="40" t="str">
        <f t="shared" ref="DH12:DH34" si="121">+IF(DD12="","",IF(AND(DD12&gt;=$Q$1,DD12&lt;=$R$1),"ok","nok"))</f>
        <v>nok</v>
      </c>
      <c r="DI12" s="40" t="str">
        <f t="shared" ref="DI12:DI34" si="122">+IF(DE12="","",IF(AND(DE12&gt;=$Q$1,DE12&lt;=$R$1),"ok","nok"))</f>
        <v>nok</v>
      </c>
      <c r="DJ12" s="40" t="str">
        <f t="shared" ref="DJ12:DJ34" si="123">+IF(DF12="","",IF(AND(DF12&gt;=$Q$1,DF12&lt;=$R$1),"ok","nok"))</f>
        <v>nok</v>
      </c>
      <c r="DK12" s="40" t="str">
        <f t="shared" ref="DK12:DK34" si="124">+IF(DG12="","",IF(AND(DG12&gt;=$Q$1,DG12&lt;=$R$1),"ok","nok"))</f>
        <v>ok</v>
      </c>
      <c r="DL12" s="38">
        <f>Input!L6</f>
        <v>0</v>
      </c>
      <c r="DM12" s="39">
        <f>HLOOKUP(A12,Input!$C$14:$AH$21,3,FALSE)</f>
        <v>0</v>
      </c>
      <c r="DN12" s="39">
        <f>HLOOKUP(A12,Input!$C$24:$AH$31,3,FALSE)</f>
        <v>0</v>
      </c>
      <c r="DO12" s="39"/>
      <c r="DP12" s="39"/>
      <c r="DQ12" s="30">
        <f t="shared" si="87"/>
        <v>0</v>
      </c>
      <c r="DR12" s="39"/>
      <c r="DS12" s="39">
        <f t="shared" si="88"/>
        <v>0</v>
      </c>
      <c r="DT12" s="39">
        <f t="shared" si="89"/>
        <v>0</v>
      </c>
      <c r="DU12" s="39">
        <f t="shared" si="90"/>
        <v>0</v>
      </c>
      <c r="DV12" s="39">
        <f t="shared" si="91"/>
        <v>0</v>
      </c>
      <c r="DW12" s="40" t="str">
        <f t="shared" si="92"/>
        <v/>
      </c>
      <c r="DX12" s="40" t="str">
        <f t="shared" si="93"/>
        <v/>
      </c>
      <c r="DY12" s="40" t="str">
        <f t="shared" si="94"/>
        <v/>
      </c>
      <c r="DZ12" s="40" t="str">
        <f t="shared" si="95"/>
        <v/>
      </c>
      <c r="EA12" s="40" t="str">
        <f t="shared" si="19"/>
        <v/>
      </c>
      <c r="EB12" s="40" t="str">
        <f t="shared" si="19"/>
        <v/>
      </c>
      <c r="EC12" s="40" t="str">
        <f t="shared" si="19"/>
        <v/>
      </c>
      <c r="ED12" s="40" t="str">
        <f t="shared" si="19"/>
        <v/>
      </c>
    </row>
    <row r="13" spans="1:135">
      <c r="A13" s="94">
        <f t="shared" si="96"/>
        <v>10</v>
      </c>
      <c r="B13" s="23">
        <f t="shared" si="20"/>
        <v>152900</v>
      </c>
      <c r="C13" s="23">
        <f t="shared" si="21"/>
        <v>153900</v>
      </c>
      <c r="D13" s="23">
        <f t="shared" si="22"/>
        <v>158700</v>
      </c>
      <c r="E13" s="24">
        <f t="shared" si="23"/>
        <v>115800</v>
      </c>
      <c r="F13" s="24">
        <f t="shared" si="101"/>
        <v>39800</v>
      </c>
      <c r="G13" s="25">
        <f t="shared" si="24"/>
        <v>155600</v>
      </c>
      <c r="H13" s="24">
        <f t="shared" si="25"/>
        <v>149559</v>
      </c>
      <c r="I13" s="23">
        <f t="shared" si="26"/>
        <v>3341</v>
      </c>
      <c r="J13" s="23">
        <f t="shared" si="27"/>
        <v>4341</v>
      </c>
      <c r="K13" s="23">
        <f t="shared" si="28"/>
        <v>9141</v>
      </c>
      <c r="L13" s="23">
        <f t="shared" si="29"/>
        <v>6041</v>
      </c>
      <c r="M13" s="26">
        <f t="shared" si="30"/>
        <v>0.97814911706998042</v>
      </c>
      <c r="N13" s="26">
        <f t="shared" si="31"/>
        <v>0.9717933723196881</v>
      </c>
      <c r="O13" s="26">
        <f t="shared" si="32"/>
        <v>0.94240075614366725</v>
      </c>
      <c r="P13" s="26">
        <f t="shared" si="33"/>
        <v>0.96117609254498715</v>
      </c>
      <c r="Q13" s="27" t="str">
        <f t="shared" si="34"/>
        <v>ok</v>
      </c>
      <c r="R13" s="27" t="str">
        <f t="shared" si="35"/>
        <v>ok</v>
      </c>
      <c r="S13" s="27" t="str">
        <f t="shared" si="36"/>
        <v>ok</v>
      </c>
      <c r="T13" s="27" t="str">
        <f t="shared" si="37"/>
        <v>ok</v>
      </c>
      <c r="U13" s="28">
        <f>HLOOKUP('Quantity Resume'!A13,Input!$C$4:$AH$11,7,FALSE)</f>
        <v>43900</v>
      </c>
      <c r="V13" s="29">
        <f>HLOOKUP(A13,Input!$C$14:$AH$21,7,FALSE)</f>
        <v>43000</v>
      </c>
      <c r="W13" s="29">
        <f>HLOOKUP(A13,Input!$C$24:$AH$31,7,FALSE)</f>
        <v>43600</v>
      </c>
      <c r="X13" s="29">
        <f>HLOOKUP(A13,Input!$B$34:$AH$44,8,FALSE)</f>
        <v>70700</v>
      </c>
      <c r="Y13" s="29">
        <f>HLOOKUP(A13,Input!$B$34:$AH$44,9,FALSE)</f>
        <v>0</v>
      </c>
      <c r="Z13" s="30">
        <f t="shared" si="38"/>
        <v>70700</v>
      </c>
      <c r="AA13" s="29">
        <f>HLOOKUP(A13,Input!$C$49:$AH$58,2,FALSE)</f>
        <v>52745</v>
      </c>
      <c r="AB13" s="29">
        <f t="shared" si="97"/>
        <v>-8845</v>
      </c>
      <c r="AC13" s="29">
        <f t="shared" si="98"/>
        <v>-9745</v>
      </c>
      <c r="AD13" s="29">
        <f t="shared" si="99"/>
        <v>-9145</v>
      </c>
      <c r="AE13" s="29">
        <f t="shared" si="100"/>
        <v>17955</v>
      </c>
      <c r="AF13" s="31">
        <f t="shared" si="39"/>
        <v>1.6104783599088839</v>
      </c>
      <c r="AG13" s="31">
        <f t="shared" si="40"/>
        <v>1.2266279069767443</v>
      </c>
      <c r="AH13" s="31">
        <f t="shared" si="41"/>
        <v>1.2097477064220183</v>
      </c>
      <c r="AI13" s="31">
        <f t="shared" si="42"/>
        <v>0.74603960396039604</v>
      </c>
      <c r="AJ13" s="31" t="str">
        <f t="shared" si="102"/>
        <v>nok</v>
      </c>
      <c r="AK13" s="31" t="str">
        <f t="shared" si="103"/>
        <v>nok</v>
      </c>
      <c r="AL13" s="31" t="str">
        <f t="shared" si="104"/>
        <v>nok</v>
      </c>
      <c r="AM13" s="31" t="str">
        <f t="shared" si="44"/>
        <v>nok</v>
      </c>
      <c r="AN13" s="32">
        <f>HLOOKUP(A13,Input!$C$4:$AH$11,6,FALSE)</f>
        <v>17000</v>
      </c>
      <c r="AO13" s="33">
        <f>HLOOKUP(A13,Input!$C$14:$AH$21,6,FALSE)</f>
        <v>42000</v>
      </c>
      <c r="AP13" s="33">
        <f>HLOOKUP(A13,Input!$C$24:$AH$31,6,FALSE)</f>
        <v>35500</v>
      </c>
      <c r="AQ13" s="33">
        <f>HLOOKUP(A13,Input!$B$34:$AH$44,6,FALSE)</f>
        <v>0</v>
      </c>
      <c r="AR13" s="33">
        <f>HLOOKUP(A13,Input!$B$34:$AH$44,7,FALSE)</f>
        <v>18400</v>
      </c>
      <c r="AS13" s="30">
        <f t="shared" si="4"/>
        <v>18400</v>
      </c>
      <c r="AT13" s="33">
        <f>HLOOKUP(A13,Input!$C$49:$AH$58,3,FALSE)</f>
        <v>15862</v>
      </c>
      <c r="AU13" s="33">
        <f t="shared" si="105"/>
        <v>1138</v>
      </c>
      <c r="AV13" s="33">
        <f t="shared" si="106"/>
        <v>26138</v>
      </c>
      <c r="AW13" s="33">
        <f t="shared" si="107"/>
        <v>19638</v>
      </c>
      <c r="AX13" s="33">
        <f t="shared" si="108"/>
        <v>2538</v>
      </c>
      <c r="AY13" s="34">
        <f t="shared" si="45"/>
        <v>0.93305882352941172</v>
      </c>
      <c r="AZ13" s="34">
        <f t="shared" si="46"/>
        <v>0.37766666666666665</v>
      </c>
      <c r="BA13" s="34">
        <f t="shared" si="47"/>
        <v>0.44681690140845071</v>
      </c>
      <c r="BB13" s="34">
        <f t="shared" si="48"/>
        <v>0.86206521739130437</v>
      </c>
      <c r="BC13" s="34" t="str">
        <f t="shared" si="109"/>
        <v>ok</v>
      </c>
      <c r="BD13" s="34" t="str">
        <f t="shared" si="110"/>
        <v>nok</v>
      </c>
      <c r="BE13" s="34" t="str">
        <f t="shared" si="111"/>
        <v>nok</v>
      </c>
      <c r="BF13" s="34" t="str">
        <f t="shared" si="112"/>
        <v>ok</v>
      </c>
      <c r="BG13" s="35">
        <f>HLOOKUP(A13,Input!$C$4:$AH$11,5,FALSE)</f>
        <v>0</v>
      </c>
      <c r="BH13" s="36">
        <f>HLOOKUP(A13,Input!$C$14:$AH$21,5,FALSE)</f>
        <v>0</v>
      </c>
      <c r="BI13" s="36">
        <f>HLOOKUP(A13,Input!$C$24:$AH$31,5,FALSE)</f>
        <v>0</v>
      </c>
      <c r="BJ13" s="36">
        <f>HLOOKUP(A13,Input!$B$34:$AH$44,4,FALSE)</f>
        <v>0</v>
      </c>
      <c r="BK13" s="36">
        <f>HLOOKUP(A13,Input!$B$34:$AH$44,5,FALSE)</f>
        <v>0</v>
      </c>
      <c r="BL13" s="30">
        <f t="shared" si="53"/>
        <v>0</v>
      </c>
      <c r="BM13" s="36">
        <f>HLOOKUP(A13,Input!$C$49:$AH$58,4,FALSE)</f>
        <v>0</v>
      </c>
      <c r="BN13" s="36">
        <f t="shared" si="54"/>
        <v>0</v>
      </c>
      <c r="BO13" s="36">
        <f t="shared" si="55"/>
        <v>0</v>
      </c>
      <c r="BP13" s="36">
        <f t="shared" si="56"/>
        <v>0</v>
      </c>
      <c r="BQ13" s="36">
        <f t="shared" si="57"/>
        <v>0</v>
      </c>
      <c r="BR13" s="37" t="str">
        <f t="shared" si="58"/>
        <v/>
      </c>
      <c r="BS13" s="37" t="str">
        <f t="shared" si="59"/>
        <v/>
      </c>
      <c r="BT13" s="37" t="str">
        <f t="shared" si="60"/>
        <v/>
      </c>
      <c r="BU13" s="37" t="str">
        <f t="shared" si="61"/>
        <v/>
      </c>
      <c r="BV13" s="37" t="str">
        <f t="shared" si="113"/>
        <v/>
      </c>
      <c r="BW13" s="37" t="str">
        <f t="shared" si="114"/>
        <v/>
      </c>
      <c r="BX13" s="37" t="str">
        <f t="shared" si="115"/>
        <v/>
      </c>
      <c r="BY13" s="37" t="str">
        <f t="shared" si="116"/>
        <v/>
      </c>
      <c r="BZ13" s="35">
        <f>HLOOKUP(A13,Input!$C$4:$AH$11,4,FALSE)</f>
        <v>40200</v>
      </c>
      <c r="CA13" s="35">
        <f>HLOOKUP(A13,Input!$C$14:$AH$21,4,FALSE)</f>
        <v>43900</v>
      </c>
      <c r="CB13" s="35">
        <f>HLOOKUP(A13,Input!$C$24:$AH$31,4,FALSE)</f>
        <v>34900</v>
      </c>
      <c r="CC13" s="35">
        <f>HLOOKUP(A13,Input!$B$34:$AH$44,2,FALSE)</f>
        <v>26900</v>
      </c>
      <c r="CD13" s="35">
        <f>HLOOKUP(A13,Input!$B$34:$AH$44,3,FALSE)</f>
        <v>9000</v>
      </c>
      <c r="CE13" s="157">
        <f t="shared" si="66"/>
        <v>35900</v>
      </c>
      <c r="CF13" s="35">
        <f>HLOOKUP(A13,Input!$C$49:$AH$58,5,FALSE)</f>
        <v>49849</v>
      </c>
      <c r="CG13" s="36">
        <f t="shared" si="67"/>
        <v>-9649</v>
      </c>
      <c r="CH13" s="36">
        <f t="shared" si="68"/>
        <v>-5949</v>
      </c>
      <c r="CI13" s="149">
        <f t="shared" si="69"/>
        <v>-14949</v>
      </c>
      <c r="CJ13" s="149">
        <f t="shared" si="70"/>
        <v>-13949</v>
      </c>
      <c r="CK13" s="147">
        <f t="shared" si="71"/>
        <v>1.2400248756218906</v>
      </c>
      <c r="CL13" s="147">
        <f t="shared" si="72"/>
        <v>1.1355125284738041</v>
      </c>
      <c r="CM13" s="147">
        <f t="shared" si="73"/>
        <v>1.4283381088825216</v>
      </c>
      <c r="CN13" s="147">
        <f t="shared" si="74"/>
        <v>1.3885515320334263</v>
      </c>
      <c r="CO13" s="150" t="str">
        <f t="shared" si="117"/>
        <v>nok</v>
      </c>
      <c r="CP13" s="150" t="str">
        <f t="shared" si="118"/>
        <v>ok</v>
      </c>
      <c r="CQ13" s="150" t="str">
        <f t="shared" si="119"/>
        <v>nok</v>
      </c>
      <c r="CR13" s="150" t="str">
        <f t="shared" si="120"/>
        <v>nok</v>
      </c>
      <c r="CS13" s="38">
        <f>Input!M5</f>
        <v>51800</v>
      </c>
      <c r="CT13" s="39">
        <f>HLOOKUP(A13,Input!$C$14:$AH$21,2,FALSE)</f>
        <v>25000</v>
      </c>
      <c r="CU13" s="39">
        <f>HLOOKUP(A13,Input!$C$24:$AH$31,2,FALSE)</f>
        <v>44700</v>
      </c>
      <c r="CV13" s="39">
        <f>HLOOKUP(A13,Input!$B$34:$AH$44,10,FALSE)</f>
        <v>18200</v>
      </c>
      <c r="CW13" s="39">
        <f>HLOOKUP(A13,Input!$B$34:$AH$44,11,FALSE)</f>
        <v>12400</v>
      </c>
      <c r="CX13" s="30">
        <f t="shared" si="10"/>
        <v>30600</v>
      </c>
      <c r="CY13" s="39">
        <f>HLOOKUP(A13,Input!$C$49:$AH$58,7,FALSE)</f>
        <v>31103</v>
      </c>
      <c r="CZ13" s="39">
        <f t="shared" si="79"/>
        <v>20697</v>
      </c>
      <c r="DA13" s="39">
        <f t="shared" si="80"/>
        <v>-6103</v>
      </c>
      <c r="DB13" s="39">
        <f t="shared" si="81"/>
        <v>13597</v>
      </c>
      <c r="DC13" s="39">
        <f t="shared" si="82"/>
        <v>-503</v>
      </c>
      <c r="DD13" s="40">
        <f t="shared" si="83"/>
        <v>0.60044401544401549</v>
      </c>
      <c r="DE13" s="40">
        <f t="shared" si="84"/>
        <v>1.2441199999999999</v>
      </c>
      <c r="DF13" s="40">
        <f t="shared" si="85"/>
        <v>0.69581655480984339</v>
      </c>
      <c r="DG13" s="40">
        <f t="shared" si="86"/>
        <v>1.0164379084967321</v>
      </c>
      <c r="DH13" s="40" t="str">
        <f t="shared" si="121"/>
        <v>nok</v>
      </c>
      <c r="DI13" s="40" t="str">
        <f t="shared" si="122"/>
        <v>nok</v>
      </c>
      <c r="DJ13" s="40" t="str">
        <f t="shared" si="123"/>
        <v>nok</v>
      </c>
      <c r="DK13" s="40" t="str">
        <f t="shared" si="124"/>
        <v>ok</v>
      </c>
      <c r="DL13" s="38">
        <f>Input!M6</f>
        <v>0</v>
      </c>
      <c r="DM13" s="39">
        <f>HLOOKUP(A13,Input!$C$14:$AH$21,3,FALSE)</f>
        <v>0</v>
      </c>
      <c r="DN13" s="39">
        <f>HLOOKUP(A13,Input!$C$24:$AH$31,3,FALSE)</f>
        <v>0</v>
      </c>
      <c r="DO13" s="39"/>
      <c r="DP13" s="39"/>
      <c r="DQ13" s="30">
        <f t="shared" si="87"/>
        <v>0</v>
      </c>
      <c r="DR13" s="39"/>
      <c r="DS13" s="39">
        <f t="shared" si="88"/>
        <v>0</v>
      </c>
      <c r="DT13" s="39">
        <f t="shared" si="89"/>
        <v>0</v>
      </c>
      <c r="DU13" s="39">
        <f t="shared" si="90"/>
        <v>0</v>
      </c>
      <c r="DV13" s="39">
        <f t="shared" si="91"/>
        <v>0</v>
      </c>
      <c r="DW13" s="40" t="str">
        <f t="shared" si="92"/>
        <v/>
      </c>
      <c r="DX13" s="40" t="str">
        <f t="shared" si="93"/>
        <v/>
      </c>
      <c r="DY13" s="40" t="str">
        <f t="shared" si="94"/>
        <v/>
      </c>
      <c r="DZ13" s="40" t="str">
        <f t="shared" si="95"/>
        <v/>
      </c>
      <c r="EA13" s="40" t="str">
        <f t="shared" si="19"/>
        <v/>
      </c>
      <c r="EB13" s="40" t="str">
        <f t="shared" si="19"/>
        <v/>
      </c>
      <c r="EC13" s="40" t="str">
        <f t="shared" si="19"/>
        <v/>
      </c>
      <c r="ED13" s="40" t="str">
        <f t="shared" si="19"/>
        <v/>
      </c>
    </row>
    <row r="14" spans="1:135">
      <c r="A14" s="96">
        <f t="shared" si="96"/>
        <v>11</v>
      </c>
      <c r="B14" s="23">
        <f t="shared" si="20"/>
        <v>153000</v>
      </c>
      <c r="C14" s="23">
        <f t="shared" si="21"/>
        <v>158700</v>
      </c>
      <c r="D14" s="23">
        <f t="shared" si="22"/>
        <v>151900</v>
      </c>
      <c r="E14" s="24">
        <f t="shared" si="23"/>
        <v>109400</v>
      </c>
      <c r="F14" s="24">
        <f t="shared" si="101"/>
        <v>45600</v>
      </c>
      <c r="G14" s="25">
        <f t="shared" si="24"/>
        <v>155000</v>
      </c>
      <c r="H14" s="24">
        <f t="shared" si="25"/>
        <v>146085</v>
      </c>
      <c r="I14" s="23">
        <f t="shared" si="26"/>
        <v>6915</v>
      </c>
      <c r="J14" s="23">
        <f t="shared" si="27"/>
        <v>12615</v>
      </c>
      <c r="K14" s="23">
        <f t="shared" si="28"/>
        <v>5815</v>
      </c>
      <c r="L14" s="23">
        <f t="shared" si="29"/>
        <v>8915</v>
      </c>
      <c r="M14" s="26">
        <f t="shared" si="30"/>
        <v>0.95480392156862748</v>
      </c>
      <c r="N14" s="26">
        <f t="shared" si="31"/>
        <v>0.92051039697542536</v>
      </c>
      <c r="O14" s="26">
        <f t="shared" si="32"/>
        <v>0.96171823568136927</v>
      </c>
      <c r="P14" s="26">
        <f t="shared" si="33"/>
        <v>0.94248387096774189</v>
      </c>
      <c r="Q14" s="27" t="str">
        <f t="shared" si="34"/>
        <v>ok</v>
      </c>
      <c r="R14" s="27" t="str">
        <f t="shared" si="35"/>
        <v>ok</v>
      </c>
      <c r="S14" s="27" t="str">
        <f t="shared" si="36"/>
        <v>ok</v>
      </c>
      <c r="T14" s="27" t="str">
        <f>+IF(P14="","",IF(AND(P14&gt;=$Q$1,P14&lt;=$R$1),"ok","nok"))</f>
        <v>ok</v>
      </c>
      <c r="U14" s="28">
        <f>HLOOKUP('Quantity Resume'!A14,Input!$C$4:$AH$11,7,FALSE)</f>
        <v>46000</v>
      </c>
      <c r="V14" s="29">
        <f>HLOOKUP(A14,Input!$C$14:$AH$21,7,FALSE)</f>
        <v>51000</v>
      </c>
      <c r="W14" s="29">
        <f>HLOOKUP(A14,Input!$C$24:$AH$31,7,FALSE)</f>
        <v>20600</v>
      </c>
      <c r="X14" s="29">
        <f>HLOOKUP(A14,Input!$B$34:$AH$44,8,FALSE)</f>
        <v>27100</v>
      </c>
      <c r="Y14" s="29">
        <f>HLOOKUP(A14,Input!$B$34:$AH$44,9,FALSE)</f>
        <v>10000</v>
      </c>
      <c r="Z14" s="30">
        <f t="shared" si="38"/>
        <v>37100</v>
      </c>
      <c r="AA14" s="29">
        <f>HLOOKUP(A14,Input!$C$49:$AH$58,2,FALSE)</f>
        <v>52969</v>
      </c>
      <c r="AB14" s="29">
        <f t="shared" si="97"/>
        <v>-6969</v>
      </c>
      <c r="AC14" s="29">
        <f t="shared" si="98"/>
        <v>-1969</v>
      </c>
      <c r="AD14" s="29">
        <f t="shared" si="99"/>
        <v>-32369</v>
      </c>
      <c r="AE14" s="29">
        <f t="shared" si="100"/>
        <v>-15869</v>
      </c>
      <c r="AF14" s="31">
        <f t="shared" si="39"/>
        <v>0.80652173913043479</v>
      </c>
      <c r="AG14" s="31">
        <f t="shared" si="40"/>
        <v>1.038607843137255</v>
      </c>
      <c r="AH14" s="31">
        <f t="shared" si="41"/>
        <v>2.5713106796116505</v>
      </c>
      <c r="AI14" s="31">
        <f t="shared" si="42"/>
        <v>1.4277358490566037</v>
      </c>
      <c r="AJ14" s="31" t="str">
        <f t="shared" si="102"/>
        <v>nok</v>
      </c>
      <c r="AK14" s="31" t="str">
        <f t="shared" si="103"/>
        <v>ok</v>
      </c>
      <c r="AL14" s="31" t="str">
        <f t="shared" si="104"/>
        <v>nok</v>
      </c>
      <c r="AM14" s="31" t="str">
        <f t="shared" si="44"/>
        <v>nok</v>
      </c>
      <c r="AN14" s="32">
        <f>HLOOKUP(A14,Input!$C$4:$AH$11,6,FALSE)</f>
        <v>46000</v>
      </c>
      <c r="AO14" s="33">
        <f>HLOOKUP(A14,Input!$C$14:$AH$21,6,FALSE)</f>
        <v>50000</v>
      </c>
      <c r="AP14" s="33">
        <f>HLOOKUP(A14,Input!$C$24:$AH$31,6,FALSE)</f>
        <v>52100</v>
      </c>
      <c r="AQ14" s="33">
        <f>HLOOKUP(A14,Input!$B$34:$AH$44,6,FALSE)</f>
        <v>38700</v>
      </c>
      <c r="AR14" s="33">
        <f>HLOOKUP(A14,Input!$B$34:$AH$44,7,FALSE)</f>
        <v>16800</v>
      </c>
      <c r="AS14" s="30">
        <f t="shared" si="4"/>
        <v>55500</v>
      </c>
      <c r="AT14" s="33">
        <f>HLOOKUP(A14,Input!$C$49:$AH$58,3,FALSE)</f>
        <v>40262</v>
      </c>
      <c r="AU14" s="33">
        <f t="shared" si="105"/>
        <v>5738</v>
      </c>
      <c r="AV14" s="33">
        <f t="shared" si="106"/>
        <v>9738</v>
      </c>
      <c r="AW14" s="33">
        <f t="shared" si="107"/>
        <v>11838</v>
      </c>
      <c r="AX14" s="33">
        <f t="shared" si="108"/>
        <v>15238</v>
      </c>
      <c r="AY14" s="34">
        <f t="shared" si="45"/>
        <v>0.87526086956521743</v>
      </c>
      <c r="AZ14" s="34">
        <f t="shared" si="46"/>
        <v>0.80523999999999996</v>
      </c>
      <c r="BA14" s="34">
        <f t="shared" si="47"/>
        <v>0.7727831094049904</v>
      </c>
      <c r="BB14" s="34">
        <f t="shared" si="48"/>
        <v>0.7254414414414414</v>
      </c>
      <c r="BC14" s="34" t="str">
        <f t="shared" si="109"/>
        <v>ok</v>
      </c>
      <c r="BD14" s="34" t="str">
        <f t="shared" si="110"/>
        <v>nok</v>
      </c>
      <c r="BE14" s="34" t="str">
        <f t="shared" si="111"/>
        <v>nok</v>
      </c>
      <c r="BF14" s="34" t="str">
        <f t="shared" si="112"/>
        <v>nok</v>
      </c>
      <c r="BG14" s="35">
        <f>HLOOKUP(A14,Input!$C$4:$AH$11,5,FALSE)</f>
        <v>0</v>
      </c>
      <c r="BH14" s="36">
        <f>HLOOKUP(A14,Input!$C$14:$AH$21,5,FALSE)</f>
        <v>0</v>
      </c>
      <c r="BI14" s="36">
        <f>HLOOKUP(A14,Input!$C$24:$AH$31,5,FALSE)</f>
        <v>7500</v>
      </c>
      <c r="BJ14" s="36">
        <f>HLOOKUP(A14,Input!$B$34:$AH$44,4,FALSE)</f>
        <v>0</v>
      </c>
      <c r="BK14" s="36">
        <f>HLOOKUP(A14,Input!$B$34:$AH$44,5,FALSE)</f>
        <v>0</v>
      </c>
      <c r="BL14" s="30">
        <f t="shared" si="53"/>
        <v>0</v>
      </c>
      <c r="BM14" s="36">
        <f>HLOOKUP(A14,Input!$C$49:$AH$58,4,FALSE)</f>
        <v>0</v>
      </c>
      <c r="BN14" s="36">
        <f t="shared" si="54"/>
        <v>0</v>
      </c>
      <c r="BO14" s="36">
        <f t="shared" si="55"/>
        <v>0</v>
      </c>
      <c r="BP14" s="36">
        <f t="shared" si="56"/>
        <v>7500</v>
      </c>
      <c r="BQ14" s="36">
        <f t="shared" si="57"/>
        <v>0</v>
      </c>
      <c r="BR14" s="37" t="str">
        <f t="shared" si="58"/>
        <v/>
      </c>
      <c r="BS14" s="37" t="str">
        <f t="shared" si="59"/>
        <v/>
      </c>
      <c r="BT14" s="37">
        <f t="shared" si="60"/>
        <v>0</v>
      </c>
      <c r="BU14" s="37" t="str">
        <f t="shared" si="61"/>
        <v/>
      </c>
      <c r="BV14" s="37" t="str">
        <f t="shared" si="113"/>
        <v/>
      </c>
      <c r="BW14" s="37" t="str">
        <f t="shared" si="114"/>
        <v/>
      </c>
      <c r="BX14" s="37" t="str">
        <f t="shared" si="115"/>
        <v>nok</v>
      </c>
      <c r="BY14" s="37" t="str">
        <f t="shared" si="116"/>
        <v/>
      </c>
      <c r="BZ14" s="35">
        <f>HLOOKUP(A14,Input!$C$4:$AH$11,4,FALSE)</f>
        <v>0</v>
      </c>
      <c r="CA14" s="35">
        <f>HLOOKUP(A14,Input!$C$14:$AH$21,4,FALSE)</f>
        <v>0</v>
      </c>
      <c r="CB14" s="35">
        <f>HLOOKUP(A14,Input!$C$24:$AH$31,4,FALSE)</f>
        <v>16800</v>
      </c>
      <c r="CC14" s="35">
        <f>HLOOKUP(A14,Input!$B$34:$AH$44,2,FALSE)</f>
        <v>16800</v>
      </c>
      <c r="CD14" s="35">
        <f>HLOOKUP(A14,Input!$B$34:$AH$44,3,FALSE)</f>
        <v>0</v>
      </c>
      <c r="CE14" s="157">
        <f t="shared" si="66"/>
        <v>16800</v>
      </c>
      <c r="CF14" s="35">
        <f>HLOOKUP(A14,Input!$C$49:$AH$58,5,FALSE)</f>
        <v>0</v>
      </c>
      <c r="CG14" s="36">
        <f t="shared" si="67"/>
        <v>0</v>
      </c>
      <c r="CH14" s="36">
        <f t="shared" si="68"/>
        <v>0</v>
      </c>
      <c r="CI14" s="149">
        <f t="shared" si="69"/>
        <v>16800</v>
      </c>
      <c r="CJ14" s="149">
        <f t="shared" si="70"/>
        <v>16800</v>
      </c>
      <c r="CK14" s="147" t="str">
        <f t="shared" si="71"/>
        <v/>
      </c>
      <c r="CL14" s="147" t="str">
        <f t="shared" si="72"/>
        <v/>
      </c>
      <c r="CM14" s="147">
        <f t="shared" si="73"/>
        <v>0</v>
      </c>
      <c r="CN14" s="147">
        <f t="shared" si="74"/>
        <v>0</v>
      </c>
      <c r="CO14" s="150" t="str">
        <f t="shared" si="117"/>
        <v/>
      </c>
      <c r="CP14" s="150" t="str">
        <f t="shared" si="118"/>
        <v/>
      </c>
      <c r="CQ14" s="150" t="str">
        <f t="shared" si="119"/>
        <v>nok</v>
      </c>
      <c r="CR14" s="150" t="str">
        <f t="shared" si="120"/>
        <v>nok</v>
      </c>
      <c r="CS14" s="38">
        <f>Input!N5</f>
        <v>61000</v>
      </c>
      <c r="CT14" s="39">
        <f>HLOOKUP(A14,Input!$C$14:$AH$21,2,FALSE)</f>
        <v>57700</v>
      </c>
      <c r="CU14" s="39">
        <f>HLOOKUP(A14,Input!$C$24:$AH$31,2,FALSE)</f>
        <v>54900</v>
      </c>
      <c r="CV14" s="39">
        <f>HLOOKUP(A14,Input!$B$34:$AH$44,10,FALSE)</f>
        <v>26800</v>
      </c>
      <c r="CW14" s="39">
        <f>HLOOKUP(A14,Input!$B$34:$AH$44,11,FALSE)</f>
        <v>18800</v>
      </c>
      <c r="CX14" s="30">
        <f t="shared" si="10"/>
        <v>45600</v>
      </c>
      <c r="CY14" s="39">
        <f>HLOOKUP(A14,Input!$C$49:$AH$58,7,FALSE)</f>
        <v>52854</v>
      </c>
      <c r="CZ14" s="39">
        <f t="shared" si="79"/>
        <v>8146</v>
      </c>
      <c r="DA14" s="39">
        <f t="shared" si="80"/>
        <v>4846</v>
      </c>
      <c r="DB14" s="39">
        <f t="shared" si="81"/>
        <v>2046</v>
      </c>
      <c r="DC14" s="39">
        <f t="shared" si="82"/>
        <v>-7254</v>
      </c>
      <c r="DD14" s="40">
        <f t="shared" si="83"/>
        <v>0.86645901639344258</v>
      </c>
      <c r="DE14" s="40">
        <f t="shared" si="84"/>
        <v>0.91601386481802427</v>
      </c>
      <c r="DF14" s="40">
        <f t="shared" si="85"/>
        <v>0.96273224043715844</v>
      </c>
      <c r="DG14" s="40">
        <f t="shared" si="86"/>
        <v>1.1590789473684211</v>
      </c>
      <c r="DH14" s="40" t="str">
        <f t="shared" si="121"/>
        <v>ok</v>
      </c>
      <c r="DI14" s="40" t="str">
        <f t="shared" si="122"/>
        <v>ok</v>
      </c>
      <c r="DJ14" s="40" t="str">
        <f t="shared" si="123"/>
        <v>ok</v>
      </c>
      <c r="DK14" s="40" t="str">
        <f t="shared" si="124"/>
        <v>nok</v>
      </c>
      <c r="DL14" s="38">
        <f>Input!N6</f>
        <v>0</v>
      </c>
      <c r="DM14" s="39">
        <f>HLOOKUP(A14,Input!$C$14:$AH$21,3,FALSE)</f>
        <v>0</v>
      </c>
      <c r="DN14" s="39">
        <f>HLOOKUP(A14,Input!$C$24:$AH$31,3,FALSE)</f>
        <v>0</v>
      </c>
      <c r="DO14" s="39"/>
      <c r="DP14" s="39"/>
      <c r="DQ14" s="30">
        <f t="shared" si="87"/>
        <v>0</v>
      </c>
      <c r="DR14" s="39"/>
      <c r="DS14" s="39">
        <f t="shared" si="88"/>
        <v>0</v>
      </c>
      <c r="DT14" s="39">
        <f t="shared" si="89"/>
        <v>0</v>
      </c>
      <c r="DU14" s="39">
        <f t="shared" si="90"/>
        <v>0</v>
      </c>
      <c r="DV14" s="39">
        <f t="shared" si="91"/>
        <v>0</v>
      </c>
      <c r="DW14" s="40" t="str">
        <f t="shared" si="92"/>
        <v/>
      </c>
      <c r="DX14" s="40" t="str">
        <f t="shared" si="93"/>
        <v/>
      </c>
      <c r="DY14" s="40" t="str">
        <f t="shared" si="94"/>
        <v/>
      </c>
      <c r="DZ14" s="40" t="str">
        <f t="shared" si="95"/>
        <v/>
      </c>
      <c r="EA14" s="40" t="str">
        <f t="shared" si="19"/>
        <v/>
      </c>
      <c r="EB14" s="40" t="str">
        <f t="shared" si="19"/>
        <v/>
      </c>
      <c r="EC14" s="40" t="str">
        <f t="shared" si="19"/>
        <v/>
      </c>
      <c r="ED14" s="40" t="str">
        <f t="shared" si="19"/>
        <v/>
      </c>
      <c r="EE14" s="41"/>
    </row>
    <row r="15" spans="1:135">
      <c r="A15" s="96">
        <f t="shared" si="96"/>
        <v>12</v>
      </c>
      <c r="B15" s="23">
        <f t="shared" si="20"/>
        <v>152900</v>
      </c>
      <c r="C15" s="23">
        <f t="shared" si="21"/>
        <v>156500</v>
      </c>
      <c r="D15" s="23">
        <f t="shared" si="22"/>
        <v>151500</v>
      </c>
      <c r="E15" s="24">
        <f t="shared" si="23"/>
        <v>105800</v>
      </c>
      <c r="F15" s="24">
        <f t="shared" si="101"/>
        <v>48600</v>
      </c>
      <c r="G15" s="25">
        <f t="shared" si="24"/>
        <v>154400</v>
      </c>
      <c r="H15" s="24">
        <f t="shared" si="25"/>
        <v>135488</v>
      </c>
      <c r="I15" s="23">
        <f t="shared" si="26"/>
        <v>17412</v>
      </c>
      <c r="J15" s="23">
        <f t="shared" si="27"/>
        <v>21012</v>
      </c>
      <c r="K15" s="23">
        <f t="shared" si="28"/>
        <v>16012</v>
      </c>
      <c r="L15" s="23">
        <f t="shared" si="29"/>
        <v>18912</v>
      </c>
      <c r="M15" s="26">
        <f t="shared" si="30"/>
        <v>0.88612164813603667</v>
      </c>
      <c r="N15" s="26">
        <f t="shared" si="31"/>
        <v>0.86573801916932902</v>
      </c>
      <c r="O15" s="26">
        <f t="shared" si="32"/>
        <v>0.89431023102310236</v>
      </c>
      <c r="P15" s="26">
        <f t="shared" si="33"/>
        <v>0.8775129533678756</v>
      </c>
      <c r="Q15" s="27" t="str">
        <f t="shared" si="34"/>
        <v>ok</v>
      </c>
      <c r="R15" s="27" t="str">
        <f t="shared" si="35"/>
        <v>ok</v>
      </c>
      <c r="S15" s="27" t="str">
        <f t="shared" si="36"/>
        <v>ok</v>
      </c>
      <c r="T15" s="27" t="str">
        <f t="shared" si="37"/>
        <v>ok</v>
      </c>
      <c r="U15" s="28">
        <f>HLOOKUP('Quantity Resume'!A15,Input!$C$4:$AH$11,7,FALSE)</f>
        <v>47000</v>
      </c>
      <c r="V15" s="29">
        <f>HLOOKUP(A15,Input!$C$14:$AH$21,7,FALSE)</f>
        <v>33400</v>
      </c>
      <c r="W15" s="29">
        <f>HLOOKUP(A15,Input!$C$24:$AH$31,7,FALSE)</f>
        <v>25800</v>
      </c>
      <c r="X15" s="29">
        <f>HLOOKUP(A15,Input!$B$34:$AH$44,8,FALSE)</f>
        <v>16800</v>
      </c>
      <c r="Y15" s="29">
        <f>HLOOKUP(A15,Input!$B$34:$AH$44,9,FALSE)</f>
        <v>13400</v>
      </c>
      <c r="Z15" s="30">
        <f t="shared" si="38"/>
        <v>30200</v>
      </c>
      <c r="AA15" s="29">
        <f>HLOOKUP(A15,Input!$C$49:$AH$58,2,FALSE)</f>
        <v>16077</v>
      </c>
      <c r="AB15" s="29">
        <f t="shared" si="97"/>
        <v>30923</v>
      </c>
      <c r="AC15" s="29">
        <f t="shared" si="98"/>
        <v>17323</v>
      </c>
      <c r="AD15" s="29">
        <f t="shared" si="99"/>
        <v>9723</v>
      </c>
      <c r="AE15" s="29">
        <f t="shared" si="100"/>
        <v>14123</v>
      </c>
      <c r="AF15" s="31">
        <f t="shared" si="39"/>
        <v>0.64255319148936174</v>
      </c>
      <c r="AG15" s="31">
        <f t="shared" si="40"/>
        <v>0.48134730538922155</v>
      </c>
      <c r="AH15" s="31">
        <f t="shared" si="41"/>
        <v>0.62313953488372098</v>
      </c>
      <c r="AI15" s="31">
        <f t="shared" si="42"/>
        <v>0.53235099337748348</v>
      </c>
      <c r="AJ15" s="31" t="str">
        <f t="shared" si="102"/>
        <v>nok</v>
      </c>
      <c r="AK15" s="31" t="str">
        <f t="shared" si="103"/>
        <v>nok</v>
      </c>
      <c r="AL15" s="31" t="str">
        <f t="shared" si="104"/>
        <v>nok</v>
      </c>
      <c r="AM15" s="31" t="str">
        <f t="shared" si="44"/>
        <v>nok</v>
      </c>
      <c r="AN15" s="32">
        <f>HLOOKUP(A15,Input!$C$4:$AH$11,6,FALSE)</f>
        <v>46000</v>
      </c>
      <c r="AO15" s="33">
        <f>HLOOKUP(A15,Input!$C$14:$AH$21,6,FALSE)</f>
        <v>45400</v>
      </c>
      <c r="AP15" s="33">
        <f>HLOOKUP(A15,Input!$C$24:$AH$31,6,FALSE)</f>
        <v>37400</v>
      </c>
      <c r="AQ15" s="33">
        <f>HLOOKUP(A15,Input!$B$34:$AH$44,6,FALSE)</f>
        <v>27100</v>
      </c>
      <c r="AR15" s="33">
        <f>HLOOKUP(A15,Input!$B$34:$AH$44,7,FALSE)</f>
        <v>0</v>
      </c>
      <c r="AS15" s="30">
        <f t="shared" si="4"/>
        <v>27100</v>
      </c>
      <c r="AT15" s="33">
        <f>HLOOKUP(A15,Input!$C$49:$AH$58,3,FALSE)</f>
        <v>42183</v>
      </c>
      <c r="AU15" s="33">
        <f t="shared" si="105"/>
        <v>3817</v>
      </c>
      <c r="AV15" s="33">
        <f t="shared" si="106"/>
        <v>3217</v>
      </c>
      <c r="AW15" s="33">
        <f t="shared" si="107"/>
        <v>-4783</v>
      </c>
      <c r="AX15" s="33">
        <f t="shared" si="108"/>
        <v>-15083</v>
      </c>
      <c r="AY15" s="34">
        <f t="shared" si="45"/>
        <v>0.91702173913043483</v>
      </c>
      <c r="AZ15" s="34">
        <f t="shared" si="46"/>
        <v>0.9291409691629956</v>
      </c>
      <c r="BA15" s="34">
        <f t="shared" si="47"/>
        <v>1.1278877005347594</v>
      </c>
      <c r="BB15" s="34">
        <f t="shared" si="48"/>
        <v>1.5565682656826569</v>
      </c>
      <c r="BC15" s="34" t="str">
        <f t="shared" si="109"/>
        <v>ok</v>
      </c>
      <c r="BD15" s="34" t="str">
        <f t="shared" si="110"/>
        <v>ok</v>
      </c>
      <c r="BE15" s="34" t="str">
        <f t="shared" si="111"/>
        <v>ok</v>
      </c>
      <c r="BF15" s="34" t="str">
        <f t="shared" si="112"/>
        <v>nok</v>
      </c>
      <c r="BG15" s="35">
        <f>HLOOKUP(A15,Input!$C$4:$AH$11,5,FALSE)</f>
        <v>12400</v>
      </c>
      <c r="BH15" s="36">
        <f>HLOOKUP(A15,Input!$C$14:$AH$21,5,FALSE)</f>
        <v>12400</v>
      </c>
      <c r="BI15" s="36">
        <f>HLOOKUP(A15,Input!$C$24:$AH$31,5,FALSE)</f>
        <v>12400</v>
      </c>
      <c r="BJ15" s="36">
        <f>HLOOKUP(A15,Input!$B$34:$AH$44,4,FALSE)</f>
        <v>12400</v>
      </c>
      <c r="BK15" s="36">
        <f>HLOOKUP(A15,Input!$B$34:$AH$44,5,FALSE)</f>
        <v>0</v>
      </c>
      <c r="BL15" s="30">
        <f t="shared" si="53"/>
        <v>12400</v>
      </c>
      <c r="BM15" s="36">
        <f>HLOOKUP(A15,Input!$C$49:$AH$58,4,FALSE)</f>
        <v>12813</v>
      </c>
      <c r="BN15" s="36">
        <f t="shared" si="54"/>
        <v>-413</v>
      </c>
      <c r="BO15" s="36">
        <f t="shared" si="55"/>
        <v>-413</v>
      </c>
      <c r="BP15" s="36">
        <f t="shared" si="56"/>
        <v>-413</v>
      </c>
      <c r="BQ15" s="36">
        <f t="shared" si="57"/>
        <v>-413</v>
      </c>
      <c r="BR15" s="37">
        <f t="shared" si="58"/>
        <v>1.0333064516129031</v>
      </c>
      <c r="BS15" s="37">
        <f t="shared" si="59"/>
        <v>1.0333064516129031</v>
      </c>
      <c r="BT15" s="37">
        <f t="shared" si="60"/>
        <v>1.0333064516129031</v>
      </c>
      <c r="BU15" s="37">
        <f t="shared" si="61"/>
        <v>1.0333064516129031</v>
      </c>
      <c r="BV15" s="37" t="str">
        <f t="shared" si="113"/>
        <v>ok</v>
      </c>
      <c r="BW15" s="37" t="str">
        <f t="shared" si="114"/>
        <v>ok</v>
      </c>
      <c r="BX15" s="37" t="str">
        <f t="shared" si="115"/>
        <v>ok</v>
      </c>
      <c r="BY15" s="37" t="str">
        <f t="shared" si="116"/>
        <v>ok</v>
      </c>
      <c r="BZ15" s="35">
        <f>HLOOKUP(A15,Input!$C$4:$AH$11,4,FALSE)</f>
        <v>10300</v>
      </c>
      <c r="CA15" s="35">
        <f>HLOOKUP(A15,Input!$C$14:$AH$21,4,FALSE)</f>
        <v>10300</v>
      </c>
      <c r="CB15" s="35">
        <f>HLOOKUP(A15,Input!$C$24:$AH$31,4,FALSE)</f>
        <v>22700</v>
      </c>
      <c r="CC15" s="35">
        <f>HLOOKUP(A15,Input!$B$34:$AH$44,2,FALSE)</f>
        <v>0</v>
      </c>
      <c r="CD15" s="35">
        <f>HLOOKUP(A15,Input!$B$34:$AH$44,3,FALSE)</f>
        <v>22800</v>
      </c>
      <c r="CE15" s="157">
        <f t="shared" si="66"/>
        <v>22800</v>
      </c>
      <c r="CF15" s="35">
        <f>HLOOKUP(A15,Input!$C$49:$AH$58,5,FALSE)</f>
        <v>22961</v>
      </c>
      <c r="CG15" s="36">
        <f t="shared" si="67"/>
        <v>-12661</v>
      </c>
      <c r="CH15" s="36">
        <f t="shared" si="68"/>
        <v>-12661</v>
      </c>
      <c r="CI15" s="149">
        <f t="shared" si="69"/>
        <v>-261</v>
      </c>
      <c r="CJ15" s="149">
        <f t="shared" si="70"/>
        <v>-161</v>
      </c>
      <c r="CK15" s="147">
        <f t="shared" si="71"/>
        <v>2.2292233009708737</v>
      </c>
      <c r="CL15" s="147">
        <f t="shared" si="72"/>
        <v>2.2292233009708737</v>
      </c>
      <c r="CM15" s="147">
        <f t="shared" si="73"/>
        <v>1.0114977973568282</v>
      </c>
      <c r="CN15" s="147">
        <f t="shared" si="74"/>
        <v>1.0070614035087719</v>
      </c>
      <c r="CO15" s="150" t="str">
        <f t="shared" si="117"/>
        <v>nok</v>
      </c>
      <c r="CP15" s="150" t="str">
        <f t="shared" si="118"/>
        <v>nok</v>
      </c>
      <c r="CQ15" s="150" t="str">
        <f t="shared" si="119"/>
        <v>ok</v>
      </c>
      <c r="CR15" s="150" t="str">
        <f t="shared" si="120"/>
        <v>ok</v>
      </c>
      <c r="CS15" s="38">
        <f>Input!O5</f>
        <v>37200</v>
      </c>
      <c r="CT15" s="39">
        <f>HLOOKUP(A15,Input!$C$14:$AH$21,2,FALSE)</f>
        <v>55000</v>
      </c>
      <c r="CU15" s="39">
        <f>HLOOKUP(A15,Input!$C$24:$AH$31,2,FALSE)</f>
        <v>53200</v>
      </c>
      <c r="CV15" s="39">
        <f>HLOOKUP(A15,Input!$B$34:$AH$44,10,FALSE)</f>
        <v>49500</v>
      </c>
      <c r="CW15" s="39">
        <f>HLOOKUP(A15,Input!$B$34:$AH$44,11,FALSE)</f>
        <v>12400</v>
      </c>
      <c r="CX15" s="30">
        <f t="shared" si="10"/>
        <v>61900</v>
      </c>
      <c r="CY15" s="39">
        <f>HLOOKUP(A15,Input!$C$49:$AH$58,7,FALSE)</f>
        <v>41454</v>
      </c>
      <c r="CZ15" s="39">
        <f t="shared" si="79"/>
        <v>-4254</v>
      </c>
      <c r="DA15" s="39">
        <f t="shared" si="80"/>
        <v>13546</v>
      </c>
      <c r="DB15" s="39">
        <f t="shared" si="81"/>
        <v>11746</v>
      </c>
      <c r="DC15" s="39">
        <f t="shared" si="82"/>
        <v>20446</v>
      </c>
      <c r="DD15" s="40">
        <f t="shared" si="83"/>
        <v>1.1143548387096773</v>
      </c>
      <c r="DE15" s="40">
        <f t="shared" si="84"/>
        <v>0.75370909090909088</v>
      </c>
      <c r="DF15" s="40">
        <f t="shared" si="85"/>
        <v>0.77921052631578946</v>
      </c>
      <c r="DG15" s="40">
        <f t="shared" si="86"/>
        <v>0.66969305331179318</v>
      </c>
      <c r="DH15" s="40" t="str">
        <f t="shared" si="121"/>
        <v>ok</v>
      </c>
      <c r="DI15" s="40" t="str">
        <f t="shared" si="122"/>
        <v>nok</v>
      </c>
      <c r="DJ15" s="40" t="str">
        <f t="shared" si="123"/>
        <v>nok</v>
      </c>
      <c r="DK15" s="40" t="str">
        <f t="shared" si="124"/>
        <v>nok</v>
      </c>
      <c r="DL15" s="38">
        <f>Input!O6</f>
        <v>0</v>
      </c>
      <c r="DM15" s="39">
        <f>HLOOKUP(A15,Input!$C$14:$AH$21,3,FALSE)</f>
        <v>0</v>
      </c>
      <c r="DN15" s="39">
        <f>HLOOKUP(A15,Input!$C$24:$AH$31,3,FALSE)</f>
        <v>0</v>
      </c>
      <c r="DO15" s="39"/>
      <c r="DP15" s="39"/>
      <c r="DQ15" s="30">
        <f t="shared" si="87"/>
        <v>0</v>
      </c>
      <c r="DR15" s="39"/>
      <c r="DS15" s="39">
        <f t="shared" si="88"/>
        <v>0</v>
      </c>
      <c r="DT15" s="39">
        <f t="shared" si="89"/>
        <v>0</v>
      </c>
      <c r="DU15" s="39">
        <f t="shared" si="90"/>
        <v>0</v>
      </c>
      <c r="DV15" s="39">
        <f t="shared" si="91"/>
        <v>0</v>
      </c>
      <c r="DW15" s="40" t="str">
        <f t="shared" si="92"/>
        <v/>
      </c>
      <c r="DX15" s="40" t="str">
        <f t="shared" si="93"/>
        <v/>
      </c>
      <c r="DY15" s="40" t="str">
        <f t="shared" si="94"/>
        <v/>
      </c>
      <c r="DZ15" s="40" t="str">
        <f t="shared" si="95"/>
        <v/>
      </c>
      <c r="EA15" s="40" t="str">
        <f t="shared" si="19"/>
        <v/>
      </c>
      <c r="EB15" s="40" t="str">
        <f t="shared" si="19"/>
        <v/>
      </c>
      <c r="EC15" s="40" t="str">
        <f t="shared" si="19"/>
        <v/>
      </c>
      <c r="ED15" s="40" t="str">
        <f t="shared" si="19"/>
        <v/>
      </c>
      <c r="EE15" s="41"/>
    </row>
    <row r="16" spans="1:135">
      <c r="A16" s="94">
        <f t="shared" si="96"/>
        <v>13</v>
      </c>
      <c r="B16" s="23">
        <f t="shared" si="20"/>
        <v>150900</v>
      </c>
      <c r="C16" s="23">
        <f t="shared" si="21"/>
        <v>159400</v>
      </c>
      <c r="D16" s="23">
        <f t="shared" si="22"/>
        <v>151900</v>
      </c>
      <c r="E16" s="24">
        <f t="shared" si="23"/>
        <v>100000</v>
      </c>
      <c r="F16" s="24">
        <f t="shared" si="101"/>
        <v>34400</v>
      </c>
      <c r="G16" s="25">
        <f t="shared" si="24"/>
        <v>134400</v>
      </c>
      <c r="H16" s="24">
        <f t="shared" si="25"/>
        <v>132533</v>
      </c>
      <c r="I16" s="23">
        <f t="shared" si="26"/>
        <v>18367</v>
      </c>
      <c r="J16" s="23">
        <f t="shared" si="27"/>
        <v>26867</v>
      </c>
      <c r="K16" s="23">
        <f t="shared" si="28"/>
        <v>19367</v>
      </c>
      <c r="L16" s="23">
        <f t="shared" si="29"/>
        <v>1867</v>
      </c>
      <c r="M16" s="26">
        <f t="shared" si="30"/>
        <v>0.87828363154406897</v>
      </c>
      <c r="N16" s="26">
        <f t="shared" si="31"/>
        <v>0.83144918444165616</v>
      </c>
      <c r="O16" s="26">
        <f t="shared" si="32"/>
        <v>0.8725016458196182</v>
      </c>
      <c r="P16" s="26">
        <f t="shared" si="33"/>
        <v>0.98610863095238099</v>
      </c>
      <c r="Q16" s="27" t="str">
        <f t="shared" ref="Q16:Q25" si="125">+IF(M16="","",IF(AND(M16&gt;=$Q$1,M16&lt;=$R$1),"ok","nok"))</f>
        <v>ok</v>
      </c>
      <c r="R16" s="27" t="str">
        <f t="shared" ref="R16:R25" si="126">+IF(N16="","",IF(AND(N16&gt;=$Q$1,N16&lt;=$R$1),"ok","nok"))</f>
        <v>nok</v>
      </c>
      <c r="S16" s="27" t="str">
        <f t="shared" ref="S16:S25" si="127">+IF(O16="","",IF(AND(O16&gt;=$Q$1,O16&lt;=$R$1),"ok","nok"))</f>
        <v>ok</v>
      </c>
      <c r="T16" s="27" t="str">
        <f t="shared" ref="T16:T25" si="128">+IF(P16="","",IF(AND(P16&gt;=$Q$1,P16&lt;=$R$1),"ok","nok"))</f>
        <v>ok</v>
      </c>
      <c r="U16" s="28">
        <f>HLOOKUP('Quantity Resume'!A16,Input!$C$4:$AH$11,7,FALSE)</f>
        <v>20600</v>
      </c>
      <c r="V16" s="29">
        <f>HLOOKUP(A16,Input!$C$14:$AH$21,7,FALSE)</f>
        <v>50000</v>
      </c>
      <c r="W16" s="29">
        <f>HLOOKUP(A16,Input!$C$24:$AH$31,7,FALSE)</f>
        <v>43900</v>
      </c>
      <c r="X16" s="29">
        <f>HLOOKUP(A16,Input!$B$34:$AH$44,8,FALSE)</f>
        <v>27900</v>
      </c>
      <c r="Y16" s="29">
        <f>HLOOKUP(A16,Input!$B$34:$AH$44,9,FALSE)</f>
        <v>0</v>
      </c>
      <c r="Z16" s="30">
        <f t="shared" si="38"/>
        <v>27900</v>
      </c>
      <c r="AA16" s="29">
        <f>HLOOKUP(A16,Input!$C$49:$AH$58,2,FALSE)</f>
        <v>26487</v>
      </c>
      <c r="AB16" s="29">
        <f t="shared" si="97"/>
        <v>-5887</v>
      </c>
      <c r="AC16" s="29">
        <f t="shared" si="98"/>
        <v>23513</v>
      </c>
      <c r="AD16" s="29">
        <f t="shared" si="99"/>
        <v>17413</v>
      </c>
      <c r="AE16" s="29">
        <f t="shared" si="100"/>
        <v>1413</v>
      </c>
      <c r="AF16" s="31">
        <f t="shared" si="39"/>
        <v>1.354368932038835</v>
      </c>
      <c r="AG16" s="31">
        <f t="shared" si="40"/>
        <v>0.52973999999999999</v>
      </c>
      <c r="AH16" s="31">
        <f t="shared" si="41"/>
        <v>0.60334851936218681</v>
      </c>
      <c r="AI16" s="31">
        <f t="shared" si="42"/>
        <v>0.94935483870967741</v>
      </c>
      <c r="AJ16" s="31" t="str">
        <f t="shared" si="102"/>
        <v>nok</v>
      </c>
      <c r="AK16" s="31" t="str">
        <f t="shared" si="103"/>
        <v>nok</v>
      </c>
      <c r="AL16" s="31" t="str">
        <f t="shared" si="104"/>
        <v>nok</v>
      </c>
      <c r="AM16" s="31" t="str">
        <f t="shared" si="44"/>
        <v>ok</v>
      </c>
      <c r="AN16" s="32">
        <f>HLOOKUP(A16,Input!$C$4:$AH$11,6,FALSE)</f>
        <v>80700</v>
      </c>
      <c r="AO16" s="33">
        <f>HLOOKUP(A16,Input!$C$14:$AH$21,6,FALSE)</f>
        <v>42000</v>
      </c>
      <c r="AP16" s="33">
        <f>HLOOKUP(A16,Input!$C$24:$AH$31,6,FALSE)</f>
        <v>39500</v>
      </c>
      <c r="AQ16" s="33">
        <f>HLOOKUP(A16,Input!$B$34:$AH$44,6,FALSE)</f>
        <v>33300</v>
      </c>
      <c r="AR16" s="33">
        <f>HLOOKUP(A16,Input!$B$34:$AH$44,7,FALSE)</f>
        <v>0</v>
      </c>
      <c r="AS16" s="30">
        <f t="shared" si="4"/>
        <v>33300</v>
      </c>
      <c r="AT16" s="33">
        <f>HLOOKUP(A16,Input!$C$49:$AH$58,3,FALSE)</f>
        <v>33093</v>
      </c>
      <c r="AU16" s="33">
        <f t="shared" si="105"/>
        <v>47607</v>
      </c>
      <c r="AV16" s="33">
        <f t="shared" si="106"/>
        <v>8907</v>
      </c>
      <c r="AW16" s="33">
        <f t="shared" si="107"/>
        <v>6407</v>
      </c>
      <c r="AX16" s="33">
        <f t="shared" si="108"/>
        <v>207</v>
      </c>
      <c r="AY16" s="34">
        <f t="shared" si="45"/>
        <v>0.41007434944237919</v>
      </c>
      <c r="AZ16" s="34">
        <f t="shared" si="46"/>
        <v>0.78792857142857142</v>
      </c>
      <c r="BA16" s="34">
        <f t="shared" si="47"/>
        <v>0.83779746835443036</v>
      </c>
      <c r="BB16" s="34">
        <f t="shared" si="48"/>
        <v>0.99378378378378374</v>
      </c>
      <c r="BC16" s="34" t="str">
        <f t="shared" si="109"/>
        <v>nok</v>
      </c>
      <c r="BD16" s="34" t="str">
        <f t="shared" si="110"/>
        <v>nok</v>
      </c>
      <c r="BE16" s="34" t="str">
        <f t="shared" si="111"/>
        <v>nok</v>
      </c>
      <c r="BF16" s="34" t="str">
        <f t="shared" si="112"/>
        <v>ok</v>
      </c>
      <c r="BG16" s="35">
        <f>HLOOKUP(A16,Input!$C$4:$AH$11,5,FALSE)</f>
        <v>0</v>
      </c>
      <c r="BH16" s="36">
        <f>HLOOKUP(A16,Input!$C$14:$AH$21,5,FALSE)</f>
        <v>0</v>
      </c>
      <c r="BI16" s="36">
        <f>HLOOKUP(A16,Input!$C$24:$AH$31,5,FALSE)</f>
        <v>7500</v>
      </c>
      <c r="BJ16" s="36">
        <f>HLOOKUP(A16,Input!$B$34:$AH$44,4,FALSE)</f>
        <v>7600</v>
      </c>
      <c r="BK16" s="36">
        <f>HLOOKUP(A16,Input!$B$34:$AH$44,5,FALSE)</f>
        <v>0</v>
      </c>
      <c r="BL16" s="30">
        <f t="shared" si="53"/>
        <v>7600</v>
      </c>
      <c r="BM16" s="36">
        <f>HLOOKUP(A16,Input!$C$49:$AH$58,4,FALSE)</f>
        <v>7396</v>
      </c>
      <c r="BN16" s="36">
        <f t="shared" si="54"/>
        <v>-7396</v>
      </c>
      <c r="BO16" s="36">
        <f t="shared" si="55"/>
        <v>-7396</v>
      </c>
      <c r="BP16" s="36">
        <f t="shared" si="56"/>
        <v>104</v>
      </c>
      <c r="BQ16" s="36">
        <f t="shared" si="57"/>
        <v>204</v>
      </c>
      <c r="BR16" s="37" t="str">
        <f t="shared" si="58"/>
        <v/>
      </c>
      <c r="BS16" s="37" t="str">
        <f t="shared" si="59"/>
        <v/>
      </c>
      <c r="BT16" s="37">
        <f t="shared" si="60"/>
        <v>0.98613333333333331</v>
      </c>
      <c r="BU16" s="37">
        <f t="shared" si="61"/>
        <v>0.97315789473684211</v>
      </c>
      <c r="BV16" s="37" t="str">
        <f t="shared" si="113"/>
        <v/>
      </c>
      <c r="BW16" s="37" t="str">
        <f t="shared" si="114"/>
        <v/>
      </c>
      <c r="BX16" s="37" t="str">
        <f t="shared" si="115"/>
        <v>ok</v>
      </c>
      <c r="BY16" s="37" t="str">
        <f t="shared" si="116"/>
        <v>ok</v>
      </c>
      <c r="BZ16" s="35">
        <f>HLOOKUP(A16,Input!$C$4:$AH$11,4,FALSE)</f>
        <v>12400</v>
      </c>
      <c r="CA16" s="35">
        <f>HLOOKUP(A16,Input!$C$14:$AH$21,4,FALSE)</f>
        <v>12400</v>
      </c>
      <c r="CB16" s="35">
        <f>HLOOKUP(A16,Input!$C$24:$AH$31,4,FALSE)</f>
        <v>12400</v>
      </c>
      <c r="CC16" s="35">
        <f>HLOOKUP(A16,Input!$B$34:$AH$44,2,FALSE)</f>
        <v>0</v>
      </c>
      <c r="CD16" s="35">
        <f>HLOOKUP(A16,Input!$B$34:$AH$44,3,FALSE)</f>
        <v>12400</v>
      </c>
      <c r="CE16" s="157">
        <f t="shared" si="66"/>
        <v>12400</v>
      </c>
      <c r="CF16" s="35">
        <f>HLOOKUP(A16,Input!$C$49:$AH$58,5,FALSE)</f>
        <v>12112</v>
      </c>
      <c r="CG16" s="36">
        <f t="shared" si="67"/>
        <v>288</v>
      </c>
      <c r="CH16" s="36">
        <f t="shared" si="68"/>
        <v>288</v>
      </c>
      <c r="CI16" s="149">
        <f t="shared" si="69"/>
        <v>288</v>
      </c>
      <c r="CJ16" s="149">
        <f t="shared" si="70"/>
        <v>288</v>
      </c>
      <c r="CK16" s="147">
        <f t="shared" si="71"/>
        <v>0.97677419354838713</v>
      </c>
      <c r="CL16" s="147">
        <f t="shared" si="72"/>
        <v>0.97677419354838713</v>
      </c>
      <c r="CM16" s="147">
        <f t="shared" si="73"/>
        <v>0.97677419354838713</v>
      </c>
      <c r="CN16" s="147">
        <f t="shared" si="74"/>
        <v>0.97677419354838713</v>
      </c>
      <c r="CO16" s="150" t="str">
        <f t="shared" si="117"/>
        <v>ok</v>
      </c>
      <c r="CP16" s="150" t="str">
        <f t="shared" si="118"/>
        <v>ok</v>
      </c>
      <c r="CQ16" s="150" t="str">
        <f t="shared" si="119"/>
        <v>ok</v>
      </c>
      <c r="CR16" s="150" t="str">
        <f t="shared" si="120"/>
        <v>ok</v>
      </c>
      <c r="CS16" s="38">
        <f>Input!P5</f>
        <v>37200</v>
      </c>
      <c r="CT16" s="39">
        <f>HLOOKUP(A16,Input!$C$14:$AH$21,2,FALSE)</f>
        <v>55000</v>
      </c>
      <c r="CU16" s="39">
        <f>HLOOKUP(A16,Input!$C$24:$AH$31,2,FALSE)</f>
        <v>48600</v>
      </c>
      <c r="CV16" s="39">
        <f>HLOOKUP(A16,Input!$B$34:$AH$44,10,FALSE)</f>
        <v>31200</v>
      </c>
      <c r="CW16" s="39">
        <f>HLOOKUP(A16,Input!$B$34:$AH$44,11,FALSE)</f>
        <v>22000</v>
      </c>
      <c r="CX16" s="30">
        <f t="shared" si="10"/>
        <v>53200</v>
      </c>
      <c r="CY16" s="39">
        <f>HLOOKUP(A16,Input!$C$49:$AH$58,7,FALSE)</f>
        <v>53445</v>
      </c>
      <c r="CZ16" s="39">
        <f t="shared" si="79"/>
        <v>-16245</v>
      </c>
      <c r="DA16" s="39">
        <f t="shared" si="80"/>
        <v>1555</v>
      </c>
      <c r="DB16" s="39">
        <f t="shared" si="81"/>
        <v>-4845</v>
      </c>
      <c r="DC16" s="39">
        <f t="shared" si="82"/>
        <v>-245</v>
      </c>
      <c r="DD16" s="40">
        <f t="shared" si="83"/>
        <v>1.4366935483870968</v>
      </c>
      <c r="DE16" s="40">
        <f t="shared" si="84"/>
        <v>0.97172727272727277</v>
      </c>
      <c r="DF16" s="40">
        <f t="shared" si="85"/>
        <v>1.0996913580246914</v>
      </c>
      <c r="DG16" s="40">
        <f t="shared" si="86"/>
        <v>1.0046052631578948</v>
      </c>
      <c r="DH16" s="40" t="str">
        <f t="shared" si="121"/>
        <v>nok</v>
      </c>
      <c r="DI16" s="40" t="str">
        <f t="shared" si="122"/>
        <v>ok</v>
      </c>
      <c r="DJ16" s="40" t="str">
        <f t="shared" si="123"/>
        <v>ok</v>
      </c>
      <c r="DK16" s="40" t="str">
        <f t="shared" si="124"/>
        <v>ok</v>
      </c>
      <c r="DL16" s="38">
        <f>Input!P6</f>
        <v>0</v>
      </c>
      <c r="DM16" s="39">
        <f>HLOOKUP(A16,Input!$C$14:$AH$21,3,FALSE)</f>
        <v>0</v>
      </c>
      <c r="DN16" s="39">
        <f>HLOOKUP(A16,Input!$C$24:$AH$31,3,FALSE)</f>
        <v>0</v>
      </c>
      <c r="DO16" s="39"/>
      <c r="DP16" s="39"/>
      <c r="DQ16" s="30">
        <f t="shared" si="87"/>
        <v>0</v>
      </c>
      <c r="DR16" s="39"/>
      <c r="DS16" s="39">
        <f t="shared" si="88"/>
        <v>0</v>
      </c>
      <c r="DT16" s="39">
        <f t="shared" si="89"/>
        <v>0</v>
      </c>
      <c r="DU16" s="39">
        <f t="shared" si="90"/>
        <v>0</v>
      </c>
      <c r="DV16" s="39">
        <f t="shared" si="91"/>
        <v>0</v>
      </c>
      <c r="DW16" s="40" t="str">
        <f t="shared" si="92"/>
        <v/>
      </c>
      <c r="DX16" s="40" t="str">
        <f t="shared" si="93"/>
        <v/>
      </c>
      <c r="DY16" s="40" t="str">
        <f t="shared" si="94"/>
        <v/>
      </c>
      <c r="DZ16" s="40" t="str">
        <f t="shared" si="95"/>
        <v/>
      </c>
      <c r="EA16" s="40" t="str">
        <f t="shared" si="19"/>
        <v/>
      </c>
      <c r="EB16" s="40" t="str">
        <f t="shared" si="19"/>
        <v/>
      </c>
      <c r="EC16" s="40" t="str">
        <f t="shared" si="19"/>
        <v/>
      </c>
      <c r="ED16" s="40" t="str">
        <f t="shared" si="19"/>
        <v/>
      </c>
    </row>
    <row r="17" spans="1:135">
      <c r="A17" s="132">
        <f t="shared" si="96"/>
        <v>14</v>
      </c>
      <c r="B17" s="23">
        <f t="shared" si="20"/>
        <v>151900</v>
      </c>
      <c r="C17" s="23">
        <f t="shared" si="21"/>
        <v>142900</v>
      </c>
      <c r="D17" s="23">
        <f t="shared" si="22"/>
        <v>150700</v>
      </c>
      <c r="E17" s="24">
        <f t="shared" si="23"/>
        <v>102500</v>
      </c>
      <c r="F17" s="24">
        <f t="shared" si="101"/>
        <v>52600</v>
      </c>
      <c r="G17" s="25">
        <f t="shared" si="24"/>
        <v>155100</v>
      </c>
      <c r="H17" s="24">
        <f t="shared" si="25"/>
        <v>139455</v>
      </c>
      <c r="I17" s="23">
        <f t="shared" si="26"/>
        <v>12445</v>
      </c>
      <c r="J17" s="23">
        <f t="shared" si="27"/>
        <v>3445</v>
      </c>
      <c r="K17" s="23">
        <f t="shared" si="28"/>
        <v>11245</v>
      </c>
      <c r="L17" s="23">
        <f t="shared" si="29"/>
        <v>15645</v>
      </c>
      <c r="M17" s="26">
        <f t="shared" si="30"/>
        <v>0.91807109940750498</v>
      </c>
      <c r="N17" s="26">
        <f t="shared" si="31"/>
        <v>0.97589223233030087</v>
      </c>
      <c r="O17" s="26">
        <f t="shared" si="32"/>
        <v>0.92538155275381551</v>
      </c>
      <c r="P17" s="26">
        <f t="shared" si="33"/>
        <v>0.89912959381044488</v>
      </c>
      <c r="Q17" s="27" t="str">
        <f t="shared" si="125"/>
        <v>ok</v>
      </c>
      <c r="R17" s="27" t="str">
        <f t="shared" si="126"/>
        <v>ok</v>
      </c>
      <c r="S17" s="27" t="str">
        <f t="shared" si="127"/>
        <v>ok</v>
      </c>
      <c r="T17" s="27" t="str">
        <f t="shared" si="128"/>
        <v>ok</v>
      </c>
      <c r="U17" s="28">
        <f>HLOOKUP('Quantity Resume'!A17,Input!$C$4:$AH$11,7,FALSE)</f>
        <v>33600</v>
      </c>
      <c r="V17" s="29">
        <f>HLOOKUP(A17,Input!$C$14:$AH$21,7,FALSE)</f>
        <v>27100</v>
      </c>
      <c r="W17" s="29">
        <f>HLOOKUP(A17,Input!$C$24:$AH$31,7,FALSE)</f>
        <v>24800</v>
      </c>
      <c r="X17" s="29">
        <f>HLOOKUP(A17,Input!$B$34:$AH$44,8,FALSE)</f>
        <v>37400</v>
      </c>
      <c r="Y17" s="29">
        <f>HLOOKUP(A17,Input!$B$34:$AH$44,9,FALSE)</f>
        <v>0</v>
      </c>
      <c r="Z17" s="30">
        <f t="shared" si="38"/>
        <v>37400</v>
      </c>
      <c r="AA17" s="29">
        <f>HLOOKUP(A17,Input!$C$49:$AH$58,2,FALSE)</f>
        <v>36582</v>
      </c>
      <c r="AB17" s="29">
        <f t="shared" si="97"/>
        <v>-2982</v>
      </c>
      <c r="AC17" s="29">
        <f t="shared" si="98"/>
        <v>-9482</v>
      </c>
      <c r="AD17" s="29">
        <f t="shared" si="99"/>
        <v>-11782</v>
      </c>
      <c r="AE17" s="29">
        <f t="shared" si="100"/>
        <v>818</v>
      </c>
      <c r="AF17" s="31">
        <f t="shared" si="39"/>
        <v>1.1130952380952381</v>
      </c>
      <c r="AG17" s="31">
        <f t="shared" si="40"/>
        <v>1.3498892988929889</v>
      </c>
      <c r="AH17" s="31">
        <f t="shared" si="41"/>
        <v>1.4750806451612903</v>
      </c>
      <c r="AI17" s="31">
        <f t="shared" si="42"/>
        <v>0.97812834224598932</v>
      </c>
      <c r="AJ17" s="31" t="str">
        <f t="shared" si="102"/>
        <v>ok</v>
      </c>
      <c r="AK17" s="31" t="str">
        <f t="shared" si="103"/>
        <v>nok</v>
      </c>
      <c r="AL17" s="31" t="str">
        <f t="shared" si="104"/>
        <v>nok</v>
      </c>
      <c r="AM17" s="31" t="str">
        <f t="shared" si="44"/>
        <v>ok</v>
      </c>
      <c r="AN17" s="32">
        <f>HLOOKUP(A17,Input!$C$4:$AH$11,6,FALSE)</f>
        <v>39500</v>
      </c>
      <c r="AO17" s="33">
        <f>HLOOKUP(A17,Input!$C$14:$AH$21,6,FALSE)</f>
        <v>43200</v>
      </c>
      <c r="AP17" s="33">
        <f>HLOOKUP(A17,Input!$C$24:$AH$31,6,FALSE)</f>
        <v>65600</v>
      </c>
      <c r="AQ17" s="33">
        <f>HLOOKUP(A17,Input!$B$34:$AH$44,6,FALSE)</f>
        <v>30300</v>
      </c>
      <c r="AR17" s="33">
        <f>HLOOKUP(A17,Input!$B$34:$AH$44,7,FALSE)</f>
        <v>13700</v>
      </c>
      <c r="AS17" s="30">
        <f t="shared" si="4"/>
        <v>44000</v>
      </c>
      <c r="AT17" s="33">
        <f>HLOOKUP(A17,Input!$C$49:$AH$58,3,FALSE)</f>
        <v>41836</v>
      </c>
      <c r="AU17" s="33">
        <f t="shared" si="105"/>
        <v>-2336</v>
      </c>
      <c r="AV17" s="33">
        <f t="shared" si="106"/>
        <v>1364</v>
      </c>
      <c r="AW17" s="33">
        <f t="shared" si="107"/>
        <v>23764</v>
      </c>
      <c r="AX17" s="33">
        <f t="shared" si="108"/>
        <v>2164</v>
      </c>
      <c r="AY17" s="34">
        <f t="shared" si="45"/>
        <v>1.0591392405063291</v>
      </c>
      <c r="AZ17" s="34">
        <f t="shared" si="46"/>
        <v>0.96842592592592591</v>
      </c>
      <c r="BA17" s="34">
        <f t="shared" si="47"/>
        <v>0.63774390243902435</v>
      </c>
      <c r="BB17" s="34">
        <f t="shared" si="48"/>
        <v>0.95081818181818178</v>
      </c>
      <c r="BC17" s="34" t="str">
        <f t="shared" si="109"/>
        <v>ok</v>
      </c>
      <c r="BD17" s="34" t="str">
        <f t="shared" si="110"/>
        <v>ok</v>
      </c>
      <c r="BE17" s="34" t="str">
        <f t="shared" si="111"/>
        <v>nok</v>
      </c>
      <c r="BF17" s="34" t="str">
        <f t="shared" si="112"/>
        <v>ok</v>
      </c>
      <c r="BG17" s="35">
        <f>HLOOKUP(A17,Input!$C$4:$AH$11,5,FALSE)</f>
        <v>0</v>
      </c>
      <c r="BH17" s="36">
        <f>HLOOKUP(A17,Input!$C$14:$AH$21,5,FALSE)</f>
        <v>0</v>
      </c>
      <c r="BI17" s="36">
        <f>HLOOKUP(A17,Input!$C$24:$AH$31,5,FALSE)</f>
        <v>0</v>
      </c>
      <c r="BJ17" s="36">
        <f>HLOOKUP(A17,Input!$B$34:$AH$44,4,FALSE)</f>
        <v>0</v>
      </c>
      <c r="BK17" s="36">
        <f>HLOOKUP(A17,Input!$B$34:$AH$44,5,FALSE)</f>
        <v>0</v>
      </c>
      <c r="BL17" s="30">
        <f t="shared" si="53"/>
        <v>0</v>
      </c>
      <c r="BM17" s="36">
        <f>HLOOKUP(A17,Input!$C$49:$AH$58,4,FALSE)</f>
        <v>0</v>
      </c>
      <c r="BN17" s="36">
        <f t="shared" si="54"/>
        <v>0</v>
      </c>
      <c r="BO17" s="36">
        <f t="shared" si="55"/>
        <v>0</v>
      </c>
      <c r="BP17" s="36">
        <f t="shared" si="56"/>
        <v>0</v>
      </c>
      <c r="BQ17" s="36">
        <f t="shared" si="57"/>
        <v>0</v>
      </c>
      <c r="BR17" s="37" t="str">
        <f t="shared" si="58"/>
        <v/>
      </c>
      <c r="BS17" s="37" t="str">
        <f t="shared" si="59"/>
        <v/>
      </c>
      <c r="BT17" s="37" t="str">
        <f t="shared" si="60"/>
        <v/>
      </c>
      <c r="BU17" s="37" t="str">
        <f t="shared" si="61"/>
        <v/>
      </c>
      <c r="BV17" s="37" t="str">
        <f t="shared" si="113"/>
        <v/>
      </c>
      <c r="BW17" s="37" t="str">
        <f t="shared" si="114"/>
        <v/>
      </c>
      <c r="BX17" s="37" t="str">
        <f t="shared" si="115"/>
        <v/>
      </c>
      <c r="BY17" s="37" t="str">
        <f t="shared" si="116"/>
        <v/>
      </c>
      <c r="BZ17" s="35">
        <f>HLOOKUP(A17,Input!$C$4:$AH$11,4,FALSE)</f>
        <v>17000</v>
      </c>
      <c r="CA17" s="35">
        <f>HLOOKUP(A17,Input!$C$14:$AH$21,4,FALSE)</f>
        <v>27300</v>
      </c>
      <c r="CB17" s="35">
        <f>HLOOKUP(A17,Input!$C$24:$AH$31,4,FALSE)</f>
        <v>17000</v>
      </c>
      <c r="CC17" s="35">
        <f>HLOOKUP(A17,Input!$B$34:$AH$44,2,FALSE)</f>
        <v>0</v>
      </c>
      <c r="CD17" s="35">
        <f>HLOOKUP(A17,Input!$B$34:$AH$44,3,FALSE)</f>
        <v>28700</v>
      </c>
      <c r="CE17" s="157">
        <f t="shared" si="66"/>
        <v>28700</v>
      </c>
      <c r="CF17" s="35">
        <f>HLOOKUP(A17,Input!$C$49:$AH$58,5,FALSE)</f>
        <v>25883</v>
      </c>
      <c r="CG17" s="36">
        <f t="shared" si="67"/>
        <v>-8883</v>
      </c>
      <c r="CH17" s="36">
        <f t="shared" si="68"/>
        <v>1417</v>
      </c>
      <c r="CI17" s="149">
        <f t="shared" si="69"/>
        <v>-8883</v>
      </c>
      <c r="CJ17" s="149">
        <f t="shared" si="70"/>
        <v>2817</v>
      </c>
      <c r="CK17" s="147">
        <f t="shared" si="71"/>
        <v>1.5225294117647059</v>
      </c>
      <c r="CL17" s="147">
        <f t="shared" si="72"/>
        <v>0.9480952380952381</v>
      </c>
      <c r="CM17" s="147">
        <f t="shared" si="73"/>
        <v>1.5225294117647059</v>
      </c>
      <c r="CN17" s="147">
        <f t="shared" si="74"/>
        <v>0.90184668989547034</v>
      </c>
      <c r="CO17" s="150" t="str">
        <f t="shared" si="117"/>
        <v>nok</v>
      </c>
      <c r="CP17" s="150" t="str">
        <f t="shared" si="118"/>
        <v>ok</v>
      </c>
      <c r="CQ17" s="150" t="str">
        <f t="shared" si="119"/>
        <v>nok</v>
      </c>
      <c r="CR17" s="150" t="str">
        <f t="shared" si="120"/>
        <v>ok</v>
      </c>
      <c r="CS17" s="38">
        <f>Input!Q5</f>
        <v>61800</v>
      </c>
      <c r="CT17" s="39">
        <f>HLOOKUP(A17,Input!$C$14:$AH$21,2,FALSE)</f>
        <v>45300</v>
      </c>
      <c r="CU17" s="39">
        <f>HLOOKUP(A17,Input!$C$24:$AH$31,2,FALSE)</f>
        <v>43300</v>
      </c>
      <c r="CV17" s="39">
        <f>HLOOKUP(A17,Input!$B$34:$AH$44,10,FALSE)</f>
        <v>34800</v>
      </c>
      <c r="CW17" s="39">
        <f>HLOOKUP(A17,Input!$B$34:$AH$44,11,FALSE)</f>
        <v>10200</v>
      </c>
      <c r="CX17" s="30">
        <f t="shared" si="10"/>
        <v>45000</v>
      </c>
      <c r="CY17" s="39">
        <f>HLOOKUP(A17,Input!$C$49:$AH$58,7,FALSE)</f>
        <v>35154</v>
      </c>
      <c r="CZ17" s="39">
        <f t="shared" si="79"/>
        <v>26646</v>
      </c>
      <c r="DA17" s="39">
        <f t="shared" si="80"/>
        <v>10146</v>
      </c>
      <c r="DB17" s="39">
        <f t="shared" si="81"/>
        <v>8146</v>
      </c>
      <c r="DC17" s="39">
        <f t="shared" si="82"/>
        <v>9846</v>
      </c>
      <c r="DD17" s="40">
        <f t="shared" si="83"/>
        <v>0.56883495145631069</v>
      </c>
      <c r="DE17" s="40">
        <f t="shared" si="84"/>
        <v>0.77602649006622515</v>
      </c>
      <c r="DF17" s="40">
        <f t="shared" si="85"/>
        <v>0.81187066974595845</v>
      </c>
      <c r="DG17" s="40">
        <f t="shared" si="86"/>
        <v>0.78120000000000001</v>
      </c>
      <c r="DH17" s="40" t="str">
        <f t="shared" si="121"/>
        <v>nok</v>
      </c>
      <c r="DI17" s="40" t="str">
        <f t="shared" si="122"/>
        <v>nok</v>
      </c>
      <c r="DJ17" s="40" t="str">
        <f t="shared" si="123"/>
        <v>nok</v>
      </c>
      <c r="DK17" s="40" t="str">
        <f t="shared" si="124"/>
        <v>nok</v>
      </c>
      <c r="DL17" s="38">
        <f>Input!Q6</f>
        <v>0</v>
      </c>
      <c r="DM17" s="39">
        <f>HLOOKUP(A17,Input!$C$14:$AH$21,3,FALSE)</f>
        <v>0</v>
      </c>
      <c r="DN17" s="39">
        <f>HLOOKUP(A17,Input!$C$24:$AH$31,3,FALSE)</f>
        <v>0</v>
      </c>
      <c r="DO17" s="39"/>
      <c r="DP17" s="39"/>
      <c r="DQ17" s="30">
        <f t="shared" si="87"/>
        <v>0</v>
      </c>
      <c r="DR17" s="39"/>
      <c r="DS17" s="39">
        <f t="shared" si="88"/>
        <v>0</v>
      </c>
      <c r="DT17" s="39">
        <f t="shared" si="89"/>
        <v>0</v>
      </c>
      <c r="DU17" s="39">
        <f t="shared" si="90"/>
        <v>0</v>
      </c>
      <c r="DV17" s="39">
        <f t="shared" si="91"/>
        <v>0</v>
      </c>
      <c r="DW17" s="40" t="str">
        <f t="shared" si="92"/>
        <v/>
      </c>
      <c r="DX17" s="40" t="str">
        <f t="shared" si="93"/>
        <v/>
      </c>
      <c r="DY17" s="40" t="str">
        <f t="shared" si="94"/>
        <v/>
      </c>
      <c r="DZ17" s="40" t="str">
        <f t="shared" si="95"/>
        <v/>
      </c>
      <c r="EA17" s="40" t="str">
        <f t="shared" si="19"/>
        <v/>
      </c>
      <c r="EB17" s="40" t="str">
        <f t="shared" si="19"/>
        <v/>
      </c>
      <c r="EC17" s="40" t="str">
        <f t="shared" si="19"/>
        <v/>
      </c>
      <c r="ED17" s="40" t="str">
        <f t="shared" si="19"/>
        <v/>
      </c>
      <c r="EE17" s="6"/>
    </row>
    <row r="18" spans="1:135">
      <c r="A18" s="94">
        <f t="shared" si="96"/>
        <v>15</v>
      </c>
      <c r="B18" s="23">
        <f t="shared" si="20"/>
        <v>150100</v>
      </c>
      <c r="C18" s="23">
        <f t="shared" si="21"/>
        <v>153000</v>
      </c>
      <c r="D18" s="23">
        <f t="shared" si="22"/>
        <v>153000</v>
      </c>
      <c r="E18" s="24">
        <f t="shared" si="23"/>
        <v>100600</v>
      </c>
      <c r="F18" s="24">
        <f t="shared" si="101"/>
        <v>45300</v>
      </c>
      <c r="G18" s="25">
        <f t="shared" si="24"/>
        <v>145900</v>
      </c>
      <c r="H18" s="24">
        <f t="shared" si="25"/>
        <v>134121</v>
      </c>
      <c r="I18" s="23">
        <f t="shared" si="26"/>
        <v>15979</v>
      </c>
      <c r="J18" s="23">
        <f t="shared" si="27"/>
        <v>18879</v>
      </c>
      <c r="K18" s="23">
        <f t="shared" si="28"/>
        <v>18879</v>
      </c>
      <c r="L18" s="23">
        <f t="shared" si="29"/>
        <v>11779</v>
      </c>
      <c r="M18" s="26">
        <f t="shared" si="30"/>
        <v>0.89354430379746841</v>
      </c>
      <c r="N18" s="26">
        <f t="shared" si="31"/>
        <v>0.87660784313725493</v>
      </c>
      <c r="O18" s="26">
        <f t="shared" si="32"/>
        <v>0.87660784313725493</v>
      </c>
      <c r="P18" s="26">
        <f t="shared" si="33"/>
        <v>0.91926662097326939</v>
      </c>
      <c r="Q18" s="27" t="str">
        <f t="shared" si="125"/>
        <v>ok</v>
      </c>
      <c r="R18" s="27" t="str">
        <f t="shared" si="126"/>
        <v>ok</v>
      </c>
      <c r="S18" s="27" t="str">
        <f t="shared" si="127"/>
        <v>ok</v>
      </c>
      <c r="T18" s="27" t="str">
        <f t="shared" si="128"/>
        <v>ok</v>
      </c>
      <c r="U18" s="28">
        <f>HLOOKUP('Quantity Resume'!A18,Input!$C$4:$AH$11,7,FALSE)</f>
        <v>20600</v>
      </c>
      <c r="V18" s="29">
        <f>HLOOKUP(A18,Input!$C$14:$AH$21,7,FALSE)</f>
        <v>0</v>
      </c>
      <c r="W18" s="29">
        <f>HLOOKUP(A18,Input!$C$24:$AH$31,7,FALSE)</f>
        <v>0</v>
      </c>
      <c r="X18" s="29">
        <f>HLOOKUP(A18,Input!$B$34:$AH$44,8,FALSE)</f>
        <v>0</v>
      </c>
      <c r="Y18" s="29">
        <f>HLOOKUP(A18,Input!$B$34:$AH$44,9,FALSE)</f>
        <v>0</v>
      </c>
      <c r="Z18" s="30">
        <f t="shared" si="38"/>
        <v>0</v>
      </c>
      <c r="AA18" s="29">
        <f>HLOOKUP(A18,Input!$C$49:$AH$58,2,FALSE)</f>
        <v>0</v>
      </c>
      <c r="AB18" s="29">
        <f t="shared" si="97"/>
        <v>20600</v>
      </c>
      <c r="AC18" s="29">
        <f t="shared" si="98"/>
        <v>0</v>
      </c>
      <c r="AD18" s="29">
        <f t="shared" si="99"/>
        <v>0</v>
      </c>
      <c r="AE18" s="29">
        <f t="shared" si="100"/>
        <v>0</v>
      </c>
      <c r="AF18" s="31">
        <f t="shared" si="39"/>
        <v>0</v>
      </c>
      <c r="AG18" s="31" t="str">
        <f t="shared" si="40"/>
        <v/>
      </c>
      <c r="AH18" s="31" t="str">
        <f t="shared" si="41"/>
        <v/>
      </c>
      <c r="AI18" s="31" t="str">
        <f t="shared" si="42"/>
        <v/>
      </c>
      <c r="AJ18" s="31" t="str">
        <f t="shared" si="102"/>
        <v>nok</v>
      </c>
      <c r="AK18" s="31" t="str">
        <f t="shared" si="103"/>
        <v/>
      </c>
      <c r="AL18" s="31" t="str">
        <f t="shared" si="104"/>
        <v/>
      </c>
      <c r="AM18" s="31" t="str">
        <f t="shared" si="44"/>
        <v/>
      </c>
      <c r="AN18" s="32">
        <f>HLOOKUP(A18,Input!$C$4:$AH$11,6,FALSE)</f>
        <v>50400</v>
      </c>
      <c r="AO18" s="33">
        <f>HLOOKUP(A18,Input!$C$14:$AH$21,6,FALSE)</f>
        <v>94700</v>
      </c>
      <c r="AP18" s="33">
        <f>HLOOKUP(A18,Input!$C$24:$AH$31,6,FALSE)</f>
        <v>94700</v>
      </c>
      <c r="AQ18" s="33">
        <f>HLOOKUP(A18,Input!$B$34:$AH$44,6,FALSE)</f>
        <v>67900</v>
      </c>
      <c r="AR18" s="33">
        <f>HLOOKUP(A18,Input!$B$34:$AH$44,7,FALSE)</f>
        <v>26800</v>
      </c>
      <c r="AS18" s="30">
        <f t="shared" si="4"/>
        <v>94700</v>
      </c>
      <c r="AT18" s="33">
        <f>HLOOKUP(A18,Input!$C$49:$AH$58,3,FALSE)</f>
        <v>92464</v>
      </c>
      <c r="AU18" s="33">
        <f t="shared" si="105"/>
        <v>-42064</v>
      </c>
      <c r="AV18" s="33">
        <f t="shared" si="106"/>
        <v>2236</v>
      </c>
      <c r="AW18" s="33">
        <f t="shared" si="107"/>
        <v>2236</v>
      </c>
      <c r="AX18" s="33">
        <f t="shared" si="108"/>
        <v>2236</v>
      </c>
      <c r="AY18" s="34">
        <f t="shared" si="45"/>
        <v>1.8346031746031746</v>
      </c>
      <c r="AZ18" s="34">
        <f t="shared" si="46"/>
        <v>0.97638859556494195</v>
      </c>
      <c r="BA18" s="34">
        <f t="shared" si="47"/>
        <v>0.97638859556494195</v>
      </c>
      <c r="BB18" s="34">
        <f t="shared" si="48"/>
        <v>0.97638859556494195</v>
      </c>
      <c r="BC18" s="34" t="str">
        <f t="shared" si="109"/>
        <v>nok</v>
      </c>
      <c r="BD18" s="34" t="str">
        <f t="shared" si="110"/>
        <v>ok</v>
      </c>
      <c r="BE18" s="34" t="str">
        <f t="shared" si="111"/>
        <v>ok</v>
      </c>
      <c r="BF18" s="34" t="str">
        <f t="shared" si="112"/>
        <v>ok</v>
      </c>
      <c r="BG18" s="35">
        <f>HLOOKUP(A18,Input!$C$4:$AH$11,5,FALSE)</f>
        <v>12400</v>
      </c>
      <c r="BH18" s="36">
        <f>HLOOKUP(A18,Input!$C$14:$AH$21,5,FALSE)</f>
        <v>12400</v>
      </c>
      <c r="BI18" s="36">
        <f>HLOOKUP(A18,Input!$C$24:$AH$31,5,FALSE)</f>
        <v>12400</v>
      </c>
      <c r="BJ18" s="36">
        <f>HLOOKUP(A18,Input!$B$34:$AH$44,4,FALSE)</f>
        <v>12400</v>
      </c>
      <c r="BK18" s="36">
        <f>HLOOKUP(A18,Input!$B$34:$AH$44,5,FALSE)</f>
        <v>0</v>
      </c>
      <c r="BL18" s="30">
        <f t="shared" si="53"/>
        <v>12400</v>
      </c>
      <c r="BM18" s="36">
        <f>HLOOKUP(A18,Input!$C$49:$AH$58,4,FALSE)</f>
        <v>12386</v>
      </c>
      <c r="BN18" s="36">
        <f t="shared" si="54"/>
        <v>14</v>
      </c>
      <c r="BO18" s="36">
        <f t="shared" si="55"/>
        <v>14</v>
      </c>
      <c r="BP18" s="36">
        <f t="shared" si="56"/>
        <v>14</v>
      </c>
      <c r="BQ18" s="36">
        <f t="shared" si="57"/>
        <v>14</v>
      </c>
      <c r="BR18" s="37">
        <f t="shared" si="58"/>
        <v>0.99887096774193551</v>
      </c>
      <c r="BS18" s="37">
        <f t="shared" si="59"/>
        <v>0.99887096774193551</v>
      </c>
      <c r="BT18" s="37">
        <f t="shared" si="60"/>
        <v>0.99887096774193551</v>
      </c>
      <c r="BU18" s="37">
        <f t="shared" si="61"/>
        <v>0.99887096774193551</v>
      </c>
      <c r="BV18" s="37" t="str">
        <f t="shared" si="113"/>
        <v>ok</v>
      </c>
      <c r="BW18" s="37" t="str">
        <f t="shared" si="114"/>
        <v>ok</v>
      </c>
      <c r="BX18" s="37" t="str">
        <f t="shared" si="115"/>
        <v>ok</v>
      </c>
      <c r="BY18" s="37" t="str">
        <f t="shared" si="116"/>
        <v>ok</v>
      </c>
      <c r="BZ18" s="35">
        <f>HLOOKUP(A18,Input!$C$4:$AH$11,4,FALSE)</f>
        <v>25300</v>
      </c>
      <c r="CA18" s="35">
        <f>HLOOKUP(A18,Input!$C$14:$AH$21,4,FALSE)</f>
        <v>45900</v>
      </c>
      <c r="CB18" s="35">
        <f>HLOOKUP(A18,Input!$C$24:$AH$31,4,FALSE)</f>
        <v>45900</v>
      </c>
      <c r="CC18" s="35">
        <f>HLOOKUP(A18,Input!$B$34:$AH$44,2,FALSE)</f>
        <v>10300</v>
      </c>
      <c r="CD18" s="35">
        <f>HLOOKUP(A18,Input!$B$34:$AH$44,3,FALSE)</f>
        <v>18500</v>
      </c>
      <c r="CE18" s="157">
        <f t="shared" si="66"/>
        <v>28800</v>
      </c>
      <c r="CF18" s="35">
        <f>HLOOKUP(A18,Input!$C$49:$AH$58,5,FALSE)</f>
        <v>18956</v>
      </c>
      <c r="CG18" s="36">
        <f t="shared" si="67"/>
        <v>6344</v>
      </c>
      <c r="CH18" s="36">
        <f t="shared" si="68"/>
        <v>26944</v>
      </c>
      <c r="CI18" s="149">
        <f t="shared" si="69"/>
        <v>26944</v>
      </c>
      <c r="CJ18" s="149">
        <f t="shared" si="70"/>
        <v>9844</v>
      </c>
      <c r="CK18" s="147">
        <f t="shared" si="71"/>
        <v>0.74924901185770754</v>
      </c>
      <c r="CL18" s="147">
        <f t="shared" si="72"/>
        <v>0.4129847494553377</v>
      </c>
      <c r="CM18" s="147">
        <f t="shared" si="73"/>
        <v>0.4129847494553377</v>
      </c>
      <c r="CN18" s="147">
        <f t="shared" si="74"/>
        <v>0.65819444444444442</v>
      </c>
      <c r="CO18" s="150" t="str">
        <f t="shared" si="117"/>
        <v>nok</v>
      </c>
      <c r="CP18" s="150" t="str">
        <f t="shared" si="118"/>
        <v>nok</v>
      </c>
      <c r="CQ18" s="150" t="str">
        <f t="shared" si="119"/>
        <v>nok</v>
      </c>
      <c r="CR18" s="150" t="str">
        <f t="shared" si="120"/>
        <v>nok</v>
      </c>
      <c r="CS18" s="38">
        <f>Input!R5</f>
        <v>41400</v>
      </c>
      <c r="CT18" s="39">
        <f>HLOOKUP(A18,Input!$C$14:$AH$21,2,FALSE)</f>
        <v>0</v>
      </c>
      <c r="CU18" s="39">
        <f>HLOOKUP(A18,Input!$C$24:$AH$31,2,FALSE)</f>
        <v>0</v>
      </c>
      <c r="CV18" s="39">
        <f>HLOOKUP(A18,Input!$B$34:$AH$44,10,FALSE)</f>
        <v>10000</v>
      </c>
      <c r="CW18" s="39">
        <f>HLOOKUP(A18,Input!$B$34:$AH$44,11,FALSE)</f>
        <v>0</v>
      </c>
      <c r="CX18" s="30">
        <f t="shared" si="10"/>
        <v>10000</v>
      </c>
      <c r="CY18" s="39">
        <f>HLOOKUP(A18,Input!$C$49:$AH$58,7,FALSE)</f>
        <v>10315</v>
      </c>
      <c r="CZ18" s="39">
        <f t="shared" si="79"/>
        <v>31085</v>
      </c>
      <c r="DA18" s="39">
        <f t="shared" si="80"/>
        <v>-10315</v>
      </c>
      <c r="DB18" s="39">
        <f t="shared" si="81"/>
        <v>-10315</v>
      </c>
      <c r="DC18" s="39">
        <f t="shared" si="82"/>
        <v>-315</v>
      </c>
      <c r="DD18" s="40">
        <f t="shared" si="83"/>
        <v>0.24915458937198068</v>
      </c>
      <c r="DE18" s="40" t="str">
        <f t="shared" si="84"/>
        <v/>
      </c>
      <c r="DF18" s="40" t="str">
        <f t="shared" si="85"/>
        <v/>
      </c>
      <c r="DG18" s="40">
        <f t="shared" si="86"/>
        <v>1.0315000000000001</v>
      </c>
      <c r="DH18" s="40" t="str">
        <f t="shared" si="121"/>
        <v>nok</v>
      </c>
      <c r="DI18" s="40" t="str">
        <f t="shared" si="122"/>
        <v/>
      </c>
      <c r="DJ18" s="40" t="str">
        <f t="shared" si="123"/>
        <v/>
      </c>
      <c r="DK18" s="40" t="str">
        <f t="shared" si="124"/>
        <v>ok</v>
      </c>
      <c r="DL18" s="38">
        <f>Input!R6</f>
        <v>0</v>
      </c>
      <c r="DM18" s="39">
        <f>HLOOKUP(A18,Input!$C$14:$AH$21,3,FALSE)</f>
        <v>0</v>
      </c>
      <c r="DN18" s="39">
        <f>HLOOKUP(A18,Input!$C$24:$AH$31,3,FALSE)</f>
        <v>0</v>
      </c>
      <c r="DO18" s="39"/>
      <c r="DP18" s="39"/>
      <c r="DQ18" s="30">
        <f t="shared" si="87"/>
        <v>0</v>
      </c>
      <c r="DR18" s="39"/>
      <c r="DS18" s="39">
        <f t="shared" si="88"/>
        <v>0</v>
      </c>
      <c r="DT18" s="39">
        <f t="shared" si="89"/>
        <v>0</v>
      </c>
      <c r="DU18" s="39">
        <f t="shared" si="90"/>
        <v>0</v>
      </c>
      <c r="DV18" s="39">
        <f t="shared" si="91"/>
        <v>0</v>
      </c>
      <c r="DW18" s="40" t="str">
        <f t="shared" si="92"/>
        <v/>
      </c>
      <c r="DX18" s="40" t="str">
        <f t="shared" si="93"/>
        <v/>
      </c>
      <c r="DY18" s="40" t="str">
        <f t="shared" si="94"/>
        <v/>
      </c>
      <c r="DZ18" s="40" t="str">
        <f t="shared" si="95"/>
        <v/>
      </c>
      <c r="EA18" s="40" t="str">
        <f t="shared" si="19"/>
        <v/>
      </c>
      <c r="EB18" s="40" t="str">
        <f t="shared" si="19"/>
        <v/>
      </c>
      <c r="EC18" s="40" t="str">
        <f t="shared" si="19"/>
        <v/>
      </c>
      <c r="ED18" s="40" t="str">
        <f t="shared" si="19"/>
        <v/>
      </c>
      <c r="EE18" s="6"/>
    </row>
    <row r="19" spans="1:135">
      <c r="A19" s="94">
        <f t="shared" si="96"/>
        <v>16</v>
      </c>
      <c r="B19" s="23">
        <f t="shared" si="20"/>
        <v>153400</v>
      </c>
      <c r="C19" s="23">
        <f t="shared" si="21"/>
        <v>153400</v>
      </c>
      <c r="D19" s="23">
        <f t="shared" si="22"/>
        <v>151800</v>
      </c>
      <c r="E19" s="24">
        <f t="shared" si="23"/>
        <v>93900</v>
      </c>
      <c r="F19" s="24">
        <f t="shared" si="101"/>
        <v>32700</v>
      </c>
      <c r="G19" s="25">
        <f t="shared" si="24"/>
        <v>126600</v>
      </c>
      <c r="H19" s="24">
        <f t="shared" si="25"/>
        <v>139010</v>
      </c>
      <c r="I19" s="23">
        <f t="shared" si="26"/>
        <v>14390</v>
      </c>
      <c r="J19" s="23">
        <f t="shared" si="27"/>
        <v>14390</v>
      </c>
      <c r="K19" s="23">
        <f t="shared" si="28"/>
        <v>12790</v>
      </c>
      <c r="L19" s="23">
        <f t="shared" si="29"/>
        <v>-12410</v>
      </c>
      <c r="M19" s="26">
        <f t="shared" si="30"/>
        <v>0.90619295958279011</v>
      </c>
      <c r="N19" s="26">
        <f t="shared" si="31"/>
        <v>0.90619295958279011</v>
      </c>
      <c r="O19" s="26">
        <f t="shared" si="32"/>
        <v>0.91574440052700923</v>
      </c>
      <c r="P19" s="26">
        <f t="shared" si="33"/>
        <v>1.0980252764612954</v>
      </c>
      <c r="Q19" s="27" t="str">
        <f t="shared" si="125"/>
        <v>ok</v>
      </c>
      <c r="R19" s="27" t="str">
        <f t="shared" si="126"/>
        <v>ok</v>
      </c>
      <c r="S19" s="27" t="str">
        <f t="shared" si="127"/>
        <v>ok</v>
      </c>
      <c r="T19" s="27" t="str">
        <f t="shared" si="128"/>
        <v>ok</v>
      </c>
      <c r="U19" s="28">
        <f>HLOOKUP('Quantity Resume'!A19,Input!$C$4:$AH$11,7,FALSE)</f>
        <v>56300</v>
      </c>
      <c r="V19" s="29">
        <f>HLOOKUP(A19,Input!$C$14:$AH$21,7,FALSE)</f>
        <v>27100</v>
      </c>
      <c r="W19" s="29">
        <f>HLOOKUP(A19,Input!$C$24:$AH$31,7,FALSE)</f>
        <v>27100</v>
      </c>
      <c r="X19" s="29">
        <f>HLOOKUP(A19,Input!$B$34:$AH$44,8,FALSE)</f>
        <v>8500</v>
      </c>
      <c r="Y19" s="29">
        <f>HLOOKUP(A19,Input!$B$34:$AH$44,9,FALSE)</f>
        <v>10000</v>
      </c>
      <c r="Z19" s="30">
        <f t="shared" si="38"/>
        <v>18500</v>
      </c>
      <c r="AA19" s="29">
        <f>HLOOKUP(A19,Input!$C$49:$AH$58,2,FALSE)</f>
        <v>19018</v>
      </c>
      <c r="AB19" s="29">
        <f t="shared" si="97"/>
        <v>37282</v>
      </c>
      <c r="AC19" s="29">
        <f t="shared" si="98"/>
        <v>8082</v>
      </c>
      <c r="AD19" s="29">
        <f t="shared" si="99"/>
        <v>8082</v>
      </c>
      <c r="AE19" s="29">
        <f t="shared" si="100"/>
        <v>-518</v>
      </c>
      <c r="AF19" s="31">
        <f t="shared" si="39"/>
        <v>0.32859680284191828</v>
      </c>
      <c r="AG19" s="31">
        <f t="shared" si="40"/>
        <v>0.7017712177121771</v>
      </c>
      <c r="AH19" s="31">
        <f t="shared" si="41"/>
        <v>0.7017712177121771</v>
      </c>
      <c r="AI19" s="31">
        <f t="shared" si="42"/>
        <v>1.028</v>
      </c>
      <c r="AJ19" s="31" t="str">
        <f t="shared" si="102"/>
        <v>nok</v>
      </c>
      <c r="AK19" s="31" t="str">
        <f t="shared" si="103"/>
        <v>nok</v>
      </c>
      <c r="AL19" s="31" t="str">
        <f t="shared" si="104"/>
        <v>nok</v>
      </c>
      <c r="AM19" s="31" t="str">
        <f t="shared" si="44"/>
        <v>ok</v>
      </c>
      <c r="AN19" s="32">
        <f>HLOOKUP(A19,Input!$C$4:$AH$11,6,FALSE)</f>
        <v>45600</v>
      </c>
      <c r="AO19" s="33">
        <f>HLOOKUP(A19,Input!$C$14:$AH$21,6,FALSE)</f>
        <v>49400</v>
      </c>
      <c r="AP19" s="33">
        <f>HLOOKUP(A19,Input!$C$24:$AH$31,6,FALSE)</f>
        <v>54000</v>
      </c>
      <c r="AQ19" s="33">
        <f>HLOOKUP(A19,Input!$B$34:$AH$44,6,FALSE)</f>
        <v>16800</v>
      </c>
      <c r="AR19" s="33">
        <f>HLOOKUP(A19,Input!$B$34:$AH$44,7,FALSE)</f>
        <v>12400</v>
      </c>
      <c r="AS19" s="30">
        <f t="shared" si="4"/>
        <v>29200</v>
      </c>
      <c r="AT19" s="33">
        <f>HLOOKUP(A19,Input!$C$49:$AH$58,3,FALSE)</f>
        <v>43065</v>
      </c>
      <c r="AU19" s="33">
        <f t="shared" si="105"/>
        <v>2535</v>
      </c>
      <c r="AV19" s="33">
        <f t="shared" si="106"/>
        <v>6335</v>
      </c>
      <c r="AW19" s="33">
        <f t="shared" si="107"/>
        <v>10935</v>
      </c>
      <c r="AX19" s="33">
        <f t="shared" si="108"/>
        <v>-13865</v>
      </c>
      <c r="AY19" s="34">
        <f t="shared" si="45"/>
        <v>0.94440789473684206</v>
      </c>
      <c r="AZ19" s="34">
        <f t="shared" si="46"/>
        <v>0.87176113360323881</v>
      </c>
      <c r="BA19" s="34">
        <f t="shared" si="47"/>
        <v>0.79749999999999999</v>
      </c>
      <c r="BB19" s="34">
        <f t="shared" si="48"/>
        <v>1.4748287671232876</v>
      </c>
      <c r="BC19" s="34" t="str">
        <f t="shared" si="109"/>
        <v>ok</v>
      </c>
      <c r="BD19" s="34" t="str">
        <f t="shared" si="110"/>
        <v>ok</v>
      </c>
      <c r="BE19" s="34" t="str">
        <f t="shared" si="111"/>
        <v>nok</v>
      </c>
      <c r="BF19" s="34" t="str">
        <f t="shared" si="112"/>
        <v>nok</v>
      </c>
      <c r="BG19" s="35">
        <f>HLOOKUP(A19,Input!$C$4:$AH$11,5,FALSE)</f>
        <v>0</v>
      </c>
      <c r="BH19" s="36">
        <f>HLOOKUP(A19,Input!$C$14:$AH$21,5,FALSE)</f>
        <v>0</v>
      </c>
      <c r="BI19" s="36">
        <f>HLOOKUP(A19,Input!$C$24:$AH$31,5,FALSE)</f>
        <v>0</v>
      </c>
      <c r="BJ19" s="36">
        <f>HLOOKUP(A19,Input!$B$34:$AH$44,4,FALSE)</f>
        <v>0</v>
      </c>
      <c r="BK19" s="36">
        <f>HLOOKUP(A19,Input!$B$34:$AH$44,5,FALSE)</f>
        <v>0</v>
      </c>
      <c r="BL19" s="30">
        <f t="shared" si="53"/>
        <v>0</v>
      </c>
      <c r="BM19" s="36">
        <f>HLOOKUP(A19,Input!$C$49:$AH$58,4,FALSE)</f>
        <v>0</v>
      </c>
      <c r="BN19" s="36">
        <f t="shared" si="54"/>
        <v>0</v>
      </c>
      <c r="BO19" s="36">
        <f t="shared" si="55"/>
        <v>0</v>
      </c>
      <c r="BP19" s="36">
        <f t="shared" si="56"/>
        <v>0</v>
      </c>
      <c r="BQ19" s="36">
        <f t="shared" si="57"/>
        <v>0</v>
      </c>
      <c r="BR19" s="37" t="str">
        <f t="shared" si="58"/>
        <v/>
      </c>
      <c r="BS19" s="37" t="str">
        <f t="shared" si="59"/>
        <v/>
      </c>
      <c r="BT19" s="37" t="str">
        <f t="shared" si="60"/>
        <v/>
      </c>
      <c r="BU19" s="37" t="str">
        <f t="shared" si="61"/>
        <v/>
      </c>
      <c r="BV19" s="37" t="str">
        <f t="shared" si="113"/>
        <v/>
      </c>
      <c r="BW19" s="37" t="str">
        <f t="shared" si="114"/>
        <v/>
      </c>
      <c r="BX19" s="37" t="str">
        <f t="shared" si="115"/>
        <v/>
      </c>
      <c r="BY19" s="37" t="str">
        <f t="shared" si="116"/>
        <v/>
      </c>
      <c r="BZ19" s="35">
        <f>HLOOKUP(A19,Input!$C$4:$AH$11,4,FALSE)</f>
        <v>10300</v>
      </c>
      <c r="CA19" s="35">
        <f>HLOOKUP(A19,Input!$C$14:$AH$21,4,FALSE)</f>
        <v>76900</v>
      </c>
      <c r="CB19" s="35">
        <f>HLOOKUP(A19,Input!$C$24:$AH$31,4,FALSE)</f>
        <v>70700</v>
      </c>
      <c r="CC19" s="35">
        <f>HLOOKUP(A19,Input!$B$34:$AH$44,2,FALSE)</f>
        <v>68600</v>
      </c>
      <c r="CD19" s="35">
        <f>HLOOKUP(A19,Input!$B$34:$AH$44,3,FALSE)</f>
        <v>10300</v>
      </c>
      <c r="CE19" s="157">
        <f t="shared" si="66"/>
        <v>78900</v>
      </c>
      <c r="CF19" s="35">
        <f>HLOOKUP(A19,Input!$C$49:$AH$58,5,FALSE)</f>
        <v>76927</v>
      </c>
      <c r="CG19" s="36">
        <f t="shared" si="67"/>
        <v>-66627</v>
      </c>
      <c r="CH19" s="36">
        <f t="shared" si="68"/>
        <v>-27</v>
      </c>
      <c r="CI19" s="149">
        <f t="shared" si="69"/>
        <v>-6227</v>
      </c>
      <c r="CJ19" s="149">
        <f t="shared" si="70"/>
        <v>1973</v>
      </c>
      <c r="CK19" s="147">
        <f t="shared" si="71"/>
        <v>7.4686407766990293</v>
      </c>
      <c r="CL19" s="147">
        <f t="shared" si="72"/>
        <v>1.0003511053315994</v>
      </c>
      <c r="CM19" s="147">
        <f t="shared" si="73"/>
        <v>1.088076379066478</v>
      </c>
      <c r="CN19" s="147">
        <f t="shared" si="74"/>
        <v>0.97499366286438527</v>
      </c>
      <c r="CO19" s="150" t="str">
        <f t="shared" si="117"/>
        <v>nok</v>
      </c>
      <c r="CP19" s="150" t="str">
        <f t="shared" si="118"/>
        <v>ok</v>
      </c>
      <c r="CQ19" s="150" t="str">
        <f t="shared" si="119"/>
        <v>ok</v>
      </c>
      <c r="CR19" s="150" t="str">
        <f t="shared" si="120"/>
        <v>ok</v>
      </c>
      <c r="CS19" s="38">
        <f>Input!S5</f>
        <v>41200</v>
      </c>
      <c r="CT19" s="39">
        <f>HLOOKUP(A19,Input!$C$14:$AH$21,2,FALSE)</f>
        <v>0</v>
      </c>
      <c r="CU19" s="39">
        <f>HLOOKUP(A19,Input!$C$24:$AH$31,2,FALSE)</f>
        <v>0</v>
      </c>
      <c r="CV19" s="39">
        <f>HLOOKUP(A19,Input!$B$34:$AH$44,10,FALSE)</f>
        <v>0</v>
      </c>
      <c r="CW19" s="39">
        <f>HLOOKUP(A19,Input!$B$34:$AH$44,11,FALSE)</f>
        <v>0</v>
      </c>
      <c r="CX19" s="30">
        <f t="shared" si="10"/>
        <v>0</v>
      </c>
      <c r="CY19" s="39">
        <f>HLOOKUP(A19,Input!$C$49:$AH$58,7,FALSE)</f>
        <v>0</v>
      </c>
      <c r="CZ19" s="39">
        <f t="shared" si="79"/>
        <v>41200</v>
      </c>
      <c r="DA19" s="39">
        <f t="shared" si="80"/>
        <v>0</v>
      </c>
      <c r="DB19" s="39">
        <f t="shared" si="81"/>
        <v>0</v>
      </c>
      <c r="DC19" s="39">
        <f t="shared" si="82"/>
        <v>0</v>
      </c>
      <c r="DD19" s="40">
        <f t="shared" si="83"/>
        <v>0</v>
      </c>
      <c r="DE19" s="40" t="str">
        <f t="shared" si="84"/>
        <v/>
      </c>
      <c r="DF19" s="40" t="str">
        <f t="shared" si="85"/>
        <v/>
      </c>
      <c r="DG19" s="40" t="str">
        <f t="shared" si="86"/>
        <v/>
      </c>
      <c r="DH19" s="40" t="str">
        <f t="shared" si="121"/>
        <v>nok</v>
      </c>
      <c r="DI19" s="40" t="str">
        <f t="shared" si="122"/>
        <v/>
      </c>
      <c r="DJ19" s="40" t="str">
        <f t="shared" si="123"/>
        <v/>
      </c>
      <c r="DK19" s="40" t="str">
        <f t="shared" si="124"/>
        <v/>
      </c>
      <c r="DL19" s="38">
        <f>Input!S6</f>
        <v>0</v>
      </c>
      <c r="DM19" s="39">
        <f>HLOOKUP(A19,Input!$C$14:$AH$21,3,FALSE)</f>
        <v>0</v>
      </c>
      <c r="DN19" s="39">
        <f>HLOOKUP(A19,Input!$C$24:$AH$31,3,FALSE)</f>
        <v>0</v>
      </c>
      <c r="DO19" s="39"/>
      <c r="DP19" s="39"/>
      <c r="DQ19" s="30">
        <f t="shared" si="87"/>
        <v>0</v>
      </c>
      <c r="DR19" s="39"/>
      <c r="DS19" s="39">
        <f t="shared" si="88"/>
        <v>0</v>
      </c>
      <c r="DT19" s="39">
        <f t="shared" si="89"/>
        <v>0</v>
      </c>
      <c r="DU19" s="39">
        <f t="shared" si="90"/>
        <v>0</v>
      </c>
      <c r="DV19" s="39">
        <f t="shared" si="91"/>
        <v>0</v>
      </c>
      <c r="DW19" s="40" t="str">
        <f t="shared" si="92"/>
        <v/>
      </c>
      <c r="DX19" s="40" t="str">
        <f t="shared" si="93"/>
        <v/>
      </c>
      <c r="DY19" s="40" t="str">
        <f t="shared" si="94"/>
        <v/>
      </c>
      <c r="DZ19" s="40" t="str">
        <f t="shared" si="95"/>
        <v/>
      </c>
      <c r="EA19" s="40" t="str">
        <f t="shared" si="19"/>
        <v/>
      </c>
      <c r="EB19" s="40" t="str">
        <f t="shared" si="19"/>
        <v/>
      </c>
      <c r="EC19" s="40" t="str">
        <f t="shared" si="19"/>
        <v/>
      </c>
      <c r="ED19" s="40" t="str">
        <f t="shared" si="19"/>
        <v/>
      </c>
      <c r="EE19" s="6"/>
    </row>
    <row r="20" spans="1:135">
      <c r="A20" s="97">
        <f t="shared" si="96"/>
        <v>17</v>
      </c>
      <c r="B20" s="23">
        <f t="shared" si="20"/>
        <v>151100</v>
      </c>
      <c r="C20" s="23">
        <f t="shared" si="21"/>
        <v>151400</v>
      </c>
      <c r="D20" s="23">
        <f t="shared" si="22"/>
        <v>156600</v>
      </c>
      <c r="E20" s="24">
        <f t="shared" ref="E20:E34" si="129">X20+AQ20+BJ20+CV20+DO20+CC20</f>
        <v>94500</v>
      </c>
      <c r="F20" s="24">
        <f t="shared" si="101"/>
        <v>47200</v>
      </c>
      <c r="G20" s="25">
        <f t="shared" si="24"/>
        <v>141700</v>
      </c>
      <c r="H20" s="24">
        <f t="shared" si="25"/>
        <v>127494</v>
      </c>
      <c r="I20" s="23">
        <f t="shared" si="26"/>
        <v>23606</v>
      </c>
      <c r="J20" s="23">
        <f t="shared" si="27"/>
        <v>23906</v>
      </c>
      <c r="K20" s="23">
        <f t="shared" si="28"/>
        <v>29106</v>
      </c>
      <c r="L20" s="23">
        <f t="shared" si="29"/>
        <v>14206</v>
      </c>
      <c r="M20" s="26">
        <f t="shared" si="30"/>
        <v>0.8437723362011913</v>
      </c>
      <c r="N20" s="26">
        <f t="shared" si="31"/>
        <v>0.84210039630118894</v>
      </c>
      <c r="O20" s="26">
        <f t="shared" si="32"/>
        <v>0.81413793103448273</v>
      </c>
      <c r="P20" s="26">
        <f t="shared" si="33"/>
        <v>0.89974594213126324</v>
      </c>
      <c r="Q20" s="27" t="str">
        <f t="shared" si="125"/>
        <v>nok</v>
      </c>
      <c r="R20" s="27" t="str">
        <f t="shared" si="126"/>
        <v>nok</v>
      </c>
      <c r="S20" s="27" t="str">
        <f t="shared" si="127"/>
        <v>nok</v>
      </c>
      <c r="T20" s="27" t="str">
        <f t="shared" si="128"/>
        <v>ok</v>
      </c>
      <c r="U20" s="28">
        <f>HLOOKUP('Quantity Resume'!A20,Input!$C$4:$AH$11,7,FALSE)</f>
        <v>10300</v>
      </c>
      <c r="V20" s="29">
        <f>HLOOKUP(A20,Input!$C$14:$AH$21,7,FALSE)</f>
        <v>84000</v>
      </c>
      <c r="W20" s="29">
        <f>HLOOKUP(A20,Input!$C$24:$AH$31,7,FALSE)</f>
        <v>59200</v>
      </c>
      <c r="X20" s="29">
        <f>HLOOKUP(A20,Input!$B$34:$AH$44,8,FALSE)</f>
        <v>27200</v>
      </c>
      <c r="Y20" s="29">
        <f>HLOOKUP(A20,Input!$B$34:$AH$44,9,FALSE)</f>
        <v>16800</v>
      </c>
      <c r="Z20" s="30">
        <f t="shared" si="38"/>
        <v>44000</v>
      </c>
      <c r="AA20" s="29">
        <f>HLOOKUP(A20,Input!$C$49:$AH$58,2,FALSE)</f>
        <v>40889</v>
      </c>
      <c r="AB20" s="29">
        <f t="shared" si="97"/>
        <v>-30589</v>
      </c>
      <c r="AC20" s="29">
        <f t="shared" si="98"/>
        <v>43111</v>
      </c>
      <c r="AD20" s="29">
        <f t="shared" si="99"/>
        <v>18311</v>
      </c>
      <c r="AE20" s="29">
        <f t="shared" si="100"/>
        <v>3111</v>
      </c>
      <c r="AF20" s="31">
        <f t="shared" si="39"/>
        <v>4.2718446601941746</v>
      </c>
      <c r="AG20" s="31">
        <f t="shared" si="40"/>
        <v>0.4867738095238095</v>
      </c>
      <c r="AH20" s="31">
        <f t="shared" si="41"/>
        <v>0.69069256756756758</v>
      </c>
      <c r="AI20" s="31">
        <f t="shared" si="42"/>
        <v>0.92929545454545459</v>
      </c>
      <c r="AJ20" s="31" t="str">
        <f t="shared" si="102"/>
        <v>nok</v>
      </c>
      <c r="AK20" s="31" t="str">
        <f t="shared" si="103"/>
        <v>nok</v>
      </c>
      <c r="AL20" s="31" t="str">
        <f t="shared" si="104"/>
        <v>nok</v>
      </c>
      <c r="AM20" s="31" t="str">
        <f t="shared" si="44"/>
        <v>ok</v>
      </c>
      <c r="AN20" s="32">
        <f>HLOOKUP(A20,Input!$C$4:$AH$11,6,FALSE)</f>
        <v>66600</v>
      </c>
      <c r="AO20" s="33">
        <f>HLOOKUP(A20,Input!$C$14:$AH$21,6,FALSE)</f>
        <v>12400</v>
      </c>
      <c r="AP20" s="33">
        <f>HLOOKUP(A20,Input!$C$24:$AH$31,6,FALSE)</f>
        <v>10300</v>
      </c>
      <c r="AQ20" s="33">
        <f>HLOOKUP(A20,Input!$B$34:$AH$44,6,FALSE)</f>
        <v>10300</v>
      </c>
      <c r="AR20" s="33">
        <f>HLOOKUP(A20,Input!$B$34:$AH$44,7,FALSE)</f>
        <v>12400</v>
      </c>
      <c r="AS20" s="30">
        <f t="shared" si="4"/>
        <v>22700</v>
      </c>
      <c r="AT20" s="33">
        <f>HLOOKUP(A20,Input!$C$49:$AH$58,3,FALSE)</f>
        <v>22728</v>
      </c>
      <c r="AU20" s="33">
        <f t="shared" si="105"/>
        <v>43872</v>
      </c>
      <c r="AV20" s="33">
        <f t="shared" si="106"/>
        <v>-10328</v>
      </c>
      <c r="AW20" s="33">
        <f t="shared" si="107"/>
        <v>-12428</v>
      </c>
      <c r="AX20" s="33">
        <f t="shared" si="108"/>
        <v>-28</v>
      </c>
      <c r="AY20" s="34">
        <f t="shared" si="45"/>
        <v>0.34126126126126127</v>
      </c>
      <c r="AZ20" s="34">
        <f t="shared" si="46"/>
        <v>1.8329032258064517</v>
      </c>
      <c r="BA20" s="34">
        <f t="shared" si="47"/>
        <v>2.2066019417475728</v>
      </c>
      <c r="BB20" s="34">
        <f t="shared" si="48"/>
        <v>1.0012334801762115</v>
      </c>
      <c r="BC20" s="34" t="str">
        <f t="shared" si="109"/>
        <v>nok</v>
      </c>
      <c r="BD20" s="34" t="str">
        <f t="shared" si="110"/>
        <v>nok</v>
      </c>
      <c r="BE20" s="34" t="str">
        <f t="shared" si="111"/>
        <v>nok</v>
      </c>
      <c r="BF20" s="34" t="str">
        <f t="shared" si="112"/>
        <v>ok</v>
      </c>
      <c r="BG20" s="35">
        <f>HLOOKUP(A20,Input!$C$4:$AH$11,5,FALSE)</f>
        <v>0</v>
      </c>
      <c r="BH20" s="36">
        <f>HLOOKUP(A20,Input!$C$14:$AH$21,5,FALSE)</f>
        <v>0</v>
      </c>
      <c r="BI20" s="36">
        <f>HLOOKUP(A20,Input!$C$24:$AH$31,5,FALSE)</f>
        <v>0</v>
      </c>
      <c r="BJ20" s="36">
        <f>HLOOKUP(A20,Input!$B$34:$AH$44,4,FALSE)</f>
        <v>0</v>
      </c>
      <c r="BK20" s="36">
        <f>HLOOKUP(A20,Input!$B$34:$AH$44,5,FALSE)</f>
        <v>0</v>
      </c>
      <c r="BL20" s="30">
        <f t="shared" si="53"/>
        <v>0</v>
      </c>
      <c r="BM20" s="36">
        <f>HLOOKUP(A20,Input!$C$49:$AH$58,4,FALSE)</f>
        <v>0</v>
      </c>
      <c r="BN20" s="36">
        <f t="shared" si="54"/>
        <v>0</v>
      </c>
      <c r="BO20" s="36">
        <f t="shared" si="55"/>
        <v>0</v>
      </c>
      <c r="BP20" s="36">
        <f t="shared" si="56"/>
        <v>0</v>
      </c>
      <c r="BQ20" s="36">
        <f t="shared" si="57"/>
        <v>0</v>
      </c>
      <c r="BR20" s="37" t="str">
        <f t="shared" si="58"/>
        <v/>
      </c>
      <c r="BS20" s="37" t="str">
        <f t="shared" si="59"/>
        <v/>
      </c>
      <c r="BT20" s="37" t="str">
        <f t="shared" si="60"/>
        <v/>
      </c>
      <c r="BU20" s="37" t="str">
        <f t="shared" si="61"/>
        <v/>
      </c>
      <c r="BV20" s="37" t="str">
        <f t="shared" si="113"/>
        <v/>
      </c>
      <c r="BW20" s="37" t="str">
        <f t="shared" si="114"/>
        <v/>
      </c>
      <c r="BX20" s="37" t="str">
        <f t="shared" si="115"/>
        <v/>
      </c>
      <c r="BY20" s="37" t="str">
        <f t="shared" si="116"/>
        <v/>
      </c>
      <c r="BZ20" s="35">
        <f>HLOOKUP(A20,Input!$C$4:$AH$11,4,FALSE)</f>
        <v>33000</v>
      </c>
      <c r="CA20" s="35">
        <f>HLOOKUP(A20,Input!$C$14:$AH$21,4,FALSE)</f>
        <v>19900</v>
      </c>
      <c r="CB20" s="35">
        <f>HLOOKUP(A20,Input!$C$24:$AH$31,4,FALSE)</f>
        <v>37300</v>
      </c>
      <c r="CC20" s="35">
        <f>HLOOKUP(A20,Input!$B$34:$AH$44,2,FALSE)</f>
        <v>29200</v>
      </c>
      <c r="CD20" s="35">
        <f>HLOOKUP(A20,Input!$B$34:$AH$44,3,FALSE)</f>
        <v>8500</v>
      </c>
      <c r="CE20" s="157">
        <f t="shared" si="66"/>
        <v>37700</v>
      </c>
      <c r="CF20" s="35">
        <f>HLOOKUP(A20,Input!$C$49:$AH$58,5,FALSE)</f>
        <v>35829</v>
      </c>
      <c r="CG20" s="36">
        <f t="shared" si="67"/>
        <v>-2829</v>
      </c>
      <c r="CH20" s="36">
        <f t="shared" si="68"/>
        <v>-15929</v>
      </c>
      <c r="CI20" s="149">
        <f t="shared" si="69"/>
        <v>1471</v>
      </c>
      <c r="CJ20" s="149">
        <f t="shared" si="70"/>
        <v>1871</v>
      </c>
      <c r="CK20" s="147">
        <f t="shared" si="71"/>
        <v>1.0857272727272727</v>
      </c>
      <c r="CL20" s="147">
        <f t="shared" si="72"/>
        <v>1.8004522613065326</v>
      </c>
      <c r="CM20" s="147">
        <f t="shared" si="73"/>
        <v>0.96056300268096517</v>
      </c>
      <c r="CN20" s="147">
        <f t="shared" si="74"/>
        <v>0.95037135278514584</v>
      </c>
      <c r="CO20" s="150" t="str">
        <f t="shared" si="117"/>
        <v>ok</v>
      </c>
      <c r="CP20" s="150" t="str">
        <f t="shared" si="118"/>
        <v>nok</v>
      </c>
      <c r="CQ20" s="150" t="str">
        <f t="shared" si="119"/>
        <v>ok</v>
      </c>
      <c r="CR20" s="150" t="str">
        <f t="shared" si="120"/>
        <v>ok</v>
      </c>
      <c r="CS20" s="38">
        <f>Input!T5</f>
        <v>41200</v>
      </c>
      <c r="CT20" s="39">
        <f>HLOOKUP(A20,Input!$C$14:$AH$21,2,FALSE)</f>
        <v>35100</v>
      </c>
      <c r="CU20" s="39">
        <f>HLOOKUP(A20,Input!$C$24:$AH$31,2,FALSE)</f>
        <v>49800</v>
      </c>
      <c r="CV20" s="39">
        <f>HLOOKUP(A20,Input!$B$34:$AH$44,10,FALSE)</f>
        <v>27800</v>
      </c>
      <c r="CW20" s="39">
        <f>HLOOKUP(A20,Input!$B$34:$AH$44,11,FALSE)</f>
        <v>9500</v>
      </c>
      <c r="CX20" s="30">
        <f t="shared" si="10"/>
        <v>37300</v>
      </c>
      <c r="CY20" s="39">
        <f>HLOOKUP(A20,Input!$C$49:$AH$58,7,FALSE)</f>
        <v>28048</v>
      </c>
      <c r="CZ20" s="39">
        <f t="shared" si="79"/>
        <v>13152</v>
      </c>
      <c r="DA20" s="39">
        <f t="shared" si="80"/>
        <v>7052</v>
      </c>
      <c r="DB20" s="39">
        <f t="shared" si="81"/>
        <v>21752</v>
      </c>
      <c r="DC20" s="39">
        <f t="shared" si="82"/>
        <v>9252</v>
      </c>
      <c r="DD20" s="40">
        <f t="shared" si="83"/>
        <v>0.68077669902912619</v>
      </c>
      <c r="DE20" s="40">
        <f t="shared" si="84"/>
        <v>0.79908831908831912</v>
      </c>
      <c r="DF20" s="40">
        <f t="shared" si="85"/>
        <v>0.56321285140562249</v>
      </c>
      <c r="DG20" s="40">
        <f>IFERROR(CY20/CX20,"")</f>
        <v>0.75195710455764075</v>
      </c>
      <c r="DH20" s="40" t="str">
        <f t="shared" si="121"/>
        <v>nok</v>
      </c>
      <c r="DI20" s="40" t="str">
        <f t="shared" si="122"/>
        <v>nok</v>
      </c>
      <c r="DJ20" s="40" t="str">
        <f t="shared" si="123"/>
        <v>nok</v>
      </c>
      <c r="DK20" s="40" t="str">
        <f t="shared" si="124"/>
        <v>nok</v>
      </c>
      <c r="DL20" s="38">
        <f>Input!T6</f>
        <v>0</v>
      </c>
      <c r="DM20" s="39">
        <f>HLOOKUP(A20,Input!$C$14:$AH$21,3,FALSE)</f>
        <v>0</v>
      </c>
      <c r="DN20" s="39">
        <f>HLOOKUP(A20,Input!$C$24:$AH$31,3,FALSE)</f>
        <v>0</v>
      </c>
      <c r="DO20" s="39"/>
      <c r="DP20" s="39"/>
      <c r="DQ20" s="30">
        <f t="shared" si="87"/>
        <v>0</v>
      </c>
      <c r="DR20" s="39"/>
      <c r="DS20" s="39">
        <f t="shared" si="88"/>
        <v>0</v>
      </c>
      <c r="DT20" s="39">
        <f t="shared" si="89"/>
        <v>0</v>
      </c>
      <c r="DU20" s="39">
        <f t="shared" si="90"/>
        <v>0</v>
      </c>
      <c r="DV20" s="39">
        <f t="shared" si="91"/>
        <v>0</v>
      </c>
      <c r="DW20" s="40" t="str">
        <f t="shared" si="92"/>
        <v/>
      </c>
      <c r="DX20" s="40" t="str">
        <f t="shared" si="93"/>
        <v/>
      </c>
      <c r="DY20" s="40" t="str">
        <f t="shared" si="94"/>
        <v/>
      </c>
      <c r="DZ20" s="40" t="str">
        <f t="shared" si="95"/>
        <v/>
      </c>
      <c r="EA20" s="40" t="str">
        <f t="shared" ref="EA20:ED34" si="130">+IF(DW20="","",IF(AND(DW20&gt;=$Q$1,DW20&lt;=$R$1),"ok","nok"))</f>
        <v/>
      </c>
      <c r="EB20" s="40" t="str">
        <f t="shared" si="130"/>
        <v/>
      </c>
      <c r="EC20" s="40" t="str">
        <f t="shared" si="130"/>
        <v/>
      </c>
      <c r="ED20" s="40" t="str">
        <f t="shared" si="130"/>
        <v/>
      </c>
      <c r="EE20" s="6"/>
    </row>
    <row r="21" spans="1:135">
      <c r="A21" s="97">
        <f t="shared" si="96"/>
        <v>18</v>
      </c>
      <c r="B21" s="23">
        <f t="shared" si="20"/>
        <v>153600</v>
      </c>
      <c r="C21" s="23">
        <f t="shared" si="21"/>
        <v>154000</v>
      </c>
      <c r="D21" s="23">
        <f t="shared" si="22"/>
        <v>156600</v>
      </c>
      <c r="E21" s="24">
        <f t="shared" si="129"/>
        <v>98300</v>
      </c>
      <c r="F21" s="24">
        <f t="shared" si="101"/>
        <v>51900</v>
      </c>
      <c r="G21" s="25">
        <f t="shared" si="24"/>
        <v>150200</v>
      </c>
      <c r="H21" s="24">
        <f t="shared" si="25"/>
        <v>145065</v>
      </c>
      <c r="I21" s="23">
        <f t="shared" si="26"/>
        <v>8535</v>
      </c>
      <c r="J21" s="23">
        <f t="shared" si="27"/>
        <v>8935</v>
      </c>
      <c r="K21" s="23">
        <f t="shared" si="28"/>
        <v>11535</v>
      </c>
      <c r="L21" s="23">
        <f t="shared" si="29"/>
        <v>5135</v>
      </c>
      <c r="M21" s="26">
        <f t="shared" si="30"/>
        <v>0.94443359375000002</v>
      </c>
      <c r="N21" s="26">
        <f t="shared" si="31"/>
        <v>0.94198051948051953</v>
      </c>
      <c r="O21" s="26">
        <f t="shared" si="32"/>
        <v>0.92634099616858234</v>
      </c>
      <c r="P21" s="26">
        <f t="shared" si="33"/>
        <v>0.96581225033288953</v>
      </c>
      <c r="Q21" s="27" t="str">
        <f t="shared" si="125"/>
        <v>ok</v>
      </c>
      <c r="R21" s="27" t="str">
        <f t="shared" si="126"/>
        <v>ok</v>
      </c>
      <c r="S21" s="27" t="str">
        <f t="shared" si="127"/>
        <v>ok</v>
      </c>
      <c r="T21" s="27" t="str">
        <f t="shared" si="128"/>
        <v>ok</v>
      </c>
      <c r="U21" s="28">
        <f>HLOOKUP('Quantity Resume'!A21,Input!$C$4:$AH$11,7,FALSE)</f>
        <v>33600</v>
      </c>
      <c r="V21" s="29">
        <f>HLOOKUP(A21,Input!$C$14:$AH$21,7,FALSE)</f>
        <v>67200</v>
      </c>
      <c r="W21" s="29">
        <f>HLOOKUP(A21,Input!$C$24:$AH$31,7,FALSE)</f>
        <v>71800</v>
      </c>
      <c r="X21" s="29">
        <f>HLOOKUP(A21,Input!$B$34:$AH$44,8,FALSE)</f>
        <v>43900</v>
      </c>
      <c r="Y21" s="29">
        <f>HLOOKUP(A21,Input!$B$34:$AH$44,9,FALSE)</f>
        <v>27100</v>
      </c>
      <c r="Z21" s="30">
        <f t="shared" si="38"/>
        <v>71000</v>
      </c>
      <c r="AA21" s="29">
        <f>HLOOKUP(A21,Input!$C$49:$AH$58,2,FALSE)</f>
        <v>65937</v>
      </c>
      <c r="AB21" s="29">
        <f t="shared" si="97"/>
        <v>-32337</v>
      </c>
      <c r="AC21" s="29">
        <f t="shared" si="98"/>
        <v>1263</v>
      </c>
      <c r="AD21" s="29">
        <f t="shared" si="99"/>
        <v>5863</v>
      </c>
      <c r="AE21" s="29">
        <f t="shared" si="100"/>
        <v>5063</v>
      </c>
      <c r="AF21" s="31">
        <f t="shared" si="39"/>
        <v>2.1130952380952381</v>
      </c>
      <c r="AG21" s="31">
        <f t="shared" si="40"/>
        <v>0.98120535714285717</v>
      </c>
      <c r="AH21" s="31">
        <f t="shared" si="41"/>
        <v>0.91834261838440112</v>
      </c>
      <c r="AI21" s="31">
        <f t="shared" si="42"/>
        <v>0.9286901408450704</v>
      </c>
      <c r="AJ21" s="31" t="str">
        <f t="shared" si="102"/>
        <v>nok</v>
      </c>
      <c r="AK21" s="31" t="str">
        <f t="shared" si="103"/>
        <v>ok</v>
      </c>
      <c r="AL21" s="31" t="str">
        <f t="shared" si="104"/>
        <v>ok</v>
      </c>
      <c r="AM21" s="31" t="str">
        <f t="shared" si="44"/>
        <v>ok</v>
      </c>
      <c r="AN21" s="32">
        <f>HLOOKUP(A21,Input!$C$4:$AH$11,6,FALSE)</f>
        <v>37200</v>
      </c>
      <c r="AO21" s="33">
        <f>HLOOKUP(A21,Input!$C$14:$AH$21,6,FALSE)</f>
        <v>24800</v>
      </c>
      <c r="AP21" s="33">
        <f>HLOOKUP(A21,Input!$C$24:$AH$31,6,FALSE)</f>
        <v>20600</v>
      </c>
      <c r="AQ21" s="33">
        <f>HLOOKUP(A21,Input!$B$34:$AH$44,6,FALSE)</f>
        <v>24000</v>
      </c>
      <c r="AR21" s="33">
        <f>HLOOKUP(A21,Input!$B$34:$AH$44,7,FALSE)</f>
        <v>0</v>
      </c>
      <c r="AS21" s="30">
        <f t="shared" si="4"/>
        <v>24000</v>
      </c>
      <c r="AT21" s="33">
        <f>HLOOKUP(A21,Input!$C$49:$AH$58,3,FALSE)</f>
        <v>24241</v>
      </c>
      <c r="AU21" s="33">
        <f t="shared" si="105"/>
        <v>12959</v>
      </c>
      <c r="AV21" s="33">
        <f t="shared" si="106"/>
        <v>559</v>
      </c>
      <c r="AW21" s="33">
        <f t="shared" si="107"/>
        <v>-3641</v>
      </c>
      <c r="AX21" s="33">
        <f t="shared" si="108"/>
        <v>-241</v>
      </c>
      <c r="AY21" s="34">
        <f t="shared" si="45"/>
        <v>0.65163978494623653</v>
      </c>
      <c r="AZ21" s="34">
        <f t="shared" si="46"/>
        <v>0.9774596774193548</v>
      </c>
      <c r="BA21" s="34">
        <f t="shared" si="47"/>
        <v>1.1767475728155339</v>
      </c>
      <c r="BB21" s="34">
        <f t="shared" si="48"/>
        <v>1.0100416666666667</v>
      </c>
      <c r="BC21" s="34" t="str">
        <f t="shared" si="109"/>
        <v>nok</v>
      </c>
      <c r="BD21" s="34" t="str">
        <f t="shared" si="110"/>
        <v>ok</v>
      </c>
      <c r="BE21" s="34" t="str">
        <f t="shared" si="111"/>
        <v>nok</v>
      </c>
      <c r="BF21" s="34" t="str">
        <f t="shared" si="112"/>
        <v>ok</v>
      </c>
      <c r="BG21" s="35">
        <f>HLOOKUP(A21,Input!$C$4:$AH$11,5,FALSE)</f>
        <v>12400</v>
      </c>
      <c r="BH21" s="36">
        <f>HLOOKUP(A21,Input!$C$14:$AH$21,5,FALSE)</f>
        <v>12400</v>
      </c>
      <c r="BI21" s="36">
        <f>HLOOKUP(A21,Input!$C$24:$AH$31,5,FALSE)</f>
        <v>12400</v>
      </c>
      <c r="BJ21" s="36">
        <f>HLOOKUP(A21,Input!$B$34:$AH$44,4,FALSE)</f>
        <v>0</v>
      </c>
      <c r="BK21" s="36">
        <f>HLOOKUP(A21,Input!$B$34:$AH$44,5,FALSE)</f>
        <v>12400</v>
      </c>
      <c r="BL21" s="30">
        <f t="shared" si="53"/>
        <v>12400</v>
      </c>
      <c r="BM21" s="36">
        <f>HLOOKUP(A21,Input!$C$49:$AH$58,4,FALSE)</f>
        <v>12250</v>
      </c>
      <c r="BN21" s="36">
        <f t="shared" si="54"/>
        <v>150</v>
      </c>
      <c r="BO21" s="36">
        <f t="shared" si="55"/>
        <v>150</v>
      </c>
      <c r="BP21" s="36">
        <f t="shared" si="56"/>
        <v>150</v>
      </c>
      <c r="BQ21" s="36">
        <f t="shared" si="57"/>
        <v>150</v>
      </c>
      <c r="BR21" s="37">
        <f t="shared" si="58"/>
        <v>0.98790322580645162</v>
      </c>
      <c r="BS21" s="37">
        <f t="shared" si="59"/>
        <v>0.98790322580645162</v>
      </c>
      <c r="BT21" s="37">
        <f t="shared" si="60"/>
        <v>0.98790322580645162</v>
      </c>
      <c r="BU21" s="37">
        <f t="shared" si="61"/>
        <v>0.98790322580645162</v>
      </c>
      <c r="BV21" s="37" t="str">
        <f t="shared" si="113"/>
        <v>ok</v>
      </c>
      <c r="BW21" s="37" t="str">
        <f t="shared" si="114"/>
        <v>ok</v>
      </c>
      <c r="BX21" s="37" t="str">
        <f t="shared" si="115"/>
        <v>ok</v>
      </c>
      <c r="BY21" s="37" t="str">
        <f t="shared" si="116"/>
        <v>ok</v>
      </c>
      <c r="BZ21" s="35">
        <f>HLOOKUP(A21,Input!$C$4:$AH$11,4,FALSE)</f>
        <v>29200</v>
      </c>
      <c r="CA21" s="35">
        <f>HLOOKUP(A21,Input!$C$14:$AH$21,4,FALSE)</f>
        <v>0</v>
      </c>
      <c r="CB21" s="35">
        <f>HLOOKUP(A21,Input!$C$24:$AH$31,4,FALSE)</f>
        <v>0</v>
      </c>
      <c r="CC21" s="35">
        <f>HLOOKUP(A21,Input!$B$34:$AH$44,2,FALSE)</f>
        <v>0</v>
      </c>
      <c r="CD21" s="35">
        <f>HLOOKUP(A21,Input!$B$34:$AH$44,3,FALSE)</f>
        <v>0</v>
      </c>
      <c r="CE21" s="157">
        <f t="shared" si="66"/>
        <v>0</v>
      </c>
      <c r="CF21" s="35">
        <f>HLOOKUP(A21,Input!$C$49:$AH$58,5,FALSE)</f>
        <v>0</v>
      </c>
      <c r="CG21" s="36">
        <f t="shared" si="67"/>
        <v>29200</v>
      </c>
      <c r="CH21" s="36">
        <f t="shared" si="68"/>
        <v>0</v>
      </c>
      <c r="CI21" s="149">
        <f t="shared" si="69"/>
        <v>0</v>
      </c>
      <c r="CJ21" s="149">
        <f t="shared" si="70"/>
        <v>0</v>
      </c>
      <c r="CK21" s="147">
        <f t="shared" si="71"/>
        <v>0</v>
      </c>
      <c r="CL21" s="147" t="str">
        <f t="shared" si="72"/>
        <v/>
      </c>
      <c r="CM21" s="147" t="str">
        <f t="shared" si="73"/>
        <v/>
      </c>
      <c r="CN21" s="147" t="str">
        <f t="shared" si="74"/>
        <v/>
      </c>
      <c r="CO21" s="150" t="str">
        <f t="shared" si="117"/>
        <v>nok</v>
      </c>
      <c r="CP21" s="150" t="str">
        <f t="shared" si="118"/>
        <v/>
      </c>
      <c r="CQ21" s="150" t="str">
        <f t="shared" si="119"/>
        <v/>
      </c>
      <c r="CR21" s="150" t="str">
        <f t="shared" si="120"/>
        <v/>
      </c>
      <c r="CS21" s="38">
        <f>Input!U5</f>
        <v>41200</v>
      </c>
      <c r="CT21" s="39">
        <f>HLOOKUP(A21,Input!$C$14:$AH$21,2,FALSE)</f>
        <v>49600</v>
      </c>
      <c r="CU21" s="39">
        <f>HLOOKUP(A21,Input!$C$24:$AH$31,2,FALSE)</f>
        <v>51800</v>
      </c>
      <c r="CV21" s="39">
        <f>HLOOKUP(A21,Input!$B$34:$AH$44,10,FALSE)</f>
        <v>30400</v>
      </c>
      <c r="CW21" s="39">
        <f>HLOOKUP(A21,Input!$B$34:$AH$44,11,FALSE)</f>
        <v>12400</v>
      </c>
      <c r="CX21" s="30">
        <f t="shared" si="10"/>
        <v>42800</v>
      </c>
      <c r="CY21" s="39">
        <f>HLOOKUP(A21,Input!$C$49:$AH$58,7,FALSE)</f>
        <v>42637</v>
      </c>
      <c r="CZ21" s="39">
        <f t="shared" si="79"/>
        <v>-1437</v>
      </c>
      <c r="DA21" s="39">
        <f t="shared" si="80"/>
        <v>6963</v>
      </c>
      <c r="DB21" s="39">
        <f t="shared" si="81"/>
        <v>9163</v>
      </c>
      <c r="DC21" s="39">
        <f t="shared" si="82"/>
        <v>163</v>
      </c>
      <c r="DD21" s="40">
        <f t="shared" si="83"/>
        <v>1.034878640776699</v>
      </c>
      <c r="DE21" s="40">
        <f t="shared" si="84"/>
        <v>0.85961693548387097</v>
      </c>
      <c r="DF21" s="40">
        <f>IFERROR(CY21/CU21,"")</f>
        <v>0.82310810810810808</v>
      </c>
      <c r="DG21" s="40">
        <f t="shared" si="86"/>
        <v>0.99619158878504677</v>
      </c>
      <c r="DH21" s="40" t="str">
        <f t="shared" si="121"/>
        <v>ok</v>
      </c>
      <c r="DI21" s="40" t="str">
        <f t="shared" si="122"/>
        <v>ok</v>
      </c>
      <c r="DJ21" s="40" t="str">
        <f t="shared" si="123"/>
        <v>nok</v>
      </c>
      <c r="DK21" s="40" t="str">
        <f t="shared" si="124"/>
        <v>ok</v>
      </c>
      <c r="DL21" s="38">
        <f>Input!U6</f>
        <v>0</v>
      </c>
      <c r="DM21" s="39">
        <f>HLOOKUP(A21,Input!$C$14:$AH$21,3,FALSE)</f>
        <v>0</v>
      </c>
      <c r="DN21" s="39">
        <f>HLOOKUP(A21,Input!$C$24:$AH$31,3,FALSE)</f>
        <v>0</v>
      </c>
      <c r="DO21" s="39"/>
      <c r="DP21" s="39"/>
      <c r="DQ21" s="30">
        <f t="shared" si="87"/>
        <v>0</v>
      </c>
      <c r="DR21" s="39"/>
      <c r="DS21" s="39">
        <f t="shared" si="88"/>
        <v>0</v>
      </c>
      <c r="DT21" s="39">
        <f t="shared" si="89"/>
        <v>0</v>
      </c>
      <c r="DU21" s="39">
        <f t="shared" si="90"/>
        <v>0</v>
      </c>
      <c r="DV21" s="39">
        <f t="shared" si="91"/>
        <v>0</v>
      </c>
      <c r="DW21" s="40" t="str">
        <f t="shared" si="92"/>
        <v/>
      </c>
      <c r="DX21" s="40" t="str">
        <f t="shared" si="93"/>
        <v/>
      </c>
      <c r="DY21" s="40" t="str">
        <f t="shared" si="94"/>
        <v/>
      </c>
      <c r="DZ21" s="40" t="str">
        <f t="shared" si="95"/>
        <v/>
      </c>
      <c r="EA21" s="40" t="str">
        <f t="shared" si="130"/>
        <v/>
      </c>
      <c r="EB21" s="40" t="str">
        <f t="shared" si="130"/>
        <v/>
      </c>
      <c r="EC21" s="40" t="str">
        <f t="shared" si="130"/>
        <v/>
      </c>
      <c r="ED21" s="40" t="str">
        <f t="shared" si="130"/>
        <v/>
      </c>
      <c r="EE21" s="6"/>
    </row>
    <row r="22" spans="1:135">
      <c r="A22" s="97">
        <f t="shared" si="96"/>
        <v>19</v>
      </c>
      <c r="B22" s="23">
        <f t="shared" si="20"/>
        <v>151800</v>
      </c>
      <c r="C22" s="23">
        <f t="shared" si="21"/>
        <v>155400</v>
      </c>
      <c r="D22" s="23">
        <f t="shared" si="22"/>
        <v>155600</v>
      </c>
      <c r="E22" s="24">
        <f t="shared" si="129"/>
        <v>87400</v>
      </c>
      <c r="F22" s="24">
        <f t="shared" si="101"/>
        <v>56500</v>
      </c>
      <c r="G22" s="25">
        <f t="shared" si="24"/>
        <v>143900</v>
      </c>
      <c r="H22" s="24">
        <f t="shared" si="25"/>
        <v>143293</v>
      </c>
      <c r="I22" s="23">
        <f t="shared" si="26"/>
        <v>8507</v>
      </c>
      <c r="J22" s="23">
        <f t="shared" si="27"/>
        <v>12107</v>
      </c>
      <c r="K22" s="23">
        <f t="shared" si="28"/>
        <v>12307</v>
      </c>
      <c r="L22" s="23">
        <f t="shared" si="29"/>
        <v>607</v>
      </c>
      <c r="M22" s="26">
        <f t="shared" si="30"/>
        <v>0.94395915678524378</v>
      </c>
      <c r="N22" s="26">
        <f t="shared" si="31"/>
        <v>0.92209137709137712</v>
      </c>
      <c r="O22" s="26">
        <f t="shared" si="32"/>
        <v>0.92090616966580974</v>
      </c>
      <c r="P22" s="26">
        <f t="shared" si="33"/>
        <v>0.99578179291174429</v>
      </c>
      <c r="Q22" s="27" t="str">
        <f t="shared" si="125"/>
        <v>ok</v>
      </c>
      <c r="R22" s="27" t="str">
        <f t="shared" si="126"/>
        <v>ok</v>
      </c>
      <c r="S22" s="27" t="str">
        <f t="shared" si="127"/>
        <v>ok</v>
      </c>
      <c r="T22" s="27" t="str">
        <f t="shared" si="128"/>
        <v>ok</v>
      </c>
      <c r="U22" s="28">
        <f>HLOOKUP('Quantity Resume'!A22,Input!$C$4:$AH$11,7,FALSE)</f>
        <v>22700</v>
      </c>
      <c r="V22" s="29">
        <f>HLOOKUP(A22,Input!$C$14:$AH$21,7,FALSE)</f>
        <v>22700</v>
      </c>
      <c r="W22" s="29">
        <f>HLOOKUP(A22,Input!$C$24:$AH$31,7,FALSE)</f>
        <v>58300</v>
      </c>
      <c r="X22" s="29">
        <f>HLOOKUP(A22,Input!$B$34:$AH$44,8,FALSE)</f>
        <v>35100</v>
      </c>
      <c r="Y22" s="29">
        <f>HLOOKUP(A22,Input!$B$34:$AH$44,9,FALSE)</f>
        <v>27200</v>
      </c>
      <c r="Z22" s="30">
        <f t="shared" si="38"/>
        <v>62300</v>
      </c>
      <c r="AA22" s="29">
        <f>HLOOKUP(A22,Input!$C$49:$AH$58,2,FALSE)</f>
        <v>59861</v>
      </c>
      <c r="AB22" s="29">
        <f t="shared" si="97"/>
        <v>-37161</v>
      </c>
      <c r="AC22" s="29">
        <f t="shared" si="98"/>
        <v>-37161</v>
      </c>
      <c r="AD22" s="29">
        <f t="shared" si="99"/>
        <v>-1561</v>
      </c>
      <c r="AE22" s="29">
        <f t="shared" si="100"/>
        <v>2439</v>
      </c>
      <c r="AF22" s="31">
        <f t="shared" si="39"/>
        <v>2.7444933920704844</v>
      </c>
      <c r="AG22" s="31">
        <f t="shared" si="40"/>
        <v>2.63704845814978</v>
      </c>
      <c r="AH22" s="31">
        <f t="shared" si="41"/>
        <v>1.0267753001715265</v>
      </c>
      <c r="AI22" s="31">
        <f t="shared" si="42"/>
        <v>0.96085072231139645</v>
      </c>
      <c r="AJ22" s="31" t="str">
        <f t="shared" si="102"/>
        <v>nok</v>
      </c>
      <c r="AK22" s="31" t="str">
        <f t="shared" si="103"/>
        <v>nok</v>
      </c>
      <c r="AL22" s="31" t="str">
        <f t="shared" si="104"/>
        <v>ok</v>
      </c>
      <c r="AM22" s="31" t="str">
        <f t="shared" si="44"/>
        <v>ok</v>
      </c>
      <c r="AN22" s="32">
        <f>HLOOKUP(A22,Input!$C$4:$AH$11,6,FALSE)</f>
        <v>51900</v>
      </c>
      <c r="AO22" s="33">
        <f>HLOOKUP(A22,Input!$C$14:$AH$21,6,FALSE)</f>
        <v>64300</v>
      </c>
      <c r="AP22" s="33">
        <f>HLOOKUP(A22,Input!$C$24:$AH$31,6,FALSE)</f>
        <v>22300</v>
      </c>
      <c r="AQ22" s="33">
        <f>HLOOKUP(A22,Input!$B$34:$AH$44,6,FALSE)</f>
        <v>12400</v>
      </c>
      <c r="AR22" s="33">
        <f>HLOOKUP(A22,Input!$B$34:$AH$44,7,FALSE)</f>
        <v>10000</v>
      </c>
      <c r="AS22" s="30">
        <f t="shared" si="4"/>
        <v>22400</v>
      </c>
      <c r="AT22" s="33">
        <f>HLOOKUP(A22,Input!$C$49:$AH$58,3,FALSE)</f>
        <v>23259</v>
      </c>
      <c r="AU22" s="33">
        <f t="shared" si="105"/>
        <v>28641</v>
      </c>
      <c r="AV22" s="33">
        <f t="shared" si="106"/>
        <v>41041</v>
      </c>
      <c r="AW22" s="33">
        <f t="shared" si="107"/>
        <v>-959</v>
      </c>
      <c r="AX22" s="33">
        <f t="shared" si="108"/>
        <v>-859</v>
      </c>
      <c r="AY22" s="34">
        <f t="shared" si="45"/>
        <v>0.44815028901734105</v>
      </c>
      <c r="AZ22" s="34">
        <f t="shared" si="46"/>
        <v>0.36172628304821153</v>
      </c>
      <c r="BA22" s="34">
        <f t="shared" si="47"/>
        <v>1.0430044843049326</v>
      </c>
      <c r="BB22" s="34">
        <f t="shared" si="48"/>
        <v>1.0383482142857143</v>
      </c>
      <c r="BC22" s="34" t="str">
        <f t="shared" si="109"/>
        <v>nok</v>
      </c>
      <c r="BD22" s="34" t="str">
        <f t="shared" si="110"/>
        <v>nok</v>
      </c>
      <c r="BE22" s="34" t="str">
        <f t="shared" si="111"/>
        <v>ok</v>
      </c>
      <c r="BF22" s="34" t="str">
        <f t="shared" si="112"/>
        <v>ok</v>
      </c>
      <c r="BG22" s="35">
        <f>HLOOKUP(A22,Input!$C$4:$AH$11,5,FALSE)</f>
        <v>0</v>
      </c>
      <c r="BH22" s="36">
        <f>HLOOKUP(A22,Input!$C$14:$AH$21,5,FALSE)</f>
        <v>0</v>
      </c>
      <c r="BI22" s="36">
        <f>HLOOKUP(A22,Input!$C$24:$AH$31,5,FALSE)</f>
        <v>0</v>
      </c>
      <c r="BJ22" s="36">
        <f>HLOOKUP(A22,Input!$B$34:$AH$44,4,FALSE)</f>
        <v>0</v>
      </c>
      <c r="BK22" s="36">
        <f>HLOOKUP(A22,Input!$B$34:$AH$44,5,FALSE)</f>
        <v>0</v>
      </c>
      <c r="BL22" s="30">
        <f t="shared" si="53"/>
        <v>0</v>
      </c>
      <c r="BM22" s="36">
        <f>HLOOKUP(A22,Input!$C$49:$AH$58,4,FALSE)</f>
        <v>0</v>
      </c>
      <c r="BN22" s="36">
        <f t="shared" si="54"/>
        <v>0</v>
      </c>
      <c r="BO22" s="36">
        <f t="shared" si="55"/>
        <v>0</v>
      </c>
      <c r="BP22" s="36">
        <f t="shared" si="56"/>
        <v>0</v>
      </c>
      <c r="BQ22" s="36">
        <f t="shared" si="57"/>
        <v>0</v>
      </c>
      <c r="BR22" s="37" t="str">
        <f t="shared" si="58"/>
        <v/>
      </c>
      <c r="BS22" s="37" t="str">
        <f t="shared" si="59"/>
        <v/>
      </c>
      <c r="BT22" s="37" t="str">
        <f t="shared" si="60"/>
        <v/>
      </c>
      <c r="BU22" s="37" t="str">
        <f t="shared" si="61"/>
        <v/>
      </c>
      <c r="BV22" s="37" t="str">
        <f t="shared" si="113"/>
        <v/>
      </c>
      <c r="BW22" s="37" t="str">
        <f t="shared" si="114"/>
        <v/>
      </c>
      <c r="BX22" s="37" t="str">
        <f t="shared" si="115"/>
        <v/>
      </c>
      <c r="BY22" s="37" t="str">
        <f t="shared" si="116"/>
        <v/>
      </c>
      <c r="BZ22" s="35">
        <f>HLOOKUP(A22,Input!$C$4:$AH$11,4,FALSE)</f>
        <v>56300</v>
      </c>
      <c r="CA22" s="35">
        <f>HLOOKUP(A22,Input!$C$14:$AH$21,4,FALSE)</f>
        <v>12400</v>
      </c>
      <c r="CB22" s="35">
        <f>HLOOKUP(A22,Input!$C$24:$AH$31,4,FALSE)</f>
        <v>21400</v>
      </c>
      <c r="CC22" s="35">
        <f>HLOOKUP(A22,Input!$B$34:$AH$44,2,FALSE)</f>
        <v>0</v>
      </c>
      <c r="CD22" s="35">
        <f>HLOOKUP(A22,Input!$B$34:$AH$44,3,FALSE)</f>
        <v>9000</v>
      </c>
      <c r="CE22" s="157">
        <f t="shared" si="66"/>
        <v>9000</v>
      </c>
      <c r="CF22" s="35">
        <f>HLOOKUP(A22,Input!$C$49:$AH$58,5,FALSE)</f>
        <v>9053</v>
      </c>
      <c r="CG22" s="36">
        <f t="shared" si="67"/>
        <v>47247</v>
      </c>
      <c r="CH22" s="36">
        <f t="shared" si="68"/>
        <v>3347</v>
      </c>
      <c r="CI22" s="149">
        <f t="shared" si="69"/>
        <v>12347</v>
      </c>
      <c r="CJ22" s="149">
        <f t="shared" si="70"/>
        <v>-53</v>
      </c>
      <c r="CK22" s="147">
        <f t="shared" si="71"/>
        <v>0.1607992895204263</v>
      </c>
      <c r="CL22" s="147">
        <f t="shared" si="72"/>
        <v>0.73008064516129034</v>
      </c>
      <c r="CM22" s="147">
        <f t="shared" si="73"/>
        <v>0.42303738317757011</v>
      </c>
      <c r="CN22" s="147">
        <f t="shared" si="74"/>
        <v>1.0058888888888888</v>
      </c>
      <c r="CO22" s="150" t="str">
        <f t="shared" si="117"/>
        <v>nok</v>
      </c>
      <c r="CP22" s="150" t="str">
        <f t="shared" si="118"/>
        <v>nok</v>
      </c>
      <c r="CQ22" s="150" t="str">
        <f t="shared" si="119"/>
        <v>nok</v>
      </c>
      <c r="CR22" s="150" t="str">
        <f t="shared" si="120"/>
        <v>ok</v>
      </c>
      <c r="CS22" s="38">
        <f>Input!V5</f>
        <v>20900</v>
      </c>
      <c r="CT22" s="39">
        <f>HLOOKUP(A22,Input!$C$14:$AH$21,2,FALSE)</f>
        <v>56000</v>
      </c>
      <c r="CU22" s="39">
        <f>HLOOKUP(A22,Input!$C$24:$AH$31,2,FALSE)</f>
        <v>53600</v>
      </c>
      <c r="CV22" s="39">
        <f>HLOOKUP(A22,Input!$B$34:$AH$44,10,FALSE)</f>
        <v>39900</v>
      </c>
      <c r="CW22" s="39">
        <f>HLOOKUP(A22,Input!$B$34:$AH$44,11,FALSE)</f>
        <v>10300</v>
      </c>
      <c r="CX22" s="30">
        <f t="shared" si="10"/>
        <v>50200</v>
      </c>
      <c r="CY22" s="39">
        <f>HLOOKUP(A22,Input!$C$49:$AH$58,7,FALSE)</f>
        <v>51120</v>
      </c>
      <c r="CZ22" s="39">
        <f t="shared" si="79"/>
        <v>-30220</v>
      </c>
      <c r="DA22" s="39">
        <f t="shared" si="80"/>
        <v>4880</v>
      </c>
      <c r="DB22" s="39">
        <f t="shared" si="81"/>
        <v>2480</v>
      </c>
      <c r="DC22" s="39">
        <f t="shared" si="82"/>
        <v>-920</v>
      </c>
      <c r="DD22" s="40">
        <f t="shared" si="83"/>
        <v>2.445933014354067</v>
      </c>
      <c r="DE22" s="40">
        <f t="shared" si="84"/>
        <v>0.91285714285714281</v>
      </c>
      <c r="DF22" s="40">
        <f t="shared" si="85"/>
        <v>0.95373134328358211</v>
      </c>
      <c r="DG22" s="40">
        <f t="shared" si="86"/>
        <v>1.0183266932270916</v>
      </c>
      <c r="DH22" s="40" t="str">
        <f t="shared" si="121"/>
        <v>nok</v>
      </c>
      <c r="DI22" s="40" t="str">
        <f t="shared" si="122"/>
        <v>ok</v>
      </c>
      <c r="DJ22" s="40" t="str">
        <f t="shared" si="123"/>
        <v>ok</v>
      </c>
      <c r="DK22" s="40" t="str">
        <f t="shared" si="124"/>
        <v>ok</v>
      </c>
      <c r="DL22" s="38">
        <f>Input!V6</f>
        <v>0</v>
      </c>
      <c r="DM22" s="39">
        <f>HLOOKUP(A22,Input!$C$14:$AH$21,3,FALSE)</f>
        <v>0</v>
      </c>
      <c r="DN22" s="39">
        <f>HLOOKUP(A22,Input!$C$24:$AH$31,3,FALSE)</f>
        <v>0</v>
      </c>
      <c r="DO22" s="39"/>
      <c r="DP22" s="39"/>
      <c r="DQ22" s="30">
        <f t="shared" si="87"/>
        <v>0</v>
      </c>
      <c r="DR22" s="39"/>
      <c r="DS22" s="39">
        <f t="shared" si="88"/>
        <v>0</v>
      </c>
      <c r="DT22" s="39">
        <f t="shared" si="89"/>
        <v>0</v>
      </c>
      <c r="DU22" s="39">
        <f t="shared" si="90"/>
        <v>0</v>
      </c>
      <c r="DV22" s="39">
        <f t="shared" si="91"/>
        <v>0</v>
      </c>
      <c r="DW22" s="40" t="str">
        <f t="shared" si="92"/>
        <v/>
      </c>
      <c r="DX22" s="40" t="str">
        <f t="shared" si="93"/>
        <v/>
      </c>
      <c r="DY22" s="40" t="str">
        <f t="shared" si="94"/>
        <v/>
      </c>
      <c r="DZ22" s="40" t="str">
        <f t="shared" si="95"/>
        <v/>
      </c>
      <c r="EA22" s="40" t="str">
        <f t="shared" si="130"/>
        <v/>
      </c>
      <c r="EB22" s="40" t="str">
        <f t="shared" si="130"/>
        <v/>
      </c>
      <c r="EC22" s="40" t="str">
        <f t="shared" si="130"/>
        <v/>
      </c>
      <c r="ED22" s="40" t="str">
        <f t="shared" si="130"/>
        <v/>
      </c>
      <c r="EE22" s="6"/>
    </row>
    <row r="23" spans="1:135">
      <c r="A23" s="97">
        <f t="shared" si="96"/>
        <v>20</v>
      </c>
      <c r="B23" s="23">
        <f t="shared" si="20"/>
        <v>152100</v>
      </c>
      <c r="C23" s="23">
        <f t="shared" si="21"/>
        <v>156900</v>
      </c>
      <c r="D23" s="23">
        <f t="shared" si="22"/>
        <v>152900</v>
      </c>
      <c r="E23" s="24">
        <f t="shared" si="129"/>
        <v>107400</v>
      </c>
      <c r="F23" s="24">
        <f t="shared" si="101"/>
        <v>56300</v>
      </c>
      <c r="G23" s="25">
        <f t="shared" si="24"/>
        <v>163700</v>
      </c>
      <c r="H23" s="24">
        <f t="shared" si="25"/>
        <v>152210</v>
      </c>
      <c r="I23" s="23">
        <f t="shared" si="26"/>
        <v>-110</v>
      </c>
      <c r="J23" s="23">
        <f t="shared" si="27"/>
        <v>4690</v>
      </c>
      <c r="K23" s="23">
        <f t="shared" si="28"/>
        <v>690</v>
      </c>
      <c r="L23" s="23">
        <f t="shared" si="29"/>
        <v>11490</v>
      </c>
      <c r="M23" s="26">
        <f t="shared" si="30"/>
        <v>1.0007232084155162</v>
      </c>
      <c r="N23" s="26">
        <f t="shared" si="31"/>
        <v>0.97010834926704903</v>
      </c>
      <c r="O23" s="26">
        <f t="shared" si="32"/>
        <v>0.99548724656638321</v>
      </c>
      <c r="P23" s="26">
        <f t="shared" si="33"/>
        <v>0.92981062919975566</v>
      </c>
      <c r="Q23" s="27" t="str">
        <f t="shared" si="125"/>
        <v>ok</v>
      </c>
      <c r="R23" s="27" t="str">
        <f t="shared" si="126"/>
        <v>ok</v>
      </c>
      <c r="S23" s="27" t="str">
        <f t="shared" si="127"/>
        <v>ok</v>
      </c>
      <c r="T23" s="27" t="str">
        <f t="shared" si="128"/>
        <v>ok</v>
      </c>
      <c r="U23" s="28">
        <f>HLOOKUP('Quantity Resume'!A23,Input!$C$4:$AH$11,7,FALSE)</f>
        <v>62800</v>
      </c>
      <c r="V23" s="29">
        <f>HLOOKUP(A23,Input!$C$14:$AH$21,7,FALSE)</f>
        <v>10300</v>
      </c>
      <c r="W23" s="29">
        <f>HLOOKUP(A23,Input!$C$24:$AH$31,7,FALSE)</f>
        <v>39500</v>
      </c>
      <c r="X23" s="29">
        <f>HLOOKUP(A23,Input!$B$34:$AH$44,8,FALSE)</f>
        <v>0</v>
      </c>
      <c r="Y23" s="29">
        <f>HLOOKUP(A23,Input!$B$34:$AH$44,9,FALSE)</f>
        <v>56300</v>
      </c>
      <c r="Z23" s="30">
        <f t="shared" si="38"/>
        <v>56300</v>
      </c>
      <c r="AA23" s="29">
        <f>HLOOKUP(A23,Input!$C$49:$AH$58,2,FALSE)</f>
        <v>45568</v>
      </c>
      <c r="AB23" s="29">
        <f t="shared" si="97"/>
        <v>17232</v>
      </c>
      <c r="AC23" s="29">
        <f t="shared" si="98"/>
        <v>-35268</v>
      </c>
      <c r="AD23" s="29">
        <f t="shared" si="99"/>
        <v>-6068</v>
      </c>
      <c r="AE23" s="29">
        <f t="shared" si="100"/>
        <v>10732</v>
      </c>
      <c r="AF23" s="31">
        <f t="shared" si="39"/>
        <v>0.89649681528662417</v>
      </c>
      <c r="AG23" s="31">
        <f t="shared" si="40"/>
        <v>4.4240776699029123</v>
      </c>
      <c r="AH23" s="31">
        <f t="shared" si="41"/>
        <v>1.153620253164557</v>
      </c>
      <c r="AI23" s="31">
        <f t="shared" si="42"/>
        <v>0.80937833037300178</v>
      </c>
      <c r="AJ23" s="31" t="str">
        <f t="shared" si="102"/>
        <v>ok</v>
      </c>
      <c r="AK23" s="31" t="str">
        <f t="shared" si="103"/>
        <v>nok</v>
      </c>
      <c r="AL23" s="31" t="str">
        <f t="shared" si="104"/>
        <v>nok</v>
      </c>
      <c r="AM23" s="31" t="str">
        <f t="shared" si="44"/>
        <v>nok</v>
      </c>
      <c r="AN23" s="32">
        <f>HLOOKUP(A23,Input!$C$4:$AH$11,6,FALSE)</f>
        <v>54500</v>
      </c>
      <c r="AO23" s="33">
        <f>HLOOKUP(A23,Input!$C$14:$AH$21,6,FALSE)</f>
        <v>71500</v>
      </c>
      <c r="AP23" s="33">
        <f>HLOOKUP(A23,Input!$C$24:$AH$31,6,FALSE)</f>
        <v>66900</v>
      </c>
      <c r="AQ23" s="33">
        <f>HLOOKUP(A23,Input!$B$34:$AH$44,6,FALSE)</f>
        <v>50400</v>
      </c>
      <c r="AR23" s="33">
        <f>HLOOKUP(A23,Input!$B$34:$AH$44,7,FALSE)</f>
        <v>0</v>
      </c>
      <c r="AS23" s="30">
        <f t="shared" si="4"/>
        <v>50400</v>
      </c>
      <c r="AT23" s="33">
        <f>HLOOKUP(A23,Input!$C$49:$AH$58,3,FALSE)</f>
        <v>60841</v>
      </c>
      <c r="AU23" s="33">
        <f t="shared" si="105"/>
        <v>-6341</v>
      </c>
      <c r="AV23" s="33">
        <f t="shared" si="106"/>
        <v>10659</v>
      </c>
      <c r="AW23" s="33">
        <f t="shared" si="107"/>
        <v>6059</v>
      </c>
      <c r="AX23" s="33">
        <f t="shared" si="108"/>
        <v>-10441</v>
      </c>
      <c r="AY23" s="34">
        <f t="shared" si="45"/>
        <v>1.116348623853211</v>
      </c>
      <c r="AZ23" s="34">
        <f t="shared" si="46"/>
        <v>0.85092307692307689</v>
      </c>
      <c r="BA23" s="34">
        <f t="shared" si="47"/>
        <v>0.90943198804185355</v>
      </c>
      <c r="BB23" s="34">
        <f t="shared" si="48"/>
        <v>1.2071626984126984</v>
      </c>
      <c r="BC23" s="34" t="str">
        <f t="shared" si="109"/>
        <v>ok</v>
      </c>
      <c r="BD23" s="34" t="str">
        <f t="shared" si="110"/>
        <v>ok</v>
      </c>
      <c r="BE23" s="34" t="str">
        <f t="shared" si="111"/>
        <v>ok</v>
      </c>
      <c r="BF23" s="34" t="str">
        <f t="shared" si="112"/>
        <v>nok</v>
      </c>
      <c r="BG23" s="35">
        <f>HLOOKUP(A23,Input!$C$4:$AH$11,5,FALSE)</f>
        <v>7500</v>
      </c>
      <c r="BH23" s="36">
        <f>HLOOKUP(A23,Input!$C$14:$AH$21,5,FALSE)</f>
        <v>7500</v>
      </c>
      <c r="BI23" s="36">
        <f>HLOOKUP(A23,Input!$C$24:$AH$31,5,FALSE)</f>
        <v>7500</v>
      </c>
      <c r="BJ23" s="36">
        <f>HLOOKUP(A23,Input!$B$34:$AH$44,4,FALSE)</f>
        <v>0</v>
      </c>
      <c r="BK23" s="36">
        <f>HLOOKUP(A23,Input!$B$34:$AH$44,5,FALSE)</f>
        <v>0</v>
      </c>
      <c r="BL23" s="30">
        <f t="shared" si="53"/>
        <v>0</v>
      </c>
      <c r="BM23" s="36">
        <f>HLOOKUP(A23,Input!$C$49:$AH$58,4,FALSE)</f>
        <v>7431</v>
      </c>
      <c r="BN23" s="36">
        <f t="shared" si="54"/>
        <v>69</v>
      </c>
      <c r="BO23" s="36">
        <f t="shared" si="55"/>
        <v>69</v>
      </c>
      <c r="BP23" s="36">
        <f t="shared" si="56"/>
        <v>69</v>
      </c>
      <c r="BQ23" s="36">
        <f t="shared" si="57"/>
        <v>-7431</v>
      </c>
      <c r="BR23" s="37">
        <f t="shared" si="58"/>
        <v>0.99080000000000001</v>
      </c>
      <c r="BS23" s="37">
        <f t="shared" si="59"/>
        <v>0.99080000000000001</v>
      </c>
      <c r="BT23" s="37">
        <f t="shared" si="60"/>
        <v>0.99080000000000001</v>
      </c>
      <c r="BU23" s="37" t="str">
        <f t="shared" si="61"/>
        <v/>
      </c>
      <c r="BV23" s="37" t="str">
        <f t="shared" si="113"/>
        <v>ok</v>
      </c>
      <c r="BW23" s="37" t="str">
        <f t="shared" si="114"/>
        <v>ok</v>
      </c>
      <c r="BX23" s="37" t="str">
        <f t="shared" si="115"/>
        <v>ok</v>
      </c>
      <c r="BY23" s="37" t="str">
        <f t="shared" si="116"/>
        <v/>
      </c>
      <c r="BZ23" s="35">
        <f>HLOOKUP(A23,Input!$C$4:$AH$11,4,FALSE)</f>
        <v>19300</v>
      </c>
      <c r="CA23" s="35">
        <f>HLOOKUP(A23,Input!$C$14:$AH$21,4,FALSE)</f>
        <v>9000</v>
      </c>
      <c r="CB23" s="35">
        <f>HLOOKUP(A23,Input!$C$24:$AH$31,4,FALSE)</f>
        <v>0</v>
      </c>
      <c r="CC23" s="35">
        <f>HLOOKUP(A23,Input!$B$34:$AH$44,2,FALSE)</f>
        <v>0</v>
      </c>
      <c r="CD23" s="35">
        <f>HLOOKUP(A23,Input!$B$34:$AH$44,3,FALSE)</f>
        <v>0</v>
      </c>
      <c r="CE23" s="157">
        <f t="shared" si="66"/>
        <v>0</v>
      </c>
      <c r="CF23" s="35">
        <f>HLOOKUP(A23,Input!$C$49:$AH$58,5,FALSE)</f>
        <v>11952</v>
      </c>
      <c r="CG23" s="36">
        <f t="shared" si="67"/>
        <v>7348</v>
      </c>
      <c r="CH23" s="36">
        <f t="shared" si="68"/>
        <v>-2952</v>
      </c>
      <c r="CI23" s="149">
        <f t="shared" si="69"/>
        <v>-11952</v>
      </c>
      <c r="CJ23" s="149">
        <f t="shared" si="70"/>
        <v>-11952</v>
      </c>
      <c r="CK23" s="147">
        <f t="shared" si="71"/>
        <v>0.61927461139896378</v>
      </c>
      <c r="CL23" s="147">
        <f t="shared" si="72"/>
        <v>1.3280000000000001</v>
      </c>
      <c r="CM23" s="147" t="str">
        <f t="shared" si="73"/>
        <v/>
      </c>
      <c r="CN23" s="147" t="str">
        <f t="shared" si="74"/>
        <v/>
      </c>
      <c r="CO23" s="150" t="str">
        <f t="shared" si="117"/>
        <v>nok</v>
      </c>
      <c r="CP23" s="150" t="str">
        <f t="shared" si="118"/>
        <v>nok</v>
      </c>
      <c r="CQ23" s="150" t="str">
        <f t="shared" si="119"/>
        <v/>
      </c>
      <c r="CR23" s="150" t="str">
        <f t="shared" si="120"/>
        <v/>
      </c>
      <c r="CS23" s="38">
        <f>Input!W5</f>
        <v>8000</v>
      </c>
      <c r="CT23" s="39">
        <f>HLOOKUP(A23,Input!$C$14:$AH$21,2,FALSE)</f>
        <v>58600</v>
      </c>
      <c r="CU23" s="39">
        <f>HLOOKUP(A23,Input!$C$24:$AH$31,2,FALSE)</f>
        <v>39000</v>
      </c>
      <c r="CV23" s="39">
        <f>HLOOKUP(A23,Input!$B$34:$AH$44,10,FALSE)</f>
        <v>57000</v>
      </c>
      <c r="CW23" s="39">
        <f>HLOOKUP(A23,Input!$B$34:$AH$44,11,FALSE)</f>
        <v>0</v>
      </c>
      <c r="CX23" s="30">
        <f t="shared" si="10"/>
        <v>57000</v>
      </c>
      <c r="CY23" s="39">
        <f>HLOOKUP(A23,Input!$C$49:$AH$58,7,FALSE)</f>
        <v>26418</v>
      </c>
      <c r="CZ23" s="39">
        <f t="shared" si="79"/>
        <v>-18418</v>
      </c>
      <c r="DA23" s="39">
        <f t="shared" si="80"/>
        <v>32182</v>
      </c>
      <c r="DB23" s="39">
        <f t="shared" si="81"/>
        <v>12582</v>
      </c>
      <c r="DC23" s="39">
        <f t="shared" si="82"/>
        <v>30582</v>
      </c>
      <c r="DD23" s="40">
        <f t="shared" si="83"/>
        <v>3.3022499999999999</v>
      </c>
      <c r="DE23" s="40">
        <f t="shared" si="84"/>
        <v>0.45081911262798635</v>
      </c>
      <c r="DF23" s="40">
        <f t="shared" si="85"/>
        <v>0.67738461538461536</v>
      </c>
      <c r="DG23" s="40">
        <f t="shared" si="86"/>
        <v>0.46347368421052632</v>
      </c>
      <c r="DH23" s="40" t="str">
        <f t="shared" si="121"/>
        <v>nok</v>
      </c>
      <c r="DI23" s="40" t="str">
        <f t="shared" si="122"/>
        <v>nok</v>
      </c>
      <c r="DJ23" s="40" t="str">
        <f t="shared" si="123"/>
        <v>nok</v>
      </c>
      <c r="DK23" s="40" t="str">
        <f t="shared" si="124"/>
        <v>nok</v>
      </c>
      <c r="DL23" s="38">
        <f>Input!W6</f>
        <v>0</v>
      </c>
      <c r="DM23" s="39">
        <f>HLOOKUP(A23,Input!$C$14:$AH$21,3,FALSE)</f>
        <v>0</v>
      </c>
      <c r="DN23" s="39">
        <f>HLOOKUP(A23,Input!$C$24:$AH$31,3,FALSE)</f>
        <v>0</v>
      </c>
      <c r="DO23" s="39"/>
      <c r="DP23" s="39"/>
      <c r="DQ23" s="30">
        <f t="shared" si="87"/>
        <v>0</v>
      </c>
      <c r="DR23" s="39"/>
      <c r="DS23" s="39">
        <f t="shared" si="88"/>
        <v>0</v>
      </c>
      <c r="DT23" s="39">
        <f t="shared" si="89"/>
        <v>0</v>
      </c>
      <c r="DU23" s="39">
        <f t="shared" si="90"/>
        <v>0</v>
      </c>
      <c r="DV23" s="39">
        <f t="shared" si="91"/>
        <v>0</v>
      </c>
      <c r="DW23" s="40" t="str">
        <f t="shared" si="92"/>
        <v/>
      </c>
      <c r="DX23" s="40" t="str">
        <f t="shared" si="93"/>
        <v/>
      </c>
      <c r="DY23" s="40" t="str">
        <f t="shared" si="94"/>
        <v/>
      </c>
      <c r="DZ23" s="40" t="str">
        <f t="shared" si="95"/>
        <v/>
      </c>
      <c r="EA23" s="40" t="str">
        <f t="shared" si="130"/>
        <v/>
      </c>
      <c r="EB23" s="40" t="str">
        <f t="shared" si="130"/>
        <v/>
      </c>
      <c r="EC23" s="40" t="str">
        <f t="shared" si="130"/>
        <v/>
      </c>
      <c r="ED23" s="40" t="str">
        <f t="shared" si="130"/>
        <v/>
      </c>
      <c r="EE23" s="6"/>
    </row>
    <row r="24" spans="1:135">
      <c r="A24" s="97">
        <f t="shared" si="96"/>
        <v>21</v>
      </c>
      <c r="B24" s="23">
        <f t="shared" si="20"/>
        <v>156700</v>
      </c>
      <c r="C24" s="23">
        <f t="shared" si="21"/>
        <v>143798</v>
      </c>
      <c r="D24" s="23">
        <f t="shared" si="22"/>
        <v>153700</v>
      </c>
      <c r="E24" s="24">
        <f t="shared" si="129"/>
        <v>12000</v>
      </c>
      <c r="F24" s="24">
        <f t="shared" si="101"/>
        <v>134000</v>
      </c>
      <c r="G24" s="25">
        <f t="shared" si="24"/>
        <v>146000</v>
      </c>
      <c r="H24" s="24">
        <f t="shared" si="25"/>
        <v>143734</v>
      </c>
      <c r="I24" s="23">
        <f t="shared" si="26"/>
        <v>12966</v>
      </c>
      <c r="J24" s="23">
        <f t="shared" si="27"/>
        <v>64</v>
      </c>
      <c r="K24" s="23">
        <f t="shared" si="28"/>
        <v>9966</v>
      </c>
      <c r="L24" s="23">
        <f t="shared" si="29"/>
        <v>2266</v>
      </c>
      <c r="M24" s="26">
        <f t="shared" si="30"/>
        <v>0.91725590299936188</v>
      </c>
      <c r="N24" s="26">
        <f t="shared" si="31"/>
        <v>0.99955493122296557</v>
      </c>
      <c r="O24" s="26">
        <f t="shared" si="32"/>
        <v>0.93515940143135978</v>
      </c>
      <c r="P24" s="26">
        <f t="shared" si="33"/>
        <v>0.98447945205479448</v>
      </c>
      <c r="Q24" s="27" t="str">
        <f t="shared" si="125"/>
        <v>ok</v>
      </c>
      <c r="R24" s="27" t="str">
        <f t="shared" si="126"/>
        <v>ok</v>
      </c>
      <c r="S24" s="27" t="str">
        <f t="shared" si="127"/>
        <v>ok</v>
      </c>
      <c r="T24" s="27" t="str">
        <f t="shared" si="128"/>
        <v>ok</v>
      </c>
      <c r="U24" s="28">
        <f>HLOOKUP('Quantity Resume'!A24,Input!$C$4:$AH$11,7,FALSE)</f>
        <v>23800</v>
      </c>
      <c r="V24" s="29">
        <f>HLOOKUP(A24,Input!$C$14:$AH$21,7,FALSE)</f>
        <v>30000</v>
      </c>
      <c r="W24" s="29">
        <f>HLOOKUP(A24,Input!$C$24:$AH$31,7,FALSE)</f>
        <v>29200</v>
      </c>
      <c r="X24" s="29">
        <f>HLOOKUP(A24,Input!$B$34:$AH$44,8,FALSE)</f>
        <v>0</v>
      </c>
      <c r="Y24" s="29">
        <f>HLOOKUP(A24,Input!$B$34:$AH$44,9,FALSE)</f>
        <v>34000</v>
      </c>
      <c r="Z24" s="30">
        <f t="shared" si="38"/>
        <v>34000</v>
      </c>
      <c r="AA24" s="29">
        <f>HLOOKUP(A24,Input!$C$49:$AH$58,2,FALSE)</f>
        <v>30265</v>
      </c>
      <c r="AB24" s="29">
        <f t="shared" si="97"/>
        <v>-6465</v>
      </c>
      <c r="AC24" s="29">
        <f t="shared" si="98"/>
        <v>-265</v>
      </c>
      <c r="AD24" s="29">
        <f t="shared" si="99"/>
        <v>-1065</v>
      </c>
      <c r="AE24" s="29">
        <f t="shared" si="100"/>
        <v>3735</v>
      </c>
      <c r="AF24" s="31">
        <f t="shared" si="39"/>
        <v>1.4285714285714286</v>
      </c>
      <c r="AG24" s="31">
        <f t="shared" si="40"/>
        <v>1.0088333333333332</v>
      </c>
      <c r="AH24" s="31">
        <f t="shared" si="41"/>
        <v>1.036472602739726</v>
      </c>
      <c r="AI24" s="31">
        <f t="shared" si="42"/>
        <v>0.8901470588235294</v>
      </c>
      <c r="AJ24" s="31" t="str">
        <f t="shared" si="102"/>
        <v>nok</v>
      </c>
      <c r="AK24" s="31" t="str">
        <f t="shared" si="103"/>
        <v>ok</v>
      </c>
      <c r="AL24" s="31" t="str">
        <f t="shared" si="104"/>
        <v>ok</v>
      </c>
      <c r="AM24" s="31" t="str">
        <f t="shared" si="44"/>
        <v>ok</v>
      </c>
      <c r="AN24" s="32">
        <f>HLOOKUP(A24,Input!$C$4:$AH$11,6,FALSE)</f>
        <v>73400</v>
      </c>
      <c r="AO24" s="33">
        <f>HLOOKUP(A24,Input!$C$14:$AH$21,6,FALSE)</f>
        <v>68698</v>
      </c>
      <c r="AP24" s="33">
        <f>HLOOKUP(A24,Input!$C$24:$AH$31,6,FALSE)</f>
        <v>81600</v>
      </c>
      <c r="AQ24" s="33">
        <f>HLOOKUP(A24,Input!$B$34:$AH$44,6,FALSE)</f>
        <v>0</v>
      </c>
      <c r="AR24" s="33">
        <f>HLOOKUP(A24,Input!$B$34:$AH$44,7,FALSE)</f>
        <v>55000</v>
      </c>
      <c r="AS24" s="30">
        <f t="shared" si="4"/>
        <v>55000</v>
      </c>
      <c r="AT24" s="33">
        <f>HLOOKUP(A24,Input!$C$49:$AH$58,3,FALSE)</f>
        <v>68500</v>
      </c>
      <c r="AU24" s="33">
        <f t="shared" si="105"/>
        <v>4900</v>
      </c>
      <c r="AV24" s="33">
        <f t="shared" si="106"/>
        <v>198</v>
      </c>
      <c r="AW24" s="33">
        <f t="shared" si="107"/>
        <v>13100</v>
      </c>
      <c r="AX24" s="33">
        <f t="shared" si="108"/>
        <v>-13500</v>
      </c>
      <c r="AY24" s="34">
        <f t="shared" si="45"/>
        <v>0.93324250681198906</v>
      </c>
      <c r="AZ24" s="34">
        <f t="shared" si="46"/>
        <v>0.99711782002387261</v>
      </c>
      <c r="BA24" s="34">
        <f t="shared" si="47"/>
        <v>0.83946078431372551</v>
      </c>
      <c r="BB24" s="34">
        <f t="shared" si="48"/>
        <v>1.2454545454545454</v>
      </c>
      <c r="BC24" s="34" t="str">
        <f t="shared" si="109"/>
        <v>ok</v>
      </c>
      <c r="BD24" s="34" t="str">
        <f t="shared" si="110"/>
        <v>ok</v>
      </c>
      <c r="BE24" s="34" t="str">
        <f t="shared" si="111"/>
        <v>nok</v>
      </c>
      <c r="BF24" s="34" t="str">
        <f t="shared" si="112"/>
        <v>nok</v>
      </c>
      <c r="BG24" s="35">
        <f>HLOOKUP(A24,Input!$C$4:$AH$11,5,FALSE)</f>
        <v>12000</v>
      </c>
      <c r="BH24" s="36">
        <f>HLOOKUP(A24,Input!$C$14:$AH$21,5,FALSE)</f>
        <v>12000</v>
      </c>
      <c r="BI24" s="36">
        <f>HLOOKUP(A24,Input!$C$24:$AH$31,5,FALSE)</f>
        <v>12000</v>
      </c>
      <c r="BJ24" s="36">
        <f>HLOOKUP(A24,Input!$B$34:$AH$44,4,FALSE)</f>
        <v>12000</v>
      </c>
      <c r="BK24" s="36">
        <f>HLOOKUP(A24,Input!$B$34:$AH$44,5,FALSE)</f>
        <v>0</v>
      </c>
      <c r="BL24" s="30">
        <f t="shared" si="53"/>
        <v>12000</v>
      </c>
      <c r="BM24" s="36">
        <f>HLOOKUP(A24,Input!$C$49:$AH$58,4,FALSE)</f>
        <v>12001</v>
      </c>
      <c r="BN24" s="36">
        <f t="shared" si="54"/>
        <v>-1</v>
      </c>
      <c r="BO24" s="36">
        <f t="shared" si="55"/>
        <v>-1</v>
      </c>
      <c r="BP24" s="36">
        <f t="shared" si="56"/>
        <v>-1</v>
      </c>
      <c r="BQ24" s="36">
        <f t="shared" si="57"/>
        <v>-1</v>
      </c>
      <c r="BR24" s="37">
        <f t="shared" si="58"/>
        <v>1.0000833333333334</v>
      </c>
      <c r="BS24" s="37">
        <f t="shared" si="59"/>
        <v>1.0000833333333334</v>
      </c>
      <c r="BT24" s="37">
        <f t="shared" si="60"/>
        <v>1.0000833333333334</v>
      </c>
      <c r="BU24" s="37">
        <f t="shared" si="61"/>
        <v>1.0000833333333334</v>
      </c>
      <c r="BV24" s="37" t="str">
        <f t="shared" si="113"/>
        <v>ok</v>
      </c>
      <c r="BW24" s="37" t="str">
        <f t="shared" si="114"/>
        <v>ok</v>
      </c>
      <c r="BX24" s="37" t="str">
        <f t="shared" si="115"/>
        <v>ok</v>
      </c>
      <c r="BY24" s="37" t="str">
        <f t="shared" si="116"/>
        <v>ok</v>
      </c>
      <c r="BZ24" s="35">
        <f>HLOOKUP(A24,Input!$C$4:$AH$11,4,FALSE)</f>
        <v>0</v>
      </c>
      <c r="CA24" s="35">
        <f>HLOOKUP(A24,Input!$C$14:$AH$21,4,FALSE)</f>
        <v>0</v>
      </c>
      <c r="CB24" s="35">
        <f>HLOOKUP(A24,Input!$C$24:$AH$31,4,FALSE)</f>
        <v>0</v>
      </c>
      <c r="CC24" s="35">
        <f>HLOOKUP(A24,Input!$B$34:$AH$44,2,FALSE)</f>
        <v>0</v>
      </c>
      <c r="CD24" s="35">
        <f>HLOOKUP(A24,Input!$B$34:$AH$44,3,FALSE)</f>
        <v>0</v>
      </c>
      <c r="CE24" s="157">
        <f t="shared" si="66"/>
        <v>0</v>
      </c>
      <c r="CF24" s="35">
        <f>HLOOKUP(A24,Input!$C$49:$AH$58,5,FALSE)</f>
        <v>0</v>
      </c>
      <c r="CG24" s="36">
        <f t="shared" si="67"/>
        <v>0</v>
      </c>
      <c r="CH24" s="36">
        <f t="shared" si="68"/>
        <v>0</v>
      </c>
      <c r="CI24" s="149">
        <f t="shared" si="69"/>
        <v>0</v>
      </c>
      <c r="CJ24" s="149">
        <f t="shared" si="70"/>
        <v>0</v>
      </c>
      <c r="CK24" s="147" t="str">
        <f t="shared" si="71"/>
        <v/>
      </c>
      <c r="CL24" s="147" t="str">
        <f t="shared" si="72"/>
        <v/>
      </c>
      <c r="CM24" s="147" t="str">
        <f t="shared" si="73"/>
        <v/>
      </c>
      <c r="CN24" s="147" t="str">
        <f t="shared" si="74"/>
        <v/>
      </c>
      <c r="CO24" s="150" t="str">
        <f t="shared" si="117"/>
        <v/>
      </c>
      <c r="CP24" s="150" t="str">
        <f t="shared" si="118"/>
        <v/>
      </c>
      <c r="CQ24" s="150" t="str">
        <f t="shared" si="119"/>
        <v/>
      </c>
      <c r="CR24" s="150" t="str">
        <f t="shared" si="120"/>
        <v/>
      </c>
      <c r="CS24" s="38">
        <f>Input!X5</f>
        <v>47500</v>
      </c>
      <c r="CT24" s="39">
        <f>HLOOKUP(A24,Input!$C$14:$AH$21,2,FALSE)</f>
        <v>33100</v>
      </c>
      <c r="CU24" s="39">
        <f>HLOOKUP(A24,Input!$C$24:$AH$31,2,FALSE)</f>
        <v>30900</v>
      </c>
      <c r="CV24" s="39">
        <f>HLOOKUP(A24,Input!$B$34:$AH$44,10,FALSE)</f>
        <v>0</v>
      </c>
      <c r="CW24" s="39">
        <f>HLOOKUP(A24,Input!$B$34:$AH$44,11,FALSE)</f>
        <v>45000</v>
      </c>
      <c r="CX24" s="30">
        <f t="shared" si="10"/>
        <v>45000</v>
      </c>
      <c r="CY24" s="39">
        <f>HLOOKUP(A24,Input!$C$49:$AH$58,7,FALSE)</f>
        <v>32968</v>
      </c>
      <c r="CZ24" s="39">
        <f t="shared" si="79"/>
        <v>14532</v>
      </c>
      <c r="DA24" s="39">
        <f t="shared" si="80"/>
        <v>132</v>
      </c>
      <c r="DB24" s="39">
        <f t="shared" si="81"/>
        <v>-2068</v>
      </c>
      <c r="DC24" s="39">
        <f t="shared" si="82"/>
        <v>12032</v>
      </c>
      <c r="DD24" s="40">
        <f t="shared" si="83"/>
        <v>0.69406315789473683</v>
      </c>
      <c r="DE24" s="40">
        <f t="shared" si="84"/>
        <v>0.99601208459214496</v>
      </c>
      <c r="DF24" s="40">
        <f t="shared" si="85"/>
        <v>1.0669255663430421</v>
      </c>
      <c r="DG24" s="40">
        <f t="shared" si="86"/>
        <v>0.73262222222222217</v>
      </c>
      <c r="DH24" s="40" t="str">
        <f t="shared" si="121"/>
        <v>nok</v>
      </c>
      <c r="DI24" s="40" t="str">
        <f t="shared" si="122"/>
        <v>ok</v>
      </c>
      <c r="DJ24" s="40" t="str">
        <f t="shared" si="123"/>
        <v>ok</v>
      </c>
      <c r="DK24" s="40" t="str">
        <f t="shared" si="124"/>
        <v>nok</v>
      </c>
      <c r="DL24" s="38">
        <f>Input!X6</f>
        <v>0</v>
      </c>
      <c r="DM24" s="39">
        <f>HLOOKUP(A24,Input!$C$14:$AH$21,3,FALSE)</f>
        <v>0</v>
      </c>
      <c r="DN24" s="39">
        <f>HLOOKUP(A24,Input!$C$24:$AH$31,3,FALSE)</f>
        <v>0</v>
      </c>
      <c r="DO24" s="39"/>
      <c r="DP24" s="39"/>
      <c r="DQ24" s="30">
        <f t="shared" si="87"/>
        <v>0</v>
      </c>
      <c r="DR24" s="39"/>
      <c r="DS24" s="39">
        <f t="shared" si="88"/>
        <v>0</v>
      </c>
      <c r="DT24" s="39">
        <f t="shared" si="89"/>
        <v>0</v>
      </c>
      <c r="DU24" s="39">
        <f t="shared" si="90"/>
        <v>0</v>
      </c>
      <c r="DV24" s="39">
        <f t="shared" si="91"/>
        <v>0</v>
      </c>
      <c r="DW24" s="40" t="str">
        <f t="shared" si="92"/>
        <v/>
      </c>
      <c r="DX24" s="40" t="str">
        <f t="shared" si="93"/>
        <v/>
      </c>
      <c r="DY24" s="40" t="str">
        <f t="shared" si="94"/>
        <v/>
      </c>
      <c r="DZ24" s="40" t="str">
        <f t="shared" si="95"/>
        <v/>
      </c>
      <c r="EA24" s="40" t="str">
        <f t="shared" si="130"/>
        <v/>
      </c>
      <c r="EB24" s="40" t="str">
        <f t="shared" si="130"/>
        <v/>
      </c>
      <c r="EC24" s="40" t="str">
        <f t="shared" si="130"/>
        <v/>
      </c>
      <c r="ED24" s="40" t="str">
        <f t="shared" si="130"/>
        <v/>
      </c>
      <c r="EE24" s="6"/>
    </row>
    <row r="25" spans="1:135">
      <c r="A25" s="97">
        <f t="shared" si="96"/>
        <v>22</v>
      </c>
      <c r="B25" s="23">
        <f t="shared" si="20"/>
        <v>154700</v>
      </c>
      <c r="C25" s="23">
        <f t="shared" si="21"/>
        <v>155300</v>
      </c>
      <c r="D25" s="23">
        <f t="shared" si="22"/>
        <v>155300</v>
      </c>
      <c r="E25" s="24">
        <f t="shared" si="129"/>
        <v>135700</v>
      </c>
      <c r="F25" s="24">
        <f t="shared" si="101"/>
        <v>16800</v>
      </c>
      <c r="G25" s="25">
        <f t="shared" si="24"/>
        <v>152500</v>
      </c>
      <c r="H25" s="24">
        <f t="shared" si="25"/>
        <v>157642</v>
      </c>
      <c r="I25" s="23">
        <f t="shared" si="26"/>
        <v>-2942</v>
      </c>
      <c r="J25" s="23">
        <f t="shared" si="27"/>
        <v>-2342</v>
      </c>
      <c r="K25" s="23">
        <f t="shared" si="28"/>
        <v>-2342</v>
      </c>
      <c r="L25" s="23">
        <f t="shared" si="29"/>
        <v>-5142</v>
      </c>
      <c r="M25" s="26">
        <f t="shared" si="30"/>
        <v>1.0190174531351002</v>
      </c>
      <c r="N25" s="26">
        <f t="shared" si="31"/>
        <v>1.0150804893754024</v>
      </c>
      <c r="O25" s="26">
        <f t="shared" si="32"/>
        <v>1.0150804893754024</v>
      </c>
      <c r="P25" s="26">
        <f t="shared" si="33"/>
        <v>1.0337180327868853</v>
      </c>
      <c r="Q25" s="27" t="str">
        <f t="shared" si="125"/>
        <v>ok</v>
      </c>
      <c r="R25" s="27" t="str">
        <f t="shared" si="126"/>
        <v>ok</v>
      </c>
      <c r="S25" s="27" t="str">
        <f t="shared" si="127"/>
        <v>ok</v>
      </c>
      <c r="T25" s="27" t="str">
        <f t="shared" si="128"/>
        <v>ok</v>
      </c>
      <c r="U25" s="28">
        <f>HLOOKUP('Quantity Resume'!A25,Input!$C$4:$AH$11,7,FALSE)</f>
        <v>98600</v>
      </c>
      <c r="V25" s="29">
        <f>HLOOKUP(A25,Input!$C$14:$AH$21,7,FALSE)</f>
        <v>57400</v>
      </c>
      <c r="W25" s="29">
        <f>HLOOKUP(A25,Input!$C$24:$AH$31,7,FALSE)</f>
        <v>57400</v>
      </c>
      <c r="X25" s="29">
        <f>HLOOKUP(A25,Input!$B$34:$AH$44,8,FALSE)</f>
        <v>54200</v>
      </c>
      <c r="Y25" s="29">
        <f>HLOOKUP(A25,Input!$B$34:$AH$44,9,FALSE)</f>
        <v>0</v>
      </c>
      <c r="Z25" s="30">
        <f t="shared" si="38"/>
        <v>54200</v>
      </c>
      <c r="AA25" s="29">
        <f>HLOOKUP(A25,Input!$C$49:$AH$58,2,FALSE)</f>
        <v>62011</v>
      </c>
      <c r="AB25" s="29">
        <f t="shared" si="97"/>
        <v>36589</v>
      </c>
      <c r="AC25" s="29">
        <f t="shared" si="98"/>
        <v>-4611</v>
      </c>
      <c r="AD25" s="29">
        <f t="shared" si="99"/>
        <v>-4611</v>
      </c>
      <c r="AE25" s="29">
        <f t="shared" si="100"/>
        <v>-7811</v>
      </c>
      <c r="AF25" s="31">
        <f t="shared" si="39"/>
        <v>0.5496957403651116</v>
      </c>
      <c r="AG25" s="31">
        <f t="shared" si="40"/>
        <v>1.0803310104529618</v>
      </c>
      <c r="AH25" s="31">
        <f t="shared" si="41"/>
        <v>1.0803310104529618</v>
      </c>
      <c r="AI25" s="31">
        <f t="shared" si="42"/>
        <v>1.1441143911439113</v>
      </c>
      <c r="AJ25" s="31" t="str">
        <f t="shared" si="102"/>
        <v>nok</v>
      </c>
      <c r="AK25" s="31" t="str">
        <f t="shared" si="103"/>
        <v>ok</v>
      </c>
      <c r="AL25" s="31" t="str">
        <f t="shared" si="104"/>
        <v>ok</v>
      </c>
      <c r="AM25" s="31" t="str">
        <f t="shared" si="44"/>
        <v>ok</v>
      </c>
      <c r="AN25" s="32">
        <f>HLOOKUP(A25,Input!$C$4:$AH$11,6,FALSE)</f>
        <v>36200</v>
      </c>
      <c r="AO25" s="33">
        <f>HLOOKUP(A25,Input!$C$14:$AH$21,6,FALSE)</f>
        <v>67700</v>
      </c>
      <c r="AP25" s="33">
        <f>HLOOKUP(A25,Input!$C$24:$AH$31,6,FALSE)</f>
        <v>67700</v>
      </c>
      <c r="AQ25" s="33">
        <f>HLOOKUP(A25,Input!$B$34:$AH$44,6,FALSE)</f>
        <v>51500</v>
      </c>
      <c r="AR25" s="33">
        <f>HLOOKUP(A25,Input!$B$34:$AH$44,7,FALSE)</f>
        <v>16800</v>
      </c>
      <c r="AS25" s="30">
        <f t="shared" si="4"/>
        <v>68300</v>
      </c>
      <c r="AT25" s="33">
        <f>HLOOKUP(A25,Input!$C$49:$AH$58,3,FALSE)</f>
        <v>72515</v>
      </c>
      <c r="AU25" s="33">
        <f t="shared" si="105"/>
        <v>-36315</v>
      </c>
      <c r="AV25" s="33">
        <f t="shared" si="106"/>
        <v>-4815</v>
      </c>
      <c r="AW25" s="33">
        <f t="shared" si="107"/>
        <v>-4815</v>
      </c>
      <c r="AX25" s="33">
        <f t="shared" si="108"/>
        <v>-4215</v>
      </c>
      <c r="AY25" s="34">
        <f t="shared" si="45"/>
        <v>2.0031767955801105</v>
      </c>
      <c r="AZ25" s="34">
        <f t="shared" si="46"/>
        <v>1.071122599704579</v>
      </c>
      <c r="BA25" s="34">
        <f t="shared" si="47"/>
        <v>1.071122599704579</v>
      </c>
      <c r="BB25" s="34">
        <f t="shared" si="48"/>
        <v>1.0617130307467058</v>
      </c>
      <c r="BC25" s="34" t="str">
        <f t="shared" si="109"/>
        <v>nok</v>
      </c>
      <c r="BD25" s="34" t="str">
        <f t="shared" si="110"/>
        <v>ok</v>
      </c>
      <c r="BE25" s="34" t="str">
        <f t="shared" si="111"/>
        <v>ok</v>
      </c>
      <c r="BF25" s="34" t="str">
        <f t="shared" si="112"/>
        <v>ok</v>
      </c>
      <c r="BG25" s="35">
        <f>HLOOKUP(A25,Input!$C$4:$AH$11,5,FALSE)</f>
        <v>0</v>
      </c>
      <c r="BH25" s="36">
        <f>HLOOKUP(A25,Input!$C$14:$AH$21,5,FALSE)</f>
        <v>0</v>
      </c>
      <c r="BI25" s="36">
        <f>HLOOKUP(A25,Input!$C$24:$AH$31,5,FALSE)</f>
        <v>0</v>
      </c>
      <c r="BJ25" s="36">
        <f>HLOOKUP(A25,Input!$B$34:$AH$44,4,FALSE)</f>
        <v>0</v>
      </c>
      <c r="BK25" s="36">
        <f>HLOOKUP(A25,Input!$B$34:$AH$44,5,FALSE)</f>
        <v>0</v>
      </c>
      <c r="BL25" s="30">
        <f t="shared" si="53"/>
        <v>0</v>
      </c>
      <c r="BM25" s="36">
        <f>HLOOKUP(A25,Input!$C$49:$AH$58,4,FALSE)</f>
        <v>0</v>
      </c>
      <c r="BN25" s="36">
        <f t="shared" si="54"/>
        <v>0</v>
      </c>
      <c r="BO25" s="36">
        <f t="shared" si="55"/>
        <v>0</v>
      </c>
      <c r="BP25" s="36">
        <f t="shared" si="56"/>
        <v>0</v>
      </c>
      <c r="BQ25" s="36">
        <f t="shared" si="57"/>
        <v>0</v>
      </c>
      <c r="BR25" s="37" t="str">
        <f t="shared" si="58"/>
        <v/>
      </c>
      <c r="BS25" s="37" t="str">
        <f t="shared" si="59"/>
        <v/>
      </c>
      <c r="BT25" s="37" t="str">
        <f t="shared" si="60"/>
        <v/>
      </c>
      <c r="BU25" s="37" t="str">
        <f t="shared" si="61"/>
        <v/>
      </c>
      <c r="BV25" s="37" t="str">
        <f t="shared" si="113"/>
        <v/>
      </c>
      <c r="BW25" s="37" t="str">
        <f t="shared" si="114"/>
        <v/>
      </c>
      <c r="BX25" s="37" t="str">
        <f t="shared" si="115"/>
        <v/>
      </c>
      <c r="BY25" s="37" t="str">
        <f t="shared" si="116"/>
        <v/>
      </c>
      <c r="BZ25" s="35">
        <f>HLOOKUP(A25,Input!$C$4:$AH$11,4,FALSE)</f>
        <v>12400</v>
      </c>
      <c r="CA25" s="35">
        <f>HLOOKUP(A25,Input!$C$14:$AH$21,4,FALSE)</f>
        <v>0</v>
      </c>
      <c r="CB25" s="35">
        <f>HLOOKUP(A25,Input!$C$24:$AH$31,4,FALSE)</f>
        <v>0</v>
      </c>
      <c r="CC25" s="35">
        <f>HLOOKUP(A25,Input!$B$34:$AH$44,2,FALSE)</f>
        <v>0</v>
      </c>
      <c r="CD25" s="35">
        <f>HLOOKUP(A25,Input!$B$34:$AH$44,3,FALSE)</f>
        <v>0</v>
      </c>
      <c r="CE25" s="157">
        <f t="shared" si="66"/>
        <v>0</v>
      </c>
      <c r="CF25" s="35">
        <f>HLOOKUP(A25,Input!$C$49:$AH$58,5,FALSE)</f>
        <v>0</v>
      </c>
      <c r="CG25" s="36">
        <f t="shared" si="67"/>
        <v>12400</v>
      </c>
      <c r="CH25" s="36">
        <f t="shared" si="68"/>
        <v>0</v>
      </c>
      <c r="CI25" s="149">
        <f t="shared" si="69"/>
        <v>0</v>
      </c>
      <c r="CJ25" s="149">
        <f t="shared" si="70"/>
        <v>0</v>
      </c>
      <c r="CK25" s="147">
        <f t="shared" si="71"/>
        <v>0</v>
      </c>
      <c r="CL25" s="147" t="str">
        <f t="shared" si="72"/>
        <v/>
      </c>
      <c r="CM25" s="147" t="str">
        <f t="shared" si="73"/>
        <v/>
      </c>
      <c r="CN25" s="147" t="str">
        <f t="shared" si="74"/>
        <v/>
      </c>
      <c r="CO25" s="150" t="str">
        <f t="shared" si="117"/>
        <v>nok</v>
      </c>
      <c r="CP25" s="150" t="str">
        <f t="shared" si="118"/>
        <v/>
      </c>
      <c r="CQ25" s="150" t="str">
        <f t="shared" si="119"/>
        <v/>
      </c>
      <c r="CR25" s="150" t="str">
        <f t="shared" si="120"/>
        <v/>
      </c>
      <c r="CS25" s="38">
        <f>Input!Y5</f>
        <v>7500</v>
      </c>
      <c r="CT25" s="39">
        <f>HLOOKUP(A25,Input!$C$14:$AH$21,2,FALSE)</f>
        <v>30200</v>
      </c>
      <c r="CU25" s="39">
        <f>HLOOKUP(A25,Input!$C$24:$AH$31,2,FALSE)</f>
        <v>30200</v>
      </c>
      <c r="CV25" s="39">
        <f>HLOOKUP(A25,Input!$B$34:$AH$44,10,FALSE)</f>
        <v>30000</v>
      </c>
      <c r="CW25" s="39">
        <f>HLOOKUP(A25,Input!$B$34:$AH$44,11,FALSE)</f>
        <v>0</v>
      </c>
      <c r="CX25" s="30">
        <f t="shared" si="10"/>
        <v>30000</v>
      </c>
      <c r="CY25" s="39">
        <f>HLOOKUP(A25,Input!$C$49:$AH$58,7,FALSE)</f>
        <v>23116</v>
      </c>
      <c r="CZ25" s="39">
        <f t="shared" si="79"/>
        <v>-15616</v>
      </c>
      <c r="DA25" s="39">
        <f t="shared" si="80"/>
        <v>7084</v>
      </c>
      <c r="DB25" s="39">
        <f t="shared" si="81"/>
        <v>7084</v>
      </c>
      <c r="DC25" s="39">
        <f t="shared" si="82"/>
        <v>6884</v>
      </c>
      <c r="DD25" s="40">
        <f t="shared" si="83"/>
        <v>3.0821333333333332</v>
      </c>
      <c r="DE25" s="40">
        <f t="shared" si="84"/>
        <v>0.76543046357615896</v>
      </c>
      <c r="DF25" s="40">
        <f t="shared" si="85"/>
        <v>0.76543046357615896</v>
      </c>
      <c r="DG25" s="40">
        <f t="shared" si="86"/>
        <v>0.77053333333333329</v>
      </c>
      <c r="DH25" s="40" t="str">
        <f t="shared" si="121"/>
        <v>nok</v>
      </c>
      <c r="DI25" s="40" t="str">
        <f t="shared" si="122"/>
        <v>nok</v>
      </c>
      <c r="DJ25" s="40" t="str">
        <f t="shared" si="123"/>
        <v>nok</v>
      </c>
      <c r="DK25" s="40" t="str">
        <f t="shared" si="124"/>
        <v>nok</v>
      </c>
      <c r="DL25" s="38">
        <f>Input!Y6</f>
        <v>0</v>
      </c>
      <c r="DM25" s="39">
        <f>HLOOKUP(A25,Input!$C$14:$AH$21,3,FALSE)</f>
        <v>0</v>
      </c>
      <c r="DN25" s="39">
        <f>HLOOKUP(A25,Input!$C$24:$AH$31,3,FALSE)</f>
        <v>0</v>
      </c>
      <c r="DO25" s="39"/>
      <c r="DP25" s="39"/>
      <c r="DQ25" s="30">
        <f t="shared" si="87"/>
        <v>0</v>
      </c>
      <c r="DR25" s="39"/>
      <c r="DS25" s="39">
        <f t="shared" si="88"/>
        <v>0</v>
      </c>
      <c r="DT25" s="39">
        <f t="shared" si="89"/>
        <v>0</v>
      </c>
      <c r="DU25" s="39">
        <f t="shared" si="90"/>
        <v>0</v>
      </c>
      <c r="DV25" s="39">
        <f t="shared" si="91"/>
        <v>0</v>
      </c>
      <c r="DW25" s="40" t="str">
        <f t="shared" si="92"/>
        <v/>
      </c>
      <c r="DX25" s="40" t="str">
        <f t="shared" si="93"/>
        <v/>
      </c>
      <c r="DY25" s="40" t="str">
        <f t="shared" si="94"/>
        <v/>
      </c>
      <c r="DZ25" s="40" t="str">
        <f t="shared" si="95"/>
        <v/>
      </c>
      <c r="EA25" s="40" t="str">
        <f t="shared" si="130"/>
        <v/>
      </c>
      <c r="EB25" s="40" t="str">
        <f t="shared" si="130"/>
        <v/>
      </c>
      <c r="EC25" s="40" t="str">
        <f t="shared" si="130"/>
        <v/>
      </c>
      <c r="ED25" s="40" t="str">
        <f t="shared" si="130"/>
        <v/>
      </c>
      <c r="EE25" s="6"/>
    </row>
    <row r="26" spans="1:135">
      <c r="A26" s="97">
        <f t="shared" si="96"/>
        <v>23</v>
      </c>
      <c r="B26" s="23">
        <f t="shared" si="20"/>
        <v>155400</v>
      </c>
      <c r="C26" s="23">
        <f t="shared" si="21"/>
        <v>155900</v>
      </c>
      <c r="D26" s="23">
        <f t="shared" si="22"/>
        <v>154100</v>
      </c>
      <c r="E26" s="24">
        <f t="shared" si="129"/>
        <v>43600</v>
      </c>
      <c r="F26" s="24">
        <f t="shared" si="101"/>
        <v>107900</v>
      </c>
      <c r="G26" s="25">
        <f>F26+E26</f>
        <v>151500</v>
      </c>
      <c r="H26" s="24">
        <f t="shared" si="25"/>
        <v>154979</v>
      </c>
      <c r="I26" s="23">
        <f t="shared" si="26"/>
        <v>421</v>
      </c>
      <c r="J26" s="23">
        <f t="shared" si="27"/>
        <v>921</v>
      </c>
      <c r="K26" s="23">
        <f t="shared" si="28"/>
        <v>-879</v>
      </c>
      <c r="L26" s="23">
        <f t="shared" si="29"/>
        <v>-3479</v>
      </c>
      <c r="M26" s="26">
        <f t="shared" si="30"/>
        <v>0.99729086229086228</v>
      </c>
      <c r="N26" s="26">
        <f t="shared" si="31"/>
        <v>0.9940923669018602</v>
      </c>
      <c r="O26" s="26">
        <f t="shared" si="32"/>
        <v>1.0057040882543802</v>
      </c>
      <c r="P26" s="26">
        <f t="shared" si="33"/>
        <v>1.0229636963696369</v>
      </c>
      <c r="Q26" s="27" t="str">
        <f t="shared" si="34"/>
        <v>ok</v>
      </c>
      <c r="R26" s="27" t="str">
        <f t="shared" si="35"/>
        <v>ok</v>
      </c>
      <c r="S26" s="27" t="str">
        <f t="shared" si="36"/>
        <v>ok</v>
      </c>
      <c r="T26" s="27" t="str">
        <f t="shared" si="37"/>
        <v>ok</v>
      </c>
      <c r="U26" s="28">
        <f>HLOOKUP('Quantity Resume'!A26,Input!$C$4:$AH$11,7,FALSE)</f>
        <v>62100</v>
      </c>
      <c r="V26" s="29">
        <f>HLOOKUP(A26,Input!$C$14:$AH$21,7,FALSE)</f>
        <v>45000</v>
      </c>
      <c r="W26" s="29">
        <f>HLOOKUP(A26,Input!$C$24:$AH$31,7,FALSE)</f>
        <v>50700</v>
      </c>
      <c r="X26" s="29">
        <f>HLOOKUP(A26,Input!$B$34:$AH$44,8,FALSE)</f>
        <v>26800</v>
      </c>
      <c r="Y26" s="29">
        <f>HLOOKUP(A26,Input!$B$34:$AH$44,9,FALSE)</f>
        <v>0</v>
      </c>
      <c r="Z26" s="30">
        <f t="shared" si="38"/>
        <v>26800</v>
      </c>
      <c r="AA26" s="29">
        <f>HLOOKUP(A26,Input!$C$49:$AH$58,2,FALSE)</f>
        <v>26042</v>
      </c>
      <c r="AB26" s="29">
        <f t="shared" si="97"/>
        <v>36058</v>
      </c>
      <c r="AC26" s="29">
        <f t="shared" si="98"/>
        <v>18958</v>
      </c>
      <c r="AD26" s="29">
        <f t="shared" si="99"/>
        <v>24658</v>
      </c>
      <c r="AE26" s="29">
        <f t="shared" si="100"/>
        <v>758</v>
      </c>
      <c r="AF26" s="31">
        <f t="shared" si="39"/>
        <v>0.43156199677938806</v>
      </c>
      <c r="AG26" s="31">
        <f t="shared" si="40"/>
        <v>0.57871111111111107</v>
      </c>
      <c r="AH26" s="31">
        <f t="shared" si="41"/>
        <v>0.51364891518737676</v>
      </c>
      <c r="AI26" s="31">
        <f t="shared" si="42"/>
        <v>0.97171641791044772</v>
      </c>
      <c r="AJ26" s="31" t="str">
        <f t="shared" si="102"/>
        <v>nok</v>
      </c>
      <c r="AK26" s="31" t="str">
        <f t="shared" si="103"/>
        <v>nok</v>
      </c>
      <c r="AL26" s="31" t="str">
        <f t="shared" si="104"/>
        <v>nok</v>
      </c>
      <c r="AM26" s="31" t="str">
        <f t="shared" si="44"/>
        <v>ok</v>
      </c>
      <c r="AN26" s="32">
        <f>HLOOKUP(A26,Input!$C$4:$AH$11,6,FALSE)</f>
        <v>93300</v>
      </c>
      <c r="AO26" s="33">
        <f>HLOOKUP(A26,Input!$C$14:$AH$21,6,FALSE)</f>
        <v>88200</v>
      </c>
      <c r="AP26" s="33">
        <f>HLOOKUP(A26,Input!$C$24:$AH$31,6,FALSE)</f>
        <v>83500</v>
      </c>
      <c r="AQ26" s="33">
        <f>HLOOKUP(A26,Input!$B$34:$AH$44,6,FALSE)</f>
        <v>16800</v>
      </c>
      <c r="AR26" s="33">
        <f>HLOOKUP(A26,Input!$B$34:$AH$44,7,FALSE)</f>
        <v>95500</v>
      </c>
      <c r="AS26" s="30">
        <f t="shared" si="4"/>
        <v>112300</v>
      </c>
      <c r="AT26" s="33">
        <f>HLOOKUP(A26,Input!$C$49:$AH$58,3,FALSE)</f>
        <v>108531</v>
      </c>
      <c r="AU26" s="33">
        <f t="shared" si="105"/>
        <v>-15231</v>
      </c>
      <c r="AV26" s="33">
        <f t="shared" si="106"/>
        <v>-20331</v>
      </c>
      <c r="AW26" s="33">
        <f t="shared" si="107"/>
        <v>-25031</v>
      </c>
      <c r="AX26" s="33">
        <f t="shared" si="108"/>
        <v>3769</v>
      </c>
      <c r="AY26" s="34">
        <f t="shared" si="45"/>
        <v>1.1632475884244373</v>
      </c>
      <c r="AZ26" s="34">
        <f t="shared" si="46"/>
        <v>1.2305102040816327</v>
      </c>
      <c r="BA26" s="34">
        <f t="shared" si="47"/>
        <v>1.2997724550898204</v>
      </c>
      <c r="BB26" s="34">
        <f t="shared" si="48"/>
        <v>0.96643811219946574</v>
      </c>
      <c r="BC26" s="34" t="str">
        <f t="shared" si="109"/>
        <v>nok</v>
      </c>
      <c r="BD26" s="34" t="str">
        <f t="shared" si="110"/>
        <v>nok</v>
      </c>
      <c r="BE26" s="34" t="str">
        <f t="shared" si="111"/>
        <v>nok</v>
      </c>
      <c r="BF26" s="34" t="str">
        <f t="shared" si="112"/>
        <v>ok</v>
      </c>
      <c r="BG26" s="35">
        <f>HLOOKUP(A26,Input!$C$4:$AH$11,5,FALSE)</f>
        <v>0</v>
      </c>
      <c r="BH26" s="36">
        <f>HLOOKUP(A26,Input!$C$14:$AH$21,5,FALSE)</f>
        <v>0</v>
      </c>
      <c r="BI26" s="36">
        <f>HLOOKUP(A26,Input!$C$24:$AH$31,5,FALSE)</f>
        <v>0</v>
      </c>
      <c r="BJ26" s="36">
        <f>HLOOKUP(A26,Input!$B$34:$AH$44,4,FALSE)</f>
        <v>0</v>
      </c>
      <c r="BK26" s="36">
        <f>HLOOKUP(A26,Input!$B$34:$AH$44,5,FALSE)</f>
        <v>0</v>
      </c>
      <c r="BL26" s="30">
        <f t="shared" si="53"/>
        <v>0</v>
      </c>
      <c r="BM26" s="36">
        <f>HLOOKUP(A26,Input!$C$49:$AH$58,4,FALSE)</f>
        <v>0</v>
      </c>
      <c r="BN26" s="36">
        <f t="shared" si="54"/>
        <v>0</v>
      </c>
      <c r="BO26" s="36">
        <f t="shared" si="55"/>
        <v>0</v>
      </c>
      <c r="BP26" s="36">
        <f t="shared" si="56"/>
        <v>0</v>
      </c>
      <c r="BQ26" s="36">
        <f t="shared" si="57"/>
        <v>0</v>
      </c>
      <c r="BR26" s="37" t="str">
        <f t="shared" si="58"/>
        <v/>
      </c>
      <c r="BS26" s="37" t="str">
        <f t="shared" si="59"/>
        <v/>
      </c>
      <c r="BT26" s="37" t="str">
        <f t="shared" si="60"/>
        <v/>
      </c>
      <c r="BU26" s="37" t="str">
        <f t="shared" si="61"/>
        <v/>
      </c>
      <c r="BV26" s="37" t="str">
        <f t="shared" si="113"/>
        <v/>
      </c>
      <c r="BW26" s="37" t="str">
        <f t="shared" si="114"/>
        <v/>
      </c>
      <c r="BX26" s="37" t="str">
        <f t="shared" si="115"/>
        <v/>
      </c>
      <c r="BY26" s="37" t="str">
        <f t="shared" si="116"/>
        <v/>
      </c>
      <c r="BZ26" s="35">
        <f>HLOOKUP(A26,Input!$C$4:$AH$11,4,FALSE)</f>
        <v>0</v>
      </c>
      <c r="CA26" s="35">
        <f>HLOOKUP(A26,Input!$C$14:$AH$21,4,FALSE)</f>
        <v>12400</v>
      </c>
      <c r="CB26" s="35">
        <f>HLOOKUP(A26,Input!$C$24:$AH$31,4,FALSE)</f>
        <v>12400</v>
      </c>
      <c r="CC26" s="35">
        <f>HLOOKUP(A26,Input!$B$34:$AH$44,2,FALSE)</f>
        <v>0</v>
      </c>
      <c r="CD26" s="35">
        <f>HLOOKUP(A26,Input!$B$34:$AH$44,3,FALSE)</f>
        <v>12400</v>
      </c>
      <c r="CE26" s="157">
        <f t="shared" si="66"/>
        <v>12400</v>
      </c>
      <c r="CF26" s="35">
        <f>HLOOKUP(A26,Input!$C$49:$AH$58,5,FALSE)</f>
        <v>12560</v>
      </c>
      <c r="CG26" s="36">
        <f t="shared" si="67"/>
        <v>-12560</v>
      </c>
      <c r="CH26" s="36">
        <f t="shared" si="68"/>
        <v>-160</v>
      </c>
      <c r="CI26" s="149">
        <f t="shared" si="69"/>
        <v>-160</v>
      </c>
      <c r="CJ26" s="149">
        <f t="shared" si="70"/>
        <v>-160</v>
      </c>
      <c r="CK26" s="147" t="str">
        <f t="shared" si="71"/>
        <v/>
      </c>
      <c r="CL26" s="147">
        <f t="shared" si="72"/>
        <v>1.0129032258064516</v>
      </c>
      <c r="CM26" s="147">
        <f t="shared" si="73"/>
        <v>1.0129032258064516</v>
      </c>
      <c r="CN26" s="147">
        <f t="shared" si="74"/>
        <v>1.0129032258064516</v>
      </c>
      <c r="CO26" s="150" t="str">
        <f t="shared" si="117"/>
        <v/>
      </c>
      <c r="CP26" s="150" t="str">
        <f t="shared" si="118"/>
        <v>ok</v>
      </c>
      <c r="CQ26" s="150" t="str">
        <f t="shared" si="119"/>
        <v>ok</v>
      </c>
      <c r="CR26" s="150" t="str">
        <f t="shared" si="120"/>
        <v>ok</v>
      </c>
      <c r="CS26" s="38">
        <f>Input!Z5</f>
        <v>0</v>
      </c>
      <c r="CT26" s="39">
        <f>HLOOKUP(A26,Input!$C$14:$AH$21,2,FALSE)</f>
        <v>10300</v>
      </c>
      <c r="CU26" s="39">
        <f>HLOOKUP(A26,Input!$C$24:$AH$31,2,FALSE)</f>
        <v>7500</v>
      </c>
      <c r="CV26" s="39">
        <f>HLOOKUP(A26,Input!$B$34:$AH$44,10,FALSE)</f>
        <v>0</v>
      </c>
      <c r="CW26" s="39">
        <f>HLOOKUP(A26,Input!$B$34:$AH$44,11,FALSE)</f>
        <v>0</v>
      </c>
      <c r="CX26" s="30">
        <f t="shared" si="10"/>
        <v>0</v>
      </c>
      <c r="CY26" s="39">
        <f>HLOOKUP(A26,Input!$C$49:$AH$58,7,FALSE)</f>
        <v>7846</v>
      </c>
      <c r="CZ26" s="39">
        <f t="shared" si="79"/>
        <v>-7846</v>
      </c>
      <c r="DA26" s="39">
        <f t="shared" si="80"/>
        <v>2454</v>
      </c>
      <c r="DB26" s="39">
        <f t="shared" si="81"/>
        <v>-346</v>
      </c>
      <c r="DC26" s="39">
        <f t="shared" si="82"/>
        <v>-7846</v>
      </c>
      <c r="DD26" s="40" t="str">
        <f t="shared" si="83"/>
        <v/>
      </c>
      <c r="DE26" s="40">
        <f t="shared" si="84"/>
        <v>0.76174757281553396</v>
      </c>
      <c r="DF26" s="40">
        <f t="shared" si="85"/>
        <v>1.0461333333333334</v>
      </c>
      <c r="DG26" s="40" t="str">
        <f t="shared" si="86"/>
        <v/>
      </c>
      <c r="DH26" s="40" t="str">
        <f t="shared" si="121"/>
        <v/>
      </c>
      <c r="DI26" s="40" t="str">
        <f t="shared" si="122"/>
        <v>nok</v>
      </c>
      <c r="DJ26" s="40" t="str">
        <f t="shared" si="123"/>
        <v>ok</v>
      </c>
      <c r="DK26" s="40" t="str">
        <f t="shared" si="124"/>
        <v/>
      </c>
      <c r="DL26" s="38">
        <f>Input!Z6</f>
        <v>0</v>
      </c>
      <c r="DM26" s="39">
        <f>HLOOKUP(A26,Input!$C$14:$AH$21,3,FALSE)</f>
        <v>0</v>
      </c>
      <c r="DN26" s="39">
        <f>HLOOKUP(A26,Input!$C$24:$AH$31,3,FALSE)</f>
        <v>0</v>
      </c>
      <c r="DO26" s="39"/>
      <c r="DP26" s="39"/>
      <c r="DQ26" s="30">
        <f t="shared" si="87"/>
        <v>0</v>
      </c>
      <c r="DR26" s="39"/>
      <c r="DS26" s="39">
        <f t="shared" si="88"/>
        <v>0</v>
      </c>
      <c r="DT26" s="39">
        <f t="shared" si="89"/>
        <v>0</v>
      </c>
      <c r="DU26" s="39">
        <f t="shared" si="90"/>
        <v>0</v>
      </c>
      <c r="DV26" s="39">
        <f t="shared" si="91"/>
        <v>0</v>
      </c>
      <c r="DW26" s="40" t="str">
        <f t="shared" si="92"/>
        <v/>
      </c>
      <c r="DX26" s="40" t="str">
        <f t="shared" si="93"/>
        <v/>
      </c>
      <c r="DY26" s="40" t="str">
        <f t="shared" si="94"/>
        <v/>
      </c>
      <c r="DZ26" s="40" t="str">
        <f t="shared" si="95"/>
        <v/>
      </c>
      <c r="EA26" s="40" t="str">
        <f t="shared" si="130"/>
        <v/>
      </c>
      <c r="EB26" s="40" t="str">
        <f t="shared" si="130"/>
        <v/>
      </c>
      <c r="EC26" s="40" t="str">
        <f t="shared" si="130"/>
        <v/>
      </c>
      <c r="ED26" s="40" t="str">
        <f t="shared" si="130"/>
        <v/>
      </c>
      <c r="EE26" s="6"/>
    </row>
    <row r="27" spans="1:135">
      <c r="A27" s="97">
        <f t="shared" si="96"/>
        <v>24</v>
      </c>
      <c r="B27" s="23">
        <f t="shared" si="20"/>
        <v>153000</v>
      </c>
      <c r="C27" s="23">
        <f t="shared" si="21"/>
        <v>154700</v>
      </c>
      <c r="D27" s="23">
        <f t="shared" si="22"/>
        <v>155700</v>
      </c>
      <c r="E27" s="24">
        <f t="shared" si="129"/>
        <v>8200</v>
      </c>
      <c r="F27" s="24">
        <f t="shared" si="101"/>
        <v>126100</v>
      </c>
      <c r="G27" s="25">
        <f t="shared" si="24"/>
        <v>134300</v>
      </c>
      <c r="H27" s="24">
        <f t="shared" si="25"/>
        <v>136748</v>
      </c>
      <c r="I27" s="23">
        <f t="shared" si="26"/>
        <v>16252</v>
      </c>
      <c r="J27" s="23">
        <f t="shared" si="27"/>
        <v>17952</v>
      </c>
      <c r="K27" s="23">
        <f t="shared" si="28"/>
        <v>18952</v>
      </c>
      <c r="L27" s="23">
        <f t="shared" si="29"/>
        <v>-2448</v>
      </c>
      <c r="M27" s="26">
        <f t="shared" si="30"/>
        <v>0.89377777777777778</v>
      </c>
      <c r="N27" s="26">
        <f t="shared" si="31"/>
        <v>0.88395604395604399</v>
      </c>
      <c r="O27" s="26">
        <f t="shared" si="32"/>
        <v>0.87827874116891458</v>
      </c>
      <c r="P27" s="26">
        <f t="shared" si="33"/>
        <v>1.0182278481012659</v>
      </c>
      <c r="Q27" s="27" t="str">
        <f t="shared" si="34"/>
        <v>ok</v>
      </c>
      <c r="R27" s="27" t="str">
        <f t="shared" si="35"/>
        <v>ok</v>
      </c>
      <c r="S27" s="27" t="str">
        <f t="shared" si="36"/>
        <v>ok</v>
      </c>
      <c r="T27" s="27" t="str">
        <f t="shared" si="37"/>
        <v>ok</v>
      </c>
      <c r="U27" s="28">
        <f>HLOOKUP('Quantity Resume'!A27,Input!$C$4:$AH$11,7,FALSE)</f>
        <v>10300</v>
      </c>
      <c r="V27" s="29">
        <f>HLOOKUP(A27,Input!$C$14:$AH$21,7,FALSE)</f>
        <v>52700</v>
      </c>
      <c r="W27" s="29">
        <f>HLOOKUP(A27,Input!$C$24:$AH$31,7,FALSE)</f>
        <v>80700</v>
      </c>
      <c r="X27" s="29">
        <f>HLOOKUP(A27,Input!$B$34:$AH$44,8,FALSE)</f>
        <v>0</v>
      </c>
      <c r="Y27" s="29">
        <f>HLOOKUP(A27,Input!$B$34:$AH$44,9,FALSE)</f>
        <v>91100</v>
      </c>
      <c r="Z27" s="30">
        <f t="shared" si="38"/>
        <v>91100</v>
      </c>
      <c r="AA27" s="29">
        <f>HLOOKUP(A27,Input!$C$49:$AH$58,2,FALSE)</f>
        <v>80315</v>
      </c>
      <c r="AB27" s="29">
        <f t="shared" si="97"/>
        <v>-70015</v>
      </c>
      <c r="AC27" s="29">
        <f t="shared" si="98"/>
        <v>-27615</v>
      </c>
      <c r="AD27" s="29">
        <f t="shared" si="99"/>
        <v>385</v>
      </c>
      <c r="AE27" s="29">
        <f t="shared" si="100"/>
        <v>10785</v>
      </c>
      <c r="AF27" s="31">
        <f t="shared" si="39"/>
        <v>8.8446601941747574</v>
      </c>
      <c r="AG27" s="31">
        <f t="shared" si="40"/>
        <v>1.5240037950664136</v>
      </c>
      <c r="AH27" s="31">
        <f t="shared" si="41"/>
        <v>0.99522924411400249</v>
      </c>
      <c r="AI27" s="31">
        <f t="shared" si="42"/>
        <v>0.88161361141602634</v>
      </c>
      <c r="AJ27" s="31" t="str">
        <f t="shared" si="102"/>
        <v>nok</v>
      </c>
      <c r="AK27" s="31" t="str">
        <f t="shared" si="103"/>
        <v>nok</v>
      </c>
      <c r="AL27" s="31" t="str">
        <f t="shared" si="104"/>
        <v>ok</v>
      </c>
      <c r="AM27" s="31" t="str">
        <f t="shared" si="44"/>
        <v>ok</v>
      </c>
      <c r="AN27" s="32">
        <f>HLOOKUP(A27,Input!$C$4:$AH$11,6,FALSE)</f>
        <v>98600</v>
      </c>
      <c r="AO27" s="33">
        <f>HLOOKUP(A27,Input!$C$14:$AH$21,6,FALSE)</f>
        <v>54500</v>
      </c>
      <c r="AP27" s="33">
        <f>HLOOKUP(A27,Input!$C$24:$AH$31,6,FALSE)</f>
        <v>30900</v>
      </c>
      <c r="AQ27" s="33">
        <f>HLOOKUP(A27,Input!$B$34:$AH$44,6,FALSE)</f>
        <v>8200</v>
      </c>
      <c r="AR27" s="33">
        <f>HLOOKUP(A27,Input!$B$34:$AH$44,7,FALSE)</f>
        <v>0</v>
      </c>
      <c r="AS27" s="30">
        <f t="shared" si="4"/>
        <v>8200</v>
      </c>
      <c r="AT27" s="33">
        <f>HLOOKUP(A27,Input!$C$49:$AH$58,3,FALSE)</f>
        <v>20650</v>
      </c>
      <c r="AU27" s="33">
        <f t="shared" si="105"/>
        <v>77950</v>
      </c>
      <c r="AV27" s="33">
        <f t="shared" si="106"/>
        <v>33850</v>
      </c>
      <c r="AW27" s="33">
        <f t="shared" si="107"/>
        <v>10250</v>
      </c>
      <c r="AX27" s="33">
        <f t="shared" si="108"/>
        <v>-12450</v>
      </c>
      <c r="AY27" s="34">
        <f t="shared" si="45"/>
        <v>0.20943204868154158</v>
      </c>
      <c r="AZ27" s="34">
        <f t="shared" si="46"/>
        <v>0.37889908256880733</v>
      </c>
      <c r="BA27" s="34">
        <f t="shared" si="47"/>
        <v>0.66828478964401294</v>
      </c>
      <c r="BB27" s="34">
        <f t="shared" si="48"/>
        <v>2.5182926829268291</v>
      </c>
      <c r="BC27" s="34" t="str">
        <f t="shared" si="109"/>
        <v>nok</v>
      </c>
      <c r="BD27" s="34" t="str">
        <f t="shared" si="110"/>
        <v>nok</v>
      </c>
      <c r="BE27" s="34" t="str">
        <f t="shared" si="111"/>
        <v>nok</v>
      </c>
      <c r="BF27" s="34" t="str">
        <f t="shared" si="112"/>
        <v>nok</v>
      </c>
      <c r="BG27" s="35">
        <f>HLOOKUP(A27,Input!$C$4:$AH$11,5,FALSE)</f>
        <v>12400</v>
      </c>
      <c r="BH27" s="36">
        <f>HLOOKUP(A27,Input!$C$14:$AH$21,5,FALSE)</f>
        <v>12400</v>
      </c>
      <c r="BI27" s="36">
        <f>HLOOKUP(A27,Input!$C$24:$AH$31,5,FALSE)</f>
        <v>12400</v>
      </c>
      <c r="BJ27" s="36">
        <f>HLOOKUP(A27,Input!$B$34:$AH$44,4,FALSE)</f>
        <v>0</v>
      </c>
      <c r="BK27" s="36">
        <f>HLOOKUP(A27,Input!$B$34:$AH$44,5,FALSE)</f>
        <v>13000</v>
      </c>
      <c r="BL27" s="30">
        <f t="shared" si="53"/>
        <v>13000</v>
      </c>
      <c r="BM27" s="36">
        <f>HLOOKUP(A27,Input!$C$49:$AH$58,4,FALSE)</f>
        <v>12823</v>
      </c>
      <c r="BN27" s="36">
        <f t="shared" si="54"/>
        <v>-423</v>
      </c>
      <c r="BO27" s="36">
        <f t="shared" si="55"/>
        <v>-423</v>
      </c>
      <c r="BP27" s="36">
        <f t="shared" si="56"/>
        <v>-423</v>
      </c>
      <c r="BQ27" s="36">
        <f t="shared" si="57"/>
        <v>177</v>
      </c>
      <c r="BR27" s="37">
        <f t="shared" si="58"/>
        <v>1.0341129032258065</v>
      </c>
      <c r="BS27" s="37">
        <f t="shared" si="59"/>
        <v>1.0341129032258065</v>
      </c>
      <c r="BT27" s="37">
        <f t="shared" si="60"/>
        <v>1.0341129032258065</v>
      </c>
      <c r="BU27" s="37">
        <f t="shared" si="61"/>
        <v>0.98638461538461542</v>
      </c>
      <c r="BV27" s="37" t="str">
        <f t="shared" si="113"/>
        <v>ok</v>
      </c>
      <c r="BW27" s="37" t="str">
        <f t="shared" si="114"/>
        <v>ok</v>
      </c>
      <c r="BX27" s="37" t="str">
        <f t="shared" si="115"/>
        <v>ok</v>
      </c>
      <c r="BY27" s="37" t="str">
        <f t="shared" si="116"/>
        <v>ok</v>
      </c>
      <c r="BZ27" s="35">
        <f>HLOOKUP(A27,Input!$C$4:$AH$11,4,FALSE)</f>
        <v>22700</v>
      </c>
      <c r="CA27" s="35">
        <f>HLOOKUP(A27,Input!$C$14:$AH$21,4,FALSE)</f>
        <v>22700</v>
      </c>
      <c r="CB27" s="35">
        <f>HLOOKUP(A27,Input!$C$24:$AH$31,4,FALSE)</f>
        <v>22700</v>
      </c>
      <c r="CC27" s="35">
        <f>HLOOKUP(A27,Input!$B$34:$AH$44,2,FALSE)</f>
        <v>0</v>
      </c>
      <c r="CD27" s="35">
        <f>HLOOKUP(A27,Input!$B$34:$AH$44,3,FALSE)</f>
        <v>22000</v>
      </c>
      <c r="CE27" s="157">
        <f t="shared" si="66"/>
        <v>22000</v>
      </c>
      <c r="CF27" s="35">
        <f>HLOOKUP(A27,Input!$C$49:$AH$58,5,FALSE)</f>
        <v>22960</v>
      </c>
      <c r="CG27" s="36">
        <f t="shared" si="67"/>
        <v>-260</v>
      </c>
      <c r="CH27" s="36">
        <f t="shared" si="68"/>
        <v>-260</v>
      </c>
      <c r="CI27" s="149">
        <f t="shared" si="69"/>
        <v>-260</v>
      </c>
      <c r="CJ27" s="149">
        <f t="shared" si="70"/>
        <v>-960</v>
      </c>
      <c r="CK27" s="147">
        <f t="shared" si="71"/>
        <v>1.011453744493392</v>
      </c>
      <c r="CL27" s="147">
        <f t="shared" si="72"/>
        <v>1.011453744493392</v>
      </c>
      <c r="CM27" s="147">
        <f t="shared" si="73"/>
        <v>1.011453744493392</v>
      </c>
      <c r="CN27" s="147">
        <f t="shared" si="74"/>
        <v>1.0436363636363637</v>
      </c>
      <c r="CO27" s="150" t="str">
        <f t="shared" si="117"/>
        <v>ok</v>
      </c>
      <c r="CP27" s="150" t="str">
        <f t="shared" si="118"/>
        <v>ok</v>
      </c>
      <c r="CQ27" s="150" t="str">
        <f t="shared" si="119"/>
        <v>ok</v>
      </c>
      <c r="CR27" s="150" t="str">
        <f t="shared" si="120"/>
        <v>ok</v>
      </c>
      <c r="CS27" s="38">
        <f>Input!AA5</f>
        <v>9000</v>
      </c>
      <c r="CT27" s="39">
        <f>HLOOKUP(A27,Input!$C$14:$AH$21,2,FALSE)</f>
        <v>12400</v>
      </c>
      <c r="CU27" s="39">
        <f>HLOOKUP(A27,Input!$C$24:$AH$31,2,FALSE)</f>
        <v>9000</v>
      </c>
      <c r="CV27" s="39">
        <f>HLOOKUP(A27,Input!$B$34:$AH$44,10,FALSE)</f>
        <v>0</v>
      </c>
      <c r="CW27" s="39">
        <f>HLOOKUP(A27,Input!$B$34:$AH$44,11,FALSE)</f>
        <v>0</v>
      </c>
      <c r="CX27" s="30">
        <f t="shared" si="10"/>
        <v>0</v>
      </c>
      <c r="CY27" s="39">
        <f>HLOOKUP(A27,Input!$C$49:$AH$58,7,FALSE)</f>
        <v>0</v>
      </c>
      <c r="CZ27" s="39">
        <f t="shared" si="79"/>
        <v>9000</v>
      </c>
      <c r="DA27" s="39">
        <f t="shared" si="80"/>
        <v>12400</v>
      </c>
      <c r="DB27" s="39">
        <f t="shared" si="81"/>
        <v>9000</v>
      </c>
      <c r="DC27" s="39">
        <f t="shared" si="82"/>
        <v>0</v>
      </c>
      <c r="DD27" s="40">
        <f t="shared" si="83"/>
        <v>0</v>
      </c>
      <c r="DE27" s="40">
        <f t="shared" si="84"/>
        <v>0</v>
      </c>
      <c r="DF27" s="40">
        <f t="shared" si="85"/>
        <v>0</v>
      </c>
      <c r="DG27" s="40" t="str">
        <f t="shared" si="86"/>
        <v/>
      </c>
      <c r="DH27" s="40" t="str">
        <f t="shared" si="121"/>
        <v>nok</v>
      </c>
      <c r="DI27" s="40" t="str">
        <f t="shared" si="122"/>
        <v>nok</v>
      </c>
      <c r="DJ27" s="40" t="str">
        <f t="shared" si="123"/>
        <v>nok</v>
      </c>
      <c r="DK27" s="40" t="str">
        <f t="shared" si="124"/>
        <v/>
      </c>
      <c r="DL27" s="38">
        <f>Input!AA6</f>
        <v>0</v>
      </c>
      <c r="DM27" s="39">
        <f>HLOOKUP(A27,Input!$C$14:$AH$21,3,FALSE)</f>
        <v>0</v>
      </c>
      <c r="DN27" s="39">
        <f>HLOOKUP(A27,Input!$C$24:$AH$31,3,FALSE)</f>
        <v>0</v>
      </c>
      <c r="DO27" s="39"/>
      <c r="DP27" s="39"/>
      <c r="DQ27" s="30">
        <f t="shared" si="87"/>
        <v>0</v>
      </c>
      <c r="DR27" s="39"/>
      <c r="DS27" s="39">
        <f t="shared" si="88"/>
        <v>0</v>
      </c>
      <c r="DT27" s="39">
        <f t="shared" si="89"/>
        <v>0</v>
      </c>
      <c r="DU27" s="39">
        <f t="shared" si="90"/>
        <v>0</v>
      </c>
      <c r="DV27" s="39">
        <f t="shared" si="91"/>
        <v>0</v>
      </c>
      <c r="DW27" s="40" t="str">
        <f t="shared" si="92"/>
        <v/>
      </c>
      <c r="DX27" s="40" t="str">
        <f t="shared" si="93"/>
        <v/>
      </c>
      <c r="DY27" s="40" t="str">
        <f t="shared" si="94"/>
        <v/>
      </c>
      <c r="DZ27" s="40" t="str">
        <f t="shared" si="95"/>
        <v/>
      </c>
      <c r="EA27" s="40" t="str">
        <f t="shared" si="130"/>
        <v/>
      </c>
      <c r="EB27" s="40" t="str">
        <f t="shared" si="130"/>
        <v/>
      </c>
      <c r="EC27" s="40" t="str">
        <f t="shared" si="130"/>
        <v/>
      </c>
      <c r="ED27" s="40" t="str">
        <f t="shared" si="130"/>
        <v/>
      </c>
      <c r="EE27" s="6"/>
    </row>
    <row r="28" spans="1:135">
      <c r="A28" s="97">
        <f t="shared" si="96"/>
        <v>25</v>
      </c>
      <c r="B28" s="23">
        <f t="shared" si="20"/>
        <v>156400</v>
      </c>
      <c r="C28" s="23">
        <f t="shared" si="21"/>
        <v>154700</v>
      </c>
      <c r="D28" s="23">
        <f t="shared" si="22"/>
        <v>150500</v>
      </c>
      <c r="E28" s="24">
        <f t="shared" si="129"/>
        <v>28100</v>
      </c>
      <c r="F28" s="24">
        <f t="shared" si="101"/>
        <v>100600</v>
      </c>
      <c r="G28" s="25">
        <f t="shared" si="24"/>
        <v>128700</v>
      </c>
      <c r="H28" s="24">
        <f t="shared" si="25"/>
        <v>149151</v>
      </c>
      <c r="I28" s="23">
        <f t="shared" si="26"/>
        <v>7249</v>
      </c>
      <c r="J28" s="23">
        <f t="shared" si="27"/>
        <v>5549</v>
      </c>
      <c r="K28" s="23">
        <f t="shared" si="28"/>
        <v>1349</v>
      </c>
      <c r="L28" s="23">
        <f t="shared" si="29"/>
        <v>-20451</v>
      </c>
      <c r="M28" s="26">
        <f t="shared" si="30"/>
        <v>0.95365089514066492</v>
      </c>
      <c r="N28" s="26">
        <f t="shared" si="31"/>
        <v>0.96413057530704593</v>
      </c>
      <c r="O28" s="26">
        <f t="shared" si="32"/>
        <v>0.9910365448504983</v>
      </c>
      <c r="P28" s="26">
        <f t="shared" si="33"/>
        <v>1.1589044289044288</v>
      </c>
      <c r="Q28" s="27" t="str">
        <f t="shared" si="34"/>
        <v>ok</v>
      </c>
      <c r="R28" s="27" t="str">
        <f t="shared" si="35"/>
        <v>ok</v>
      </c>
      <c r="S28" s="27" t="str">
        <f t="shared" si="36"/>
        <v>ok</v>
      </c>
      <c r="T28" s="27" t="str">
        <f t="shared" si="37"/>
        <v>nok</v>
      </c>
      <c r="U28" s="28">
        <f>HLOOKUP('Quantity Resume'!A28,Input!$C$4:$AH$11,7,FALSE)</f>
        <v>88300</v>
      </c>
      <c r="V28" s="29">
        <f>HLOOKUP(A28,Input!$C$14:$AH$21,7,FALSE)</f>
        <v>45000</v>
      </c>
      <c r="W28" s="29">
        <f>HLOOKUP(A28,Input!$C$24:$AH$31,7,FALSE)</f>
        <v>95100</v>
      </c>
      <c r="X28" s="29">
        <f>HLOOKUP(A28,Input!$B$34:$AH$44,8,FALSE)</f>
        <v>0</v>
      </c>
      <c r="Y28" s="29">
        <f>HLOOKUP(A28,Input!$B$34:$AH$44,9,FALSE)</f>
        <v>73200</v>
      </c>
      <c r="Z28" s="30">
        <f t="shared" si="38"/>
        <v>73200</v>
      </c>
      <c r="AA28" s="29">
        <f>HLOOKUP(A28,Input!$C$49:$AH$58,2,FALSE)</f>
        <v>95918</v>
      </c>
      <c r="AB28" s="29">
        <f t="shared" si="97"/>
        <v>-7618</v>
      </c>
      <c r="AC28" s="29">
        <f t="shared" si="98"/>
        <v>-50918</v>
      </c>
      <c r="AD28" s="29">
        <f t="shared" si="99"/>
        <v>-818</v>
      </c>
      <c r="AE28" s="29">
        <f t="shared" si="100"/>
        <v>-22718</v>
      </c>
      <c r="AF28" s="31">
        <f t="shared" si="39"/>
        <v>0.82899207248018125</v>
      </c>
      <c r="AG28" s="31">
        <f t="shared" si="40"/>
        <v>2.1315111111111111</v>
      </c>
      <c r="AH28" s="31">
        <f t="shared" si="41"/>
        <v>1.0086014721345951</v>
      </c>
      <c r="AI28" s="31">
        <f t="shared" si="42"/>
        <v>1.3103551912568305</v>
      </c>
      <c r="AJ28" s="31" t="str">
        <f t="shared" si="102"/>
        <v>nok</v>
      </c>
      <c r="AK28" s="31" t="str">
        <f t="shared" si="103"/>
        <v>nok</v>
      </c>
      <c r="AL28" s="31" t="str">
        <f t="shared" si="104"/>
        <v>ok</v>
      </c>
      <c r="AM28" s="31" t="str">
        <f t="shared" si="44"/>
        <v>nok</v>
      </c>
      <c r="AN28" s="32">
        <f>HLOOKUP(A28,Input!$C$4:$AH$11,6,FALSE)</f>
        <v>43600</v>
      </c>
      <c r="AO28" s="33">
        <f>HLOOKUP(A28,Input!$C$14:$AH$21,6,FALSE)</f>
        <v>63800</v>
      </c>
      <c r="AP28" s="33">
        <f>HLOOKUP(A28,Input!$C$24:$AH$31,6,FALSE)</f>
        <v>30900</v>
      </c>
      <c r="AQ28" s="33">
        <f>HLOOKUP(A28,Input!$B$34:$AH$44,6,FALSE)</f>
        <v>10300</v>
      </c>
      <c r="AR28" s="33">
        <f>HLOOKUP(A28,Input!$B$34:$AH$44,7,FALSE)</f>
        <v>0</v>
      </c>
      <c r="AS28" s="30">
        <f t="shared" si="4"/>
        <v>10300</v>
      </c>
      <c r="AT28" s="33">
        <f>HLOOKUP(A28,Input!$C$49:$AH$58,3,FALSE)</f>
        <v>10568</v>
      </c>
      <c r="AU28" s="33">
        <f t="shared" si="105"/>
        <v>33032</v>
      </c>
      <c r="AV28" s="33">
        <f t="shared" si="106"/>
        <v>53232</v>
      </c>
      <c r="AW28" s="33">
        <f t="shared" si="107"/>
        <v>20332</v>
      </c>
      <c r="AX28" s="33">
        <f t="shared" si="108"/>
        <v>-268</v>
      </c>
      <c r="AY28" s="34">
        <f t="shared" si="45"/>
        <v>0.24238532110091743</v>
      </c>
      <c r="AZ28" s="34">
        <f t="shared" si="46"/>
        <v>0.16564263322884012</v>
      </c>
      <c r="BA28" s="34">
        <f t="shared" si="47"/>
        <v>0.34200647249190941</v>
      </c>
      <c r="BB28" s="34">
        <f t="shared" si="48"/>
        <v>1.0260194174757282</v>
      </c>
      <c r="BC28" s="34" t="str">
        <f t="shared" si="109"/>
        <v>nok</v>
      </c>
      <c r="BD28" s="34" t="str">
        <f t="shared" si="110"/>
        <v>nok</v>
      </c>
      <c r="BE28" s="34" t="str">
        <f t="shared" si="111"/>
        <v>nok</v>
      </c>
      <c r="BF28" s="34" t="str">
        <f t="shared" si="112"/>
        <v>ok</v>
      </c>
      <c r="BG28" s="35">
        <f>HLOOKUP(A28,Input!$C$4:$AH$11,5,FALSE)</f>
        <v>0</v>
      </c>
      <c r="BH28" s="36">
        <f>HLOOKUP(A28,Input!$C$14:$AH$21,5,FALSE)</f>
        <v>0</v>
      </c>
      <c r="BI28" s="36">
        <f>HLOOKUP(A28,Input!$C$24:$AH$31,5,FALSE)</f>
        <v>0</v>
      </c>
      <c r="BJ28" s="36">
        <f>HLOOKUP(A28,Input!$B$34:$AH$44,4,FALSE)</f>
        <v>0</v>
      </c>
      <c r="BK28" s="36">
        <f>HLOOKUP(A28,Input!$B$34:$AH$44,5,FALSE)</f>
        <v>0</v>
      </c>
      <c r="BL28" s="30">
        <f t="shared" si="53"/>
        <v>0</v>
      </c>
      <c r="BM28" s="36">
        <f>HLOOKUP(A28,Input!$C$49:$AH$58,4,FALSE)</f>
        <v>0</v>
      </c>
      <c r="BN28" s="36">
        <f t="shared" si="54"/>
        <v>0</v>
      </c>
      <c r="BO28" s="36">
        <f t="shared" si="55"/>
        <v>0</v>
      </c>
      <c r="BP28" s="36">
        <f t="shared" si="56"/>
        <v>0</v>
      </c>
      <c r="BQ28" s="36">
        <f t="shared" si="57"/>
        <v>0</v>
      </c>
      <c r="BR28" s="37" t="str">
        <f t="shared" si="58"/>
        <v/>
      </c>
      <c r="BS28" s="37" t="str">
        <f t="shared" si="59"/>
        <v/>
      </c>
      <c r="BT28" s="37" t="str">
        <f t="shared" si="60"/>
        <v/>
      </c>
      <c r="BU28" s="37" t="str">
        <f t="shared" si="61"/>
        <v/>
      </c>
      <c r="BV28" s="37" t="str">
        <f t="shared" si="113"/>
        <v/>
      </c>
      <c r="BW28" s="37" t="str">
        <f t="shared" si="114"/>
        <v/>
      </c>
      <c r="BX28" s="37" t="str">
        <f t="shared" si="115"/>
        <v/>
      </c>
      <c r="BY28" s="37" t="str">
        <f t="shared" si="116"/>
        <v/>
      </c>
      <c r="BZ28" s="35">
        <f>HLOOKUP(A28,Input!$C$4:$AH$11,4,FALSE)</f>
        <v>24500</v>
      </c>
      <c r="CA28" s="35">
        <f>HLOOKUP(A28,Input!$C$14:$AH$21,4,FALSE)</f>
        <v>24500</v>
      </c>
      <c r="CB28" s="35">
        <f>HLOOKUP(A28,Input!$C$24:$AH$31,4,FALSE)</f>
        <v>24500</v>
      </c>
      <c r="CC28" s="35">
        <f>HLOOKUP(A28,Input!$B$34:$AH$44,2,FALSE)</f>
        <v>0</v>
      </c>
      <c r="CD28" s="35">
        <f>HLOOKUP(A28,Input!$B$34:$AH$44,3,FALSE)</f>
        <v>27400</v>
      </c>
      <c r="CE28" s="157">
        <f t="shared" si="66"/>
        <v>27400</v>
      </c>
      <c r="CF28" s="35">
        <f>HLOOKUP(A28,Input!$C$49:$AH$58,5,FALSE)</f>
        <v>24754</v>
      </c>
      <c r="CG28" s="36">
        <f t="shared" si="67"/>
        <v>-254</v>
      </c>
      <c r="CH28" s="36">
        <f t="shared" si="68"/>
        <v>-254</v>
      </c>
      <c r="CI28" s="149">
        <f t="shared" si="69"/>
        <v>-254</v>
      </c>
      <c r="CJ28" s="149">
        <f t="shared" si="70"/>
        <v>2646</v>
      </c>
      <c r="CK28" s="147">
        <f t="shared" si="71"/>
        <v>1.0103673469387755</v>
      </c>
      <c r="CL28" s="147">
        <f t="shared" si="72"/>
        <v>1.0103673469387755</v>
      </c>
      <c r="CM28" s="147">
        <f t="shared" si="73"/>
        <v>1.0103673469387755</v>
      </c>
      <c r="CN28" s="147">
        <f t="shared" si="74"/>
        <v>0.90343065693430658</v>
      </c>
      <c r="CO28" s="150" t="str">
        <f t="shared" si="117"/>
        <v>ok</v>
      </c>
      <c r="CP28" s="150" t="str">
        <f t="shared" si="118"/>
        <v>ok</v>
      </c>
      <c r="CQ28" s="150" t="str">
        <f t="shared" si="119"/>
        <v>ok</v>
      </c>
      <c r="CR28" s="150" t="str">
        <f t="shared" si="120"/>
        <v>ok</v>
      </c>
      <c r="CS28" s="38">
        <f>Input!AB5</f>
        <v>0</v>
      </c>
      <c r="CT28" s="39">
        <f>HLOOKUP(A28,Input!$C$14:$AH$21,2,FALSE)</f>
        <v>21400</v>
      </c>
      <c r="CU28" s="39">
        <f>HLOOKUP(A28,Input!$C$24:$AH$31,2,FALSE)</f>
        <v>0</v>
      </c>
      <c r="CV28" s="39">
        <f>HLOOKUP(A28,Input!$B$34:$AH$44,10,FALSE)</f>
        <v>17800</v>
      </c>
      <c r="CW28" s="39">
        <f>HLOOKUP(A28,Input!$B$34:$AH$44,11,FALSE)</f>
        <v>0</v>
      </c>
      <c r="CX28" s="30">
        <f t="shared" si="10"/>
        <v>17800</v>
      </c>
      <c r="CY28" s="39">
        <f>HLOOKUP(A28,Input!$C$49:$AH$58,7,FALSE)</f>
        <v>17911</v>
      </c>
      <c r="CZ28" s="39">
        <f t="shared" si="79"/>
        <v>-17911</v>
      </c>
      <c r="DA28" s="39">
        <f t="shared" si="80"/>
        <v>3489</v>
      </c>
      <c r="DB28" s="39">
        <f t="shared" si="81"/>
        <v>-17911</v>
      </c>
      <c r="DC28" s="39">
        <f t="shared" si="82"/>
        <v>-111</v>
      </c>
      <c r="DD28" s="40" t="str">
        <f t="shared" si="83"/>
        <v/>
      </c>
      <c r="DE28" s="40">
        <f t="shared" si="84"/>
        <v>0.83696261682242989</v>
      </c>
      <c r="DF28" s="40" t="str">
        <f t="shared" si="85"/>
        <v/>
      </c>
      <c r="DG28" s="40">
        <f t="shared" si="86"/>
        <v>1.0062359550561797</v>
      </c>
      <c r="DH28" s="40" t="str">
        <f t="shared" si="121"/>
        <v/>
      </c>
      <c r="DI28" s="40" t="str">
        <f t="shared" si="122"/>
        <v>nok</v>
      </c>
      <c r="DJ28" s="40" t="str">
        <f t="shared" si="123"/>
        <v/>
      </c>
      <c r="DK28" s="40" t="str">
        <f t="shared" si="124"/>
        <v>ok</v>
      </c>
      <c r="DL28" s="38">
        <f>Input!AB6</f>
        <v>0</v>
      </c>
      <c r="DM28" s="39">
        <f>HLOOKUP(A28,Input!$C$14:$AH$21,3,FALSE)</f>
        <v>0</v>
      </c>
      <c r="DN28" s="39">
        <f>HLOOKUP(A28,Input!$C$24:$AH$31,3,FALSE)</f>
        <v>0</v>
      </c>
      <c r="DO28" s="39"/>
      <c r="DP28" s="39"/>
      <c r="DQ28" s="30">
        <f t="shared" si="87"/>
        <v>0</v>
      </c>
      <c r="DR28" s="39"/>
      <c r="DS28" s="39">
        <f t="shared" si="88"/>
        <v>0</v>
      </c>
      <c r="DT28" s="39">
        <f t="shared" si="89"/>
        <v>0</v>
      </c>
      <c r="DU28" s="39">
        <f t="shared" si="90"/>
        <v>0</v>
      </c>
      <c r="DV28" s="39">
        <f t="shared" si="91"/>
        <v>0</v>
      </c>
      <c r="DW28" s="40" t="str">
        <f t="shared" si="92"/>
        <v/>
      </c>
      <c r="DX28" s="40" t="str">
        <f t="shared" si="93"/>
        <v/>
      </c>
      <c r="DY28" s="40" t="str">
        <f t="shared" si="94"/>
        <v/>
      </c>
      <c r="DZ28" s="40" t="str">
        <f t="shared" si="95"/>
        <v/>
      </c>
      <c r="EA28" s="40" t="str">
        <f t="shared" si="130"/>
        <v/>
      </c>
      <c r="EB28" s="40" t="str">
        <f t="shared" si="130"/>
        <v/>
      </c>
      <c r="EC28" s="40" t="str">
        <f t="shared" si="130"/>
        <v/>
      </c>
      <c r="ED28" s="40" t="str">
        <f t="shared" si="130"/>
        <v/>
      </c>
      <c r="EE28" s="6"/>
    </row>
    <row r="29" spans="1:135">
      <c r="A29" s="97">
        <f t="shared" si="96"/>
        <v>26</v>
      </c>
      <c r="B29" s="23">
        <f t="shared" si="20"/>
        <v>154400</v>
      </c>
      <c r="C29" s="23">
        <f t="shared" si="21"/>
        <v>155500</v>
      </c>
      <c r="D29" s="23">
        <f t="shared" si="22"/>
        <v>154500</v>
      </c>
      <c r="E29" s="24">
        <f t="shared" si="129"/>
        <v>109300</v>
      </c>
      <c r="F29" s="24">
        <f t="shared" si="101"/>
        <v>10300</v>
      </c>
      <c r="G29" s="25">
        <f t="shared" si="24"/>
        <v>119600</v>
      </c>
      <c r="H29" s="24">
        <f t="shared" si="25"/>
        <v>118301</v>
      </c>
      <c r="I29" s="23">
        <f t="shared" si="26"/>
        <v>36099</v>
      </c>
      <c r="J29" s="23">
        <f t="shared" si="27"/>
        <v>37199</v>
      </c>
      <c r="K29" s="23">
        <f t="shared" si="28"/>
        <v>36199</v>
      </c>
      <c r="L29" s="23">
        <f t="shared" si="29"/>
        <v>1299</v>
      </c>
      <c r="M29" s="26">
        <f t="shared" si="30"/>
        <v>0.76619818652849736</v>
      </c>
      <c r="N29" s="26">
        <f t="shared" si="31"/>
        <v>0.76077813504823155</v>
      </c>
      <c r="O29" s="26">
        <f t="shared" si="32"/>
        <v>0.76570226537216823</v>
      </c>
      <c r="P29" s="26">
        <f t="shared" si="33"/>
        <v>0.98913879598662202</v>
      </c>
      <c r="Q29" s="27" t="str">
        <f t="shared" si="34"/>
        <v>nok</v>
      </c>
      <c r="R29" s="27" t="str">
        <f t="shared" si="35"/>
        <v>nok</v>
      </c>
      <c r="S29" s="27" t="str">
        <f t="shared" si="36"/>
        <v>nok</v>
      </c>
      <c r="T29" s="27" t="str">
        <f t="shared" si="37"/>
        <v>ok</v>
      </c>
      <c r="U29" s="28">
        <f>HLOOKUP('Quantity Resume'!A29,Input!$C$4:$AH$11,7,FALSE)</f>
        <v>109200</v>
      </c>
      <c r="V29" s="29">
        <f>HLOOKUP(A29,Input!$C$14:$AH$21,7,FALSE)</f>
        <v>60000</v>
      </c>
      <c r="W29" s="29">
        <f>HLOOKUP(A29,Input!$C$24:$AH$31,7,FALSE)</f>
        <v>85400</v>
      </c>
      <c r="X29" s="29">
        <f>HLOOKUP(A29,Input!$B$34:$AH$44,8,FALSE)</f>
        <v>48000</v>
      </c>
      <c r="Y29" s="29">
        <f>HLOOKUP(A29,Input!$B$34:$AH$44,9,FALSE)</f>
        <v>0</v>
      </c>
      <c r="Z29" s="30">
        <f t="shared" si="38"/>
        <v>48000</v>
      </c>
      <c r="AA29" s="29">
        <f>HLOOKUP(A29,Input!$C$49:$AH$58,2,FALSE)</f>
        <v>44681</v>
      </c>
      <c r="AB29" s="29">
        <f t="shared" si="97"/>
        <v>64519</v>
      </c>
      <c r="AC29" s="29">
        <f t="shared" si="98"/>
        <v>15319</v>
      </c>
      <c r="AD29" s="29">
        <f t="shared" si="99"/>
        <v>40719</v>
      </c>
      <c r="AE29" s="29">
        <f t="shared" si="100"/>
        <v>3319</v>
      </c>
      <c r="AF29" s="31">
        <f t="shared" si="39"/>
        <v>0.43956043956043955</v>
      </c>
      <c r="AG29" s="31">
        <f t="shared" si="40"/>
        <v>0.74468333333333336</v>
      </c>
      <c r="AH29" s="31">
        <f t="shared" si="41"/>
        <v>0.52319672131147543</v>
      </c>
      <c r="AI29" s="31">
        <f t="shared" si="42"/>
        <v>0.93085416666666665</v>
      </c>
      <c r="AJ29" s="31" t="str">
        <f t="shared" ref="AJ29:AM34" si="131">+IF(AF29="","",IF(AND(AF29&gt;=$Q$1,AF29&lt;=$R$1),"ok","nok"))</f>
        <v>nok</v>
      </c>
      <c r="AK29" s="31" t="str">
        <f t="shared" si="131"/>
        <v>nok</v>
      </c>
      <c r="AL29" s="31" t="str">
        <f t="shared" si="131"/>
        <v>nok</v>
      </c>
      <c r="AM29" s="31" t="str">
        <f t="shared" si="131"/>
        <v>ok</v>
      </c>
      <c r="AN29" s="32">
        <f>HLOOKUP(A29,Input!$C$4:$AH$11,6,FALSE)</f>
        <v>12400</v>
      </c>
      <c r="AO29" s="33">
        <f>HLOOKUP(A29,Input!$C$14:$AH$21,6,FALSE)</f>
        <v>52700</v>
      </c>
      <c r="AP29" s="33">
        <f>HLOOKUP(A29,Input!$C$24:$AH$31,6,FALSE)</f>
        <v>49800</v>
      </c>
      <c r="AQ29" s="33">
        <f>HLOOKUP(A29,Input!$B$34:$AH$44,6,FALSE)</f>
        <v>42000</v>
      </c>
      <c r="AR29" s="33">
        <f>HLOOKUP(A29,Input!$B$34:$AH$44,7,FALSE)</f>
        <v>0</v>
      </c>
      <c r="AS29" s="30">
        <f t="shared" si="4"/>
        <v>42000</v>
      </c>
      <c r="AT29" s="33">
        <f>HLOOKUP(A29,Input!$C$49:$AH$58,3,FALSE)</f>
        <v>43518</v>
      </c>
      <c r="AU29" s="33">
        <f t="shared" si="105"/>
        <v>-31118</v>
      </c>
      <c r="AV29" s="33">
        <f t="shared" si="106"/>
        <v>9182</v>
      </c>
      <c r="AW29" s="33">
        <f t="shared" si="107"/>
        <v>6282</v>
      </c>
      <c r="AX29" s="33">
        <f t="shared" si="108"/>
        <v>-1518</v>
      </c>
      <c r="AY29" s="34">
        <f t="shared" si="9"/>
        <v>3.5095161290322578</v>
      </c>
      <c r="AZ29" s="34">
        <f t="shared" ref="AZ29:AZ34" si="132">IFERROR(AT29/AO29,"")</f>
        <v>0.82576850094876664</v>
      </c>
      <c r="BA29" s="34">
        <f t="shared" ref="BA29:BA34" si="133">IFERROR(AT29/AP29,"")</f>
        <v>0.87385542168674701</v>
      </c>
      <c r="BB29" s="34">
        <f t="shared" ref="BB29:BB34" si="134">IFERROR(AT29/AS29,"")</f>
        <v>1.036142857142857</v>
      </c>
      <c r="BC29" s="34" t="str">
        <f t="shared" si="109"/>
        <v>nok</v>
      </c>
      <c r="BD29" s="34" t="str">
        <f t="shared" si="110"/>
        <v>nok</v>
      </c>
      <c r="BE29" s="34" t="str">
        <f t="shared" si="111"/>
        <v>ok</v>
      </c>
      <c r="BF29" s="34" t="str">
        <f t="shared" si="112"/>
        <v>ok</v>
      </c>
      <c r="BG29" s="35">
        <f>HLOOKUP(A29,Input!$C$4:$AH$11,5,FALSE)</f>
        <v>0</v>
      </c>
      <c r="BH29" s="36">
        <f>HLOOKUP(A29,Input!$C$14:$AH$21,5,FALSE)</f>
        <v>0</v>
      </c>
      <c r="BI29" s="36">
        <f>HLOOKUP(A29,Input!$C$24:$AH$31,5,FALSE)</f>
        <v>0</v>
      </c>
      <c r="BJ29" s="36">
        <f>HLOOKUP(A29,Input!$B$34:$AH$44,4,FALSE)</f>
        <v>0</v>
      </c>
      <c r="BK29" s="36">
        <f>HLOOKUP(A29,Input!$B$34:$AH$44,5,FALSE)</f>
        <v>0</v>
      </c>
      <c r="BL29" s="30">
        <f t="shared" si="53"/>
        <v>0</v>
      </c>
      <c r="BM29" s="36">
        <f>HLOOKUP(A29,Input!$C$49:$AH$58,4,FALSE)</f>
        <v>0</v>
      </c>
      <c r="BN29" s="36">
        <f t="shared" si="54"/>
        <v>0</v>
      </c>
      <c r="BO29" s="36">
        <f t="shared" si="55"/>
        <v>0</v>
      </c>
      <c r="BP29" s="36">
        <f t="shared" si="56"/>
        <v>0</v>
      </c>
      <c r="BQ29" s="36">
        <f t="shared" si="57"/>
        <v>0</v>
      </c>
      <c r="BR29" s="37" t="str">
        <f t="shared" si="58"/>
        <v/>
      </c>
      <c r="BS29" s="37" t="str">
        <f t="shared" si="59"/>
        <v/>
      </c>
      <c r="BT29" s="37" t="str">
        <f t="shared" si="60"/>
        <v/>
      </c>
      <c r="BU29" s="37" t="str">
        <f t="shared" si="61"/>
        <v/>
      </c>
      <c r="BV29" s="37" t="str">
        <f t="shared" si="113"/>
        <v/>
      </c>
      <c r="BW29" s="37" t="str">
        <f t="shared" si="114"/>
        <v/>
      </c>
      <c r="BX29" s="37" t="str">
        <f t="shared" si="115"/>
        <v/>
      </c>
      <c r="BY29" s="37" t="str">
        <f t="shared" si="116"/>
        <v/>
      </c>
      <c r="BZ29" s="35">
        <f>HLOOKUP(A29,Input!$C$4:$AH$11,4,FALSE)</f>
        <v>25300</v>
      </c>
      <c r="CA29" s="35">
        <f>HLOOKUP(A29,Input!$C$14:$AH$21,4,FALSE)</f>
        <v>25300</v>
      </c>
      <c r="CB29" s="35">
        <f>HLOOKUP(A29,Input!$C$24:$AH$31,4,FALSE)</f>
        <v>10300</v>
      </c>
      <c r="CC29" s="35">
        <f>HLOOKUP(A29,Input!$B$34:$AH$44,2,FALSE)</f>
        <v>0</v>
      </c>
      <c r="CD29" s="35">
        <f>HLOOKUP(A29,Input!$B$34:$AH$44,3,FALSE)</f>
        <v>10300</v>
      </c>
      <c r="CE29" s="157">
        <f t="shared" si="66"/>
        <v>10300</v>
      </c>
      <c r="CF29" s="35">
        <f>HLOOKUP(A29,Input!$C$49:$AH$58,5,FALSE)</f>
        <v>10502</v>
      </c>
      <c r="CG29" s="36">
        <f t="shared" si="67"/>
        <v>14798</v>
      </c>
      <c r="CH29" s="36">
        <f t="shared" si="68"/>
        <v>14798</v>
      </c>
      <c r="CI29" s="149">
        <f t="shared" si="69"/>
        <v>-202</v>
      </c>
      <c r="CJ29" s="149">
        <f t="shared" si="70"/>
        <v>-202</v>
      </c>
      <c r="CK29" s="147">
        <f t="shared" si="71"/>
        <v>0.41509881422924899</v>
      </c>
      <c r="CL29" s="147">
        <f t="shared" si="72"/>
        <v>0.41509881422924899</v>
      </c>
      <c r="CM29" s="147">
        <f t="shared" si="73"/>
        <v>1.0196116504854369</v>
      </c>
      <c r="CN29" s="147">
        <f t="shared" si="74"/>
        <v>1.0196116504854369</v>
      </c>
      <c r="CO29" s="150" t="str">
        <f t="shared" si="75"/>
        <v>nok</v>
      </c>
      <c r="CP29" s="150" t="str">
        <f t="shared" si="76"/>
        <v>nok</v>
      </c>
      <c r="CQ29" s="150" t="str">
        <f t="shared" si="77"/>
        <v>ok</v>
      </c>
      <c r="CR29" s="150" t="str">
        <f t="shared" si="78"/>
        <v>ok</v>
      </c>
      <c r="CS29" s="38">
        <f>Input!AC5</f>
        <v>7500</v>
      </c>
      <c r="CT29" s="39">
        <f>HLOOKUP(A29,Input!$C$14:$AH$21,2,FALSE)</f>
        <v>17500</v>
      </c>
      <c r="CU29" s="39">
        <f>HLOOKUP(A29,Input!$C$24:$AH$31,2,FALSE)</f>
        <v>9000</v>
      </c>
      <c r="CV29" s="39">
        <f>HLOOKUP(A29,Input!$B$34:$AH$44,10,FALSE)</f>
        <v>19300</v>
      </c>
      <c r="CW29" s="39">
        <f>HLOOKUP(A29,Input!$B$34:$AH$44,11,FALSE)</f>
        <v>0</v>
      </c>
      <c r="CX29" s="30">
        <f t="shared" si="10"/>
        <v>19300</v>
      </c>
      <c r="CY29" s="39">
        <f>HLOOKUP(A29,Input!$C$49:$AH$58,7,FALSE)</f>
        <v>19600</v>
      </c>
      <c r="CZ29" s="39">
        <f t="shared" si="79"/>
        <v>-12100</v>
      </c>
      <c r="DA29" s="39">
        <f t="shared" si="80"/>
        <v>-2100</v>
      </c>
      <c r="DB29" s="39">
        <f t="shared" si="81"/>
        <v>-10600</v>
      </c>
      <c r="DC29" s="39">
        <f t="shared" si="82"/>
        <v>-300</v>
      </c>
      <c r="DD29" s="40">
        <f t="shared" si="83"/>
        <v>2.6133333333333333</v>
      </c>
      <c r="DE29" s="40">
        <f t="shared" si="84"/>
        <v>1.1200000000000001</v>
      </c>
      <c r="DF29" s="40">
        <f t="shared" si="85"/>
        <v>2.1777777777777776</v>
      </c>
      <c r="DG29" s="40">
        <f t="shared" si="86"/>
        <v>1.0155440414507773</v>
      </c>
      <c r="DH29" s="40" t="str">
        <f t="shared" si="121"/>
        <v>nok</v>
      </c>
      <c r="DI29" s="40" t="str">
        <f t="shared" si="122"/>
        <v>ok</v>
      </c>
      <c r="DJ29" s="40" t="str">
        <f t="shared" si="123"/>
        <v>nok</v>
      </c>
      <c r="DK29" s="40" t="str">
        <f t="shared" si="124"/>
        <v>ok</v>
      </c>
      <c r="DL29" s="38">
        <f>Input!AC6</f>
        <v>0</v>
      </c>
      <c r="DM29" s="39">
        <f>HLOOKUP(A29,Input!$C$14:$AH$21,3,FALSE)</f>
        <v>0</v>
      </c>
      <c r="DN29" s="39">
        <f>HLOOKUP(A29,Input!$C$24:$AH$31,3,FALSE)</f>
        <v>0</v>
      </c>
      <c r="DO29" s="39"/>
      <c r="DP29" s="39"/>
      <c r="DQ29" s="30">
        <f t="shared" si="87"/>
        <v>0</v>
      </c>
      <c r="DR29" s="39"/>
      <c r="DS29" s="39">
        <f t="shared" si="88"/>
        <v>0</v>
      </c>
      <c r="DT29" s="39">
        <f t="shared" si="89"/>
        <v>0</v>
      </c>
      <c r="DU29" s="39">
        <f t="shared" si="90"/>
        <v>0</v>
      </c>
      <c r="DV29" s="39">
        <f t="shared" si="91"/>
        <v>0</v>
      </c>
      <c r="DW29" s="40" t="str">
        <f t="shared" si="92"/>
        <v/>
      </c>
      <c r="DX29" s="40" t="str">
        <f t="shared" si="93"/>
        <v/>
      </c>
      <c r="DY29" s="40" t="str">
        <f t="shared" si="94"/>
        <v/>
      </c>
      <c r="DZ29" s="40" t="str">
        <f t="shared" si="95"/>
        <v/>
      </c>
      <c r="EA29" s="40" t="str">
        <f t="shared" si="130"/>
        <v/>
      </c>
      <c r="EB29" s="40" t="str">
        <f t="shared" si="130"/>
        <v/>
      </c>
      <c r="EC29" s="40" t="str">
        <f t="shared" si="130"/>
        <v/>
      </c>
      <c r="ED29" s="40" t="str">
        <f t="shared" si="130"/>
        <v/>
      </c>
      <c r="EE29" s="6"/>
    </row>
    <row r="30" spans="1:135">
      <c r="A30" s="97">
        <f t="shared" si="96"/>
        <v>27</v>
      </c>
      <c r="B30" s="23">
        <f t="shared" si="20"/>
        <v>156700</v>
      </c>
      <c r="C30" s="23">
        <f t="shared" si="21"/>
        <v>155800</v>
      </c>
      <c r="D30" s="23">
        <f t="shared" si="22"/>
        <v>158000</v>
      </c>
      <c r="E30" s="24">
        <f t="shared" si="129"/>
        <v>96000</v>
      </c>
      <c r="F30" s="24">
        <f t="shared" si="101"/>
        <v>63900</v>
      </c>
      <c r="G30" s="25">
        <f t="shared" si="24"/>
        <v>159900</v>
      </c>
      <c r="H30" s="24">
        <f t="shared" si="25"/>
        <v>153262</v>
      </c>
      <c r="I30" s="23">
        <f t="shared" si="26"/>
        <v>3438</v>
      </c>
      <c r="J30" s="23">
        <f t="shared" si="27"/>
        <v>2538</v>
      </c>
      <c r="K30" s="23">
        <f t="shared" si="28"/>
        <v>4738</v>
      </c>
      <c r="L30" s="23">
        <f t="shared" si="29"/>
        <v>6638</v>
      </c>
      <c r="M30" s="26">
        <f t="shared" si="30"/>
        <v>0.97805998723675813</v>
      </c>
      <c r="N30" s="26">
        <f t="shared" si="31"/>
        <v>0.9837098844672657</v>
      </c>
      <c r="O30" s="26">
        <f t="shared" si="32"/>
        <v>0.9700126582278481</v>
      </c>
      <c r="P30" s="26">
        <f t="shared" si="33"/>
        <v>0.95848655409631023</v>
      </c>
      <c r="Q30" s="27" t="str">
        <f t="shared" si="34"/>
        <v>ok</v>
      </c>
      <c r="R30" s="27" t="str">
        <f t="shared" si="35"/>
        <v>ok</v>
      </c>
      <c r="S30" s="27" t="str">
        <f t="shared" si="36"/>
        <v>ok</v>
      </c>
      <c r="T30" s="27" t="str">
        <f t="shared" si="37"/>
        <v>ok</v>
      </c>
      <c r="U30" s="28">
        <f>HLOOKUP('Quantity Resume'!A30,Input!$C$4:$AH$11,7,FALSE)</f>
        <v>68400</v>
      </c>
      <c r="V30" s="29">
        <f>HLOOKUP(A30,Input!$C$14:$AH$21,7,FALSE)</f>
        <v>51000</v>
      </c>
      <c r="W30" s="29">
        <f>HLOOKUP(A30,Input!$C$24:$AH$31,7,FALSE)</f>
        <v>10300</v>
      </c>
      <c r="X30" s="29">
        <f>HLOOKUP(A30,Input!$B$34:$AH$44,8,FALSE)</f>
        <v>43900</v>
      </c>
      <c r="Y30" s="29">
        <f>HLOOKUP(A30,Input!$B$34:$AH$44,9,FALSE)</f>
        <v>31300</v>
      </c>
      <c r="Z30" s="30">
        <f t="shared" si="38"/>
        <v>75200</v>
      </c>
      <c r="AA30" s="29">
        <f>HLOOKUP(A30,Input!$C$49:$AH$58,2,FALSE)</f>
        <v>69606</v>
      </c>
      <c r="AB30" s="29">
        <f t="shared" si="97"/>
        <v>-1206</v>
      </c>
      <c r="AC30" s="29">
        <f t="shared" si="98"/>
        <v>-18606</v>
      </c>
      <c r="AD30" s="29">
        <f t="shared" si="99"/>
        <v>-59306</v>
      </c>
      <c r="AE30" s="29">
        <f t="shared" si="100"/>
        <v>5594</v>
      </c>
      <c r="AF30" s="31">
        <f t="shared" si="39"/>
        <v>1.0994152046783625</v>
      </c>
      <c r="AG30" s="31">
        <f t="shared" si="40"/>
        <v>1.3648235294117648</v>
      </c>
      <c r="AH30" s="31">
        <f t="shared" si="41"/>
        <v>6.757864077669903</v>
      </c>
      <c r="AI30" s="31">
        <f t="shared" si="42"/>
        <v>0.92561170212765953</v>
      </c>
      <c r="AJ30" s="31" t="str">
        <f t="shared" si="131"/>
        <v>ok</v>
      </c>
      <c r="AK30" s="31" t="str">
        <f t="shared" si="131"/>
        <v>nok</v>
      </c>
      <c r="AL30" s="31" t="str">
        <f t="shared" si="131"/>
        <v>nok</v>
      </c>
      <c r="AM30" s="31" t="str">
        <f t="shared" si="131"/>
        <v>ok</v>
      </c>
      <c r="AN30" s="32">
        <f>HLOOKUP(A30,Input!$C$4:$AH$11,6,FALSE)</f>
        <v>12000</v>
      </c>
      <c r="AO30" s="33">
        <f>HLOOKUP(A30,Input!$C$14:$AH$21,6,FALSE)</f>
        <v>50900</v>
      </c>
      <c r="AP30" s="33">
        <f>HLOOKUP(A30,Input!$C$24:$AH$31,6,FALSE)</f>
        <v>90300</v>
      </c>
      <c r="AQ30" s="33">
        <f>HLOOKUP(A30,Input!$B$34:$AH$44,6,FALSE)</f>
        <v>39700</v>
      </c>
      <c r="AR30" s="33">
        <f>HLOOKUP(A30,Input!$B$34:$AH$44,7,FALSE)</f>
        <v>20600</v>
      </c>
      <c r="AS30" s="30">
        <f t="shared" si="4"/>
        <v>60300</v>
      </c>
      <c r="AT30" s="33">
        <f>HLOOKUP(A30,Input!$C$49:$AH$58,3,FALSE)</f>
        <v>58995</v>
      </c>
      <c r="AU30" s="33">
        <f t="shared" si="105"/>
        <v>-46995</v>
      </c>
      <c r="AV30" s="33">
        <f t="shared" si="106"/>
        <v>-8095</v>
      </c>
      <c r="AW30" s="33">
        <f t="shared" si="107"/>
        <v>31305</v>
      </c>
      <c r="AX30" s="33">
        <f t="shared" si="108"/>
        <v>1305</v>
      </c>
      <c r="AY30" s="34">
        <f t="shared" si="9"/>
        <v>4.9162499999999998</v>
      </c>
      <c r="AZ30" s="34">
        <f t="shared" si="132"/>
        <v>1.1590373280943025</v>
      </c>
      <c r="BA30" s="34">
        <f t="shared" si="133"/>
        <v>0.65332225913621267</v>
      </c>
      <c r="BB30" s="34">
        <f t="shared" si="134"/>
        <v>0.97835820895522385</v>
      </c>
      <c r="BC30" s="34" t="str">
        <f t="shared" si="109"/>
        <v>nok</v>
      </c>
      <c r="BD30" s="34" t="str">
        <f t="shared" si="110"/>
        <v>nok</v>
      </c>
      <c r="BE30" s="34" t="str">
        <f t="shared" si="111"/>
        <v>nok</v>
      </c>
      <c r="BF30" s="34" t="str">
        <f t="shared" si="112"/>
        <v>ok</v>
      </c>
      <c r="BG30" s="35">
        <f>HLOOKUP(A30,Input!$C$4:$AH$11,5,FALSE)</f>
        <v>12400</v>
      </c>
      <c r="BH30" s="36">
        <f>HLOOKUP(A30,Input!$C$14:$AH$21,5,FALSE)</f>
        <v>22700</v>
      </c>
      <c r="BI30" s="36">
        <f>HLOOKUP(A30,Input!$C$24:$AH$31,5,FALSE)</f>
        <v>12400</v>
      </c>
      <c r="BJ30" s="36">
        <f>HLOOKUP(A30,Input!$B$34:$AH$44,4,FALSE)</f>
        <v>0</v>
      </c>
      <c r="BK30" s="36">
        <f>HLOOKUP(A30,Input!$B$34:$AH$44,5,FALSE)</f>
        <v>12000</v>
      </c>
      <c r="BL30" s="30">
        <f t="shared" si="53"/>
        <v>12000</v>
      </c>
      <c r="BM30" s="36">
        <f>HLOOKUP(A30,Input!$C$49:$AH$58,4,FALSE)</f>
        <v>12110</v>
      </c>
      <c r="BN30" s="36">
        <f t="shared" si="54"/>
        <v>290</v>
      </c>
      <c r="BO30" s="36">
        <f t="shared" si="55"/>
        <v>10590</v>
      </c>
      <c r="BP30" s="36">
        <f t="shared" si="56"/>
        <v>290</v>
      </c>
      <c r="BQ30" s="36">
        <f t="shared" si="57"/>
        <v>-110</v>
      </c>
      <c r="BR30" s="37">
        <f t="shared" si="58"/>
        <v>0.97661290322580641</v>
      </c>
      <c r="BS30" s="37">
        <f t="shared" si="59"/>
        <v>0.53348017621145372</v>
      </c>
      <c r="BT30" s="37">
        <f t="shared" si="60"/>
        <v>0.97661290322580641</v>
      </c>
      <c r="BU30" s="37">
        <f t="shared" si="61"/>
        <v>1.0091666666666668</v>
      </c>
      <c r="BV30" s="37" t="str">
        <f t="shared" si="113"/>
        <v>ok</v>
      </c>
      <c r="BW30" s="37" t="str">
        <f t="shared" si="114"/>
        <v>nok</v>
      </c>
      <c r="BX30" s="37" t="str">
        <f t="shared" si="115"/>
        <v>ok</v>
      </c>
      <c r="BY30" s="37" t="str">
        <f t="shared" si="116"/>
        <v>ok</v>
      </c>
      <c r="BZ30" s="35">
        <f>HLOOKUP(A30,Input!$C$4:$AH$11,4,FALSE)</f>
        <v>12400</v>
      </c>
      <c r="CA30" s="35">
        <f>HLOOKUP(A30,Input!$C$14:$AH$21,4,FALSE)</f>
        <v>12400</v>
      </c>
      <c r="CB30" s="35">
        <f>HLOOKUP(A30,Input!$C$24:$AH$31,4,FALSE)</f>
        <v>12400</v>
      </c>
      <c r="CC30" s="35">
        <f>HLOOKUP(A30,Input!$B$34:$AH$44,2,FALSE)</f>
        <v>0</v>
      </c>
      <c r="CD30" s="35">
        <f>HLOOKUP(A30,Input!$B$34:$AH$44,3,FALSE)</f>
        <v>0</v>
      </c>
      <c r="CE30" s="157">
        <f t="shared" si="66"/>
        <v>0</v>
      </c>
      <c r="CF30" s="35">
        <f>HLOOKUP(A30,Input!$C$49:$AH$58,5,FALSE)</f>
        <v>0</v>
      </c>
      <c r="CG30" s="36">
        <f t="shared" si="67"/>
        <v>12400</v>
      </c>
      <c r="CH30" s="36">
        <f t="shared" si="68"/>
        <v>12400</v>
      </c>
      <c r="CI30" s="149">
        <f t="shared" si="69"/>
        <v>12400</v>
      </c>
      <c r="CJ30" s="149">
        <f t="shared" si="70"/>
        <v>0</v>
      </c>
      <c r="CK30" s="147">
        <f t="shared" si="71"/>
        <v>0</v>
      </c>
      <c r="CL30" s="147">
        <f t="shared" si="72"/>
        <v>0</v>
      </c>
      <c r="CM30" s="147">
        <f t="shared" si="73"/>
        <v>0</v>
      </c>
      <c r="CN30" s="147" t="str">
        <f t="shared" si="74"/>
        <v/>
      </c>
      <c r="CO30" s="150" t="str">
        <f t="shared" si="75"/>
        <v>nok</v>
      </c>
      <c r="CP30" s="150" t="str">
        <f t="shared" si="76"/>
        <v>nok</v>
      </c>
      <c r="CQ30" s="150" t="str">
        <f t="shared" si="77"/>
        <v>nok</v>
      </c>
      <c r="CR30" s="150" t="str">
        <f t="shared" si="78"/>
        <v/>
      </c>
      <c r="CS30" s="38">
        <f>Input!AD5</f>
        <v>51500</v>
      </c>
      <c r="CT30" s="39">
        <f>HLOOKUP(A30,Input!$C$14:$AH$21,2,FALSE)</f>
        <v>18800</v>
      </c>
      <c r="CU30" s="39">
        <f>HLOOKUP(A30,Input!$C$24:$AH$31,2,FALSE)</f>
        <v>32600</v>
      </c>
      <c r="CV30" s="39">
        <f>HLOOKUP(A30,Input!$B$34:$AH$44,10,FALSE)</f>
        <v>12400</v>
      </c>
      <c r="CW30" s="39">
        <f>HLOOKUP(A30,Input!$B$34:$AH$44,11,FALSE)</f>
        <v>0</v>
      </c>
      <c r="CX30" s="30">
        <f t="shared" si="10"/>
        <v>12400</v>
      </c>
      <c r="CY30" s="39">
        <f>HLOOKUP(A30,Input!$C$49:$AH$58,7,FALSE)</f>
        <v>12551</v>
      </c>
      <c r="CZ30" s="39">
        <f t="shared" si="79"/>
        <v>38949</v>
      </c>
      <c r="DA30" s="39">
        <f t="shared" si="80"/>
        <v>6249</v>
      </c>
      <c r="DB30" s="39">
        <f t="shared" si="81"/>
        <v>20049</v>
      </c>
      <c r="DC30" s="39">
        <f t="shared" si="82"/>
        <v>-151</v>
      </c>
      <c r="DD30" s="40">
        <f t="shared" si="83"/>
        <v>0.24370873786407768</v>
      </c>
      <c r="DE30" s="40">
        <f t="shared" si="84"/>
        <v>0.66760638297872343</v>
      </c>
      <c r="DF30" s="40">
        <f t="shared" si="85"/>
        <v>0.38500000000000001</v>
      </c>
      <c r="DG30" s="40">
        <f t="shared" si="86"/>
        <v>1.0121774193548387</v>
      </c>
      <c r="DH30" s="40" t="str">
        <f t="shared" si="121"/>
        <v>nok</v>
      </c>
      <c r="DI30" s="40" t="str">
        <f t="shared" si="122"/>
        <v>nok</v>
      </c>
      <c r="DJ30" s="40" t="str">
        <f t="shared" si="123"/>
        <v>nok</v>
      </c>
      <c r="DK30" s="40" t="str">
        <f t="shared" si="124"/>
        <v>ok</v>
      </c>
      <c r="DL30" s="38">
        <f>Input!AD6</f>
        <v>0</v>
      </c>
      <c r="DM30" s="39">
        <f>HLOOKUP(A30,Input!$C$14:$AH$21,3,FALSE)</f>
        <v>0</v>
      </c>
      <c r="DN30" s="39">
        <f>HLOOKUP(A30,Input!$C$24:$AH$31,3,FALSE)</f>
        <v>0</v>
      </c>
      <c r="DO30" s="39"/>
      <c r="DP30" s="39"/>
      <c r="DQ30" s="30">
        <f t="shared" si="87"/>
        <v>0</v>
      </c>
      <c r="DR30" s="39"/>
      <c r="DS30" s="39">
        <f t="shared" si="88"/>
        <v>0</v>
      </c>
      <c r="DT30" s="39">
        <f t="shared" si="89"/>
        <v>0</v>
      </c>
      <c r="DU30" s="39">
        <f t="shared" si="90"/>
        <v>0</v>
      </c>
      <c r="DV30" s="39">
        <f t="shared" si="91"/>
        <v>0</v>
      </c>
      <c r="DW30" s="40" t="str">
        <f t="shared" si="92"/>
        <v/>
      </c>
      <c r="DX30" s="40" t="str">
        <f t="shared" si="93"/>
        <v/>
      </c>
      <c r="DY30" s="40" t="str">
        <f t="shared" si="94"/>
        <v/>
      </c>
      <c r="DZ30" s="40" t="str">
        <f t="shared" si="95"/>
        <v/>
      </c>
      <c r="EA30" s="40" t="str">
        <f t="shared" si="130"/>
        <v/>
      </c>
      <c r="EB30" s="40" t="str">
        <f t="shared" si="130"/>
        <v/>
      </c>
      <c r="EC30" s="40" t="str">
        <f t="shared" si="130"/>
        <v/>
      </c>
      <c r="ED30" s="40" t="str">
        <f t="shared" si="130"/>
        <v/>
      </c>
      <c r="EE30" s="6"/>
    </row>
    <row r="31" spans="1:135">
      <c r="A31" s="97">
        <f t="shared" si="96"/>
        <v>28</v>
      </c>
      <c r="B31" s="23">
        <f t="shared" si="20"/>
        <v>154700</v>
      </c>
      <c r="C31" s="23">
        <f t="shared" si="21"/>
        <v>154700</v>
      </c>
      <c r="D31" s="23">
        <f t="shared" si="22"/>
        <v>143900</v>
      </c>
      <c r="E31" s="24">
        <f t="shared" si="129"/>
        <v>81400</v>
      </c>
      <c r="F31" s="24">
        <f t="shared" si="101"/>
        <v>64300</v>
      </c>
      <c r="G31" s="25">
        <f t="shared" si="24"/>
        <v>145700</v>
      </c>
      <c r="H31" s="24">
        <f t="shared" si="25"/>
        <v>140776</v>
      </c>
      <c r="I31" s="23">
        <f t="shared" si="26"/>
        <v>13924</v>
      </c>
      <c r="J31" s="23">
        <f t="shared" si="27"/>
        <v>13924</v>
      </c>
      <c r="K31" s="23">
        <f t="shared" si="28"/>
        <v>3124</v>
      </c>
      <c r="L31" s="23">
        <f t="shared" si="29"/>
        <v>4924</v>
      </c>
      <c r="M31" s="26">
        <f t="shared" si="30"/>
        <v>0.90999353587588883</v>
      </c>
      <c r="N31" s="26">
        <f t="shared" si="31"/>
        <v>0.90999353587588883</v>
      </c>
      <c r="O31" s="26">
        <f t="shared" si="32"/>
        <v>0.97829047949965253</v>
      </c>
      <c r="P31" s="26">
        <f t="shared" si="33"/>
        <v>0.96620452985586824</v>
      </c>
      <c r="Q31" s="27" t="str">
        <f t="shared" si="34"/>
        <v>ok</v>
      </c>
      <c r="R31" s="27" t="str">
        <f t="shared" si="35"/>
        <v>ok</v>
      </c>
      <c r="S31" s="27" t="str">
        <f t="shared" si="36"/>
        <v>ok</v>
      </c>
      <c r="T31" s="27" t="str">
        <f t="shared" si="37"/>
        <v>ok</v>
      </c>
      <c r="U31" s="28">
        <f>HLOOKUP('Quantity Resume'!A31,Input!$C$4:$AH$11,7,FALSE)</f>
        <v>39500</v>
      </c>
      <c r="V31" s="29">
        <f>HLOOKUP(A31,Input!$C$14:$AH$21,7,FALSE)</f>
        <v>39500</v>
      </c>
      <c r="W31" s="29">
        <f>HLOOKUP(A31,Input!$C$24:$AH$31,7,FALSE)</f>
        <v>52900</v>
      </c>
      <c r="X31" s="29">
        <f>HLOOKUP(A31,Input!$B$34:$AH$44,8,FALSE)</f>
        <v>60800</v>
      </c>
      <c r="Y31" s="29">
        <f>HLOOKUP(A31,Input!$B$34:$AH$44,9,FALSE)</f>
        <v>29200</v>
      </c>
      <c r="Z31" s="30">
        <f t="shared" si="38"/>
        <v>90000</v>
      </c>
      <c r="AA31" s="29">
        <f>HLOOKUP(A31,Input!$C$49:$AH$58,2,FALSE)</f>
        <v>84214</v>
      </c>
      <c r="AB31" s="29">
        <f t="shared" si="97"/>
        <v>-44714</v>
      </c>
      <c r="AC31" s="29">
        <f t="shared" si="98"/>
        <v>-44714</v>
      </c>
      <c r="AD31" s="29">
        <f t="shared" si="99"/>
        <v>-31314</v>
      </c>
      <c r="AE31" s="29">
        <f t="shared" si="100"/>
        <v>5786</v>
      </c>
      <c r="AF31" s="31">
        <f t="shared" si="39"/>
        <v>2.278481012658228</v>
      </c>
      <c r="AG31" s="31">
        <f t="shared" si="40"/>
        <v>2.1320000000000001</v>
      </c>
      <c r="AH31" s="31">
        <f t="shared" si="41"/>
        <v>1.5919470699432892</v>
      </c>
      <c r="AI31" s="31">
        <f t="shared" si="42"/>
        <v>0.93571111111111116</v>
      </c>
      <c r="AJ31" s="31" t="str">
        <f t="shared" si="131"/>
        <v>nok</v>
      </c>
      <c r="AK31" s="31" t="str">
        <f t="shared" si="131"/>
        <v>nok</v>
      </c>
      <c r="AL31" s="31" t="str">
        <f t="shared" si="131"/>
        <v>nok</v>
      </c>
      <c r="AM31" s="31" t="str">
        <f t="shared" si="131"/>
        <v>ok</v>
      </c>
      <c r="AN31" s="32">
        <f>HLOOKUP(A31,Input!$C$4:$AH$11,6,FALSE)</f>
        <v>59300</v>
      </c>
      <c r="AO31" s="33">
        <f>HLOOKUP(A31,Input!$C$14:$AH$21,6,FALSE)</f>
        <v>59300</v>
      </c>
      <c r="AP31" s="33">
        <f>HLOOKUP(A31,Input!$C$24:$AH$31,6,FALSE)</f>
        <v>24800</v>
      </c>
      <c r="AQ31" s="33">
        <f>HLOOKUP(A31,Input!$B$34:$AH$44,6,FALSE)</f>
        <v>12400</v>
      </c>
      <c r="AR31" s="33">
        <f>HLOOKUP(A31,Input!$B$34:$AH$44,7,FALSE)</f>
        <v>22700</v>
      </c>
      <c r="AS31" s="30">
        <f t="shared" si="4"/>
        <v>35100</v>
      </c>
      <c r="AT31" s="33">
        <f>HLOOKUP(A31,Input!$C$49:$AH$58,3,FALSE)</f>
        <v>35753</v>
      </c>
      <c r="AU31" s="33">
        <f t="shared" si="105"/>
        <v>23547</v>
      </c>
      <c r="AV31" s="33">
        <f t="shared" si="106"/>
        <v>23547</v>
      </c>
      <c r="AW31" s="33">
        <f t="shared" si="107"/>
        <v>-10953</v>
      </c>
      <c r="AX31" s="33">
        <f t="shared" si="108"/>
        <v>-653</v>
      </c>
      <c r="AY31" s="34">
        <f t="shared" si="9"/>
        <v>0.60291736930860029</v>
      </c>
      <c r="AZ31" s="34">
        <f t="shared" si="132"/>
        <v>0.60291736930860029</v>
      </c>
      <c r="BA31" s="34">
        <f t="shared" si="133"/>
        <v>1.4416532258064516</v>
      </c>
      <c r="BB31" s="34">
        <f t="shared" si="134"/>
        <v>1.0186039886039886</v>
      </c>
      <c r="BC31" s="34" t="str">
        <f t="shared" si="109"/>
        <v>nok</v>
      </c>
      <c r="BD31" s="34" t="str">
        <f t="shared" si="110"/>
        <v>nok</v>
      </c>
      <c r="BE31" s="34" t="str">
        <f t="shared" si="111"/>
        <v>nok</v>
      </c>
      <c r="BF31" s="34" t="str">
        <f t="shared" si="112"/>
        <v>ok</v>
      </c>
      <c r="BG31" s="35">
        <f>HLOOKUP(A31,Input!$C$4:$AH$11,5,FALSE)</f>
        <v>25000</v>
      </c>
      <c r="BH31" s="36">
        <f>HLOOKUP(A31,Input!$C$14:$AH$21,5,FALSE)</f>
        <v>25000</v>
      </c>
      <c r="BI31" s="36">
        <f>HLOOKUP(A31,Input!$C$24:$AH$31,5,FALSE)</f>
        <v>25300</v>
      </c>
      <c r="BJ31" s="36">
        <f>HLOOKUP(A31,Input!$B$34:$AH$44,4,FALSE)</f>
        <v>0</v>
      </c>
      <c r="BK31" s="36">
        <f>HLOOKUP(A31,Input!$B$34:$AH$44,5,FALSE)</f>
        <v>0</v>
      </c>
      <c r="BL31" s="30">
        <f t="shared" si="53"/>
        <v>0</v>
      </c>
      <c r="BM31" s="36">
        <f>HLOOKUP(A31,Input!$C$49:$AH$58,4,FALSE)</f>
        <v>0</v>
      </c>
      <c r="BN31" s="36">
        <f t="shared" si="54"/>
        <v>25000</v>
      </c>
      <c r="BO31" s="36">
        <f t="shared" si="55"/>
        <v>25000</v>
      </c>
      <c r="BP31" s="36">
        <f t="shared" si="56"/>
        <v>25300</v>
      </c>
      <c r="BQ31" s="36">
        <f t="shared" si="57"/>
        <v>0</v>
      </c>
      <c r="BR31" s="37">
        <f t="shared" si="58"/>
        <v>0</v>
      </c>
      <c r="BS31" s="37">
        <f t="shared" si="59"/>
        <v>0</v>
      </c>
      <c r="BT31" s="37">
        <f t="shared" si="60"/>
        <v>0</v>
      </c>
      <c r="BU31" s="37" t="str">
        <f t="shared" si="61"/>
        <v/>
      </c>
      <c r="BV31" s="37" t="str">
        <f t="shared" si="113"/>
        <v>nok</v>
      </c>
      <c r="BW31" s="37" t="str">
        <f t="shared" si="114"/>
        <v>nok</v>
      </c>
      <c r="BX31" s="37" t="str">
        <f t="shared" si="115"/>
        <v>nok</v>
      </c>
      <c r="BY31" s="37" t="str">
        <f t="shared" si="116"/>
        <v/>
      </c>
      <c r="BZ31" s="35">
        <f>HLOOKUP(A31,Input!$C$4:$AH$11,4,FALSE)</f>
        <v>0</v>
      </c>
      <c r="CA31" s="35">
        <f>HLOOKUP(A31,Input!$C$14:$AH$21,4,FALSE)</f>
        <v>0</v>
      </c>
      <c r="CB31" s="35">
        <f>HLOOKUP(A31,Input!$C$24:$AH$31,4,FALSE)</f>
        <v>0</v>
      </c>
      <c r="CC31" s="35">
        <f>HLOOKUP(A31,Input!$B$34:$AH$44,2,FALSE)</f>
        <v>0</v>
      </c>
      <c r="CD31" s="35">
        <f>HLOOKUP(A31,Input!$B$34:$AH$44,3,FALSE)</f>
        <v>0</v>
      </c>
      <c r="CE31" s="157">
        <f t="shared" si="66"/>
        <v>0</v>
      </c>
      <c r="CF31" s="35">
        <f>HLOOKUP(A31,Input!$C$49:$AH$58,5,FALSE)</f>
        <v>0</v>
      </c>
      <c r="CG31" s="36">
        <f t="shared" si="67"/>
        <v>0</v>
      </c>
      <c r="CH31" s="36">
        <f t="shared" si="68"/>
        <v>0</v>
      </c>
      <c r="CI31" s="149">
        <f t="shared" si="69"/>
        <v>0</v>
      </c>
      <c r="CJ31" s="149">
        <f t="shared" si="70"/>
        <v>0</v>
      </c>
      <c r="CK31" s="147" t="str">
        <f t="shared" ref="CK31:CK34" si="135">IFERROR(CF31/BZ31,"")</f>
        <v/>
      </c>
      <c r="CL31" s="147" t="str">
        <f t="shared" ref="CL31:CL34" si="136">IFERROR(CF31/CA31,"")</f>
        <v/>
      </c>
      <c r="CM31" s="147" t="str">
        <f t="shared" ref="CM31:CM34" si="137">IFERROR(CF31/CB31,"")</f>
        <v/>
      </c>
      <c r="CN31" s="147" t="str">
        <f t="shared" ref="CN31:CN34" si="138">IFERROR(CF31/CE31,"")</f>
        <v/>
      </c>
      <c r="CO31" s="150" t="str">
        <f t="shared" si="75"/>
        <v/>
      </c>
      <c r="CP31" s="150" t="str">
        <f t="shared" si="76"/>
        <v/>
      </c>
      <c r="CQ31" s="150" t="str">
        <f t="shared" si="77"/>
        <v/>
      </c>
      <c r="CR31" s="150" t="str">
        <f t="shared" si="78"/>
        <v/>
      </c>
      <c r="CS31" s="38">
        <f>Input!AE5</f>
        <v>30900</v>
      </c>
      <c r="CT31" s="39">
        <f>HLOOKUP(A31,Input!$C$14:$AH$21,2,FALSE)</f>
        <v>30900</v>
      </c>
      <c r="CU31" s="39">
        <f>HLOOKUP(A31,Input!$C$24:$AH$31,2,FALSE)</f>
        <v>40900</v>
      </c>
      <c r="CV31" s="39">
        <f>HLOOKUP(A31,Input!$B$34:$AH$44,10,FALSE)</f>
        <v>8200</v>
      </c>
      <c r="CW31" s="39">
        <f>HLOOKUP(A31,Input!$B$34:$AH$44,11,FALSE)</f>
        <v>12400</v>
      </c>
      <c r="CX31" s="30">
        <f t="shared" si="10"/>
        <v>20600</v>
      </c>
      <c r="CY31" s="39">
        <f>HLOOKUP(A31,Input!$C$49:$AH$58,7,FALSE)</f>
        <v>20809</v>
      </c>
      <c r="CZ31" s="39">
        <f t="shared" si="79"/>
        <v>10091</v>
      </c>
      <c r="DA31" s="39">
        <f t="shared" si="80"/>
        <v>10091</v>
      </c>
      <c r="DB31" s="39">
        <f t="shared" si="81"/>
        <v>20091</v>
      </c>
      <c r="DC31" s="39">
        <f t="shared" si="82"/>
        <v>-209</v>
      </c>
      <c r="DD31" s="40">
        <f t="shared" si="83"/>
        <v>0.67343042071197412</v>
      </c>
      <c r="DE31" s="40">
        <f t="shared" si="84"/>
        <v>0.67343042071197412</v>
      </c>
      <c r="DF31" s="40">
        <f t="shared" si="85"/>
        <v>0.50877750611246941</v>
      </c>
      <c r="DG31" s="40">
        <f t="shared" si="86"/>
        <v>1.0101456310679611</v>
      </c>
      <c r="DH31" s="40" t="str">
        <f t="shared" si="121"/>
        <v>nok</v>
      </c>
      <c r="DI31" s="40" t="str">
        <f t="shared" si="122"/>
        <v>nok</v>
      </c>
      <c r="DJ31" s="40" t="str">
        <f t="shared" si="123"/>
        <v>nok</v>
      </c>
      <c r="DK31" s="40" t="str">
        <f t="shared" si="124"/>
        <v>ok</v>
      </c>
      <c r="DL31" s="38">
        <f>Input!AE6</f>
        <v>0</v>
      </c>
      <c r="DM31" s="39">
        <f>HLOOKUP(A31,Input!$C$14:$AH$21,3,FALSE)</f>
        <v>0</v>
      </c>
      <c r="DN31" s="39">
        <f>HLOOKUP(A31,Input!$C$24:$AH$31,3,FALSE)</f>
        <v>0</v>
      </c>
      <c r="DO31" s="39"/>
      <c r="DP31" s="39"/>
      <c r="DQ31" s="30">
        <f t="shared" si="87"/>
        <v>0</v>
      </c>
      <c r="DR31" s="39"/>
      <c r="DS31" s="39">
        <f t="shared" si="88"/>
        <v>0</v>
      </c>
      <c r="DT31" s="39">
        <f t="shared" si="89"/>
        <v>0</v>
      </c>
      <c r="DU31" s="39">
        <f t="shared" si="90"/>
        <v>0</v>
      </c>
      <c r="DV31" s="39">
        <f t="shared" si="91"/>
        <v>0</v>
      </c>
      <c r="DW31" s="40" t="str">
        <f t="shared" si="92"/>
        <v/>
      </c>
      <c r="DX31" s="40" t="str">
        <f t="shared" si="93"/>
        <v/>
      </c>
      <c r="DY31" s="40" t="str">
        <f t="shared" si="94"/>
        <v/>
      </c>
      <c r="DZ31" s="40" t="str">
        <f t="shared" si="95"/>
        <v/>
      </c>
      <c r="EA31" s="40" t="str">
        <f t="shared" si="130"/>
        <v/>
      </c>
      <c r="EB31" s="40" t="str">
        <f t="shared" si="130"/>
        <v/>
      </c>
      <c r="EC31" s="40" t="str">
        <f t="shared" si="130"/>
        <v/>
      </c>
      <c r="ED31" s="40" t="str">
        <f t="shared" si="130"/>
        <v/>
      </c>
      <c r="EE31" s="6"/>
    </row>
    <row r="32" spans="1:135">
      <c r="A32" s="97">
        <f t="shared" si="96"/>
        <v>29</v>
      </c>
      <c r="B32" s="23">
        <f t="shared" si="20"/>
        <v>154000</v>
      </c>
      <c r="C32" s="23">
        <f t="shared" si="21"/>
        <v>154000</v>
      </c>
      <c r="D32" s="23">
        <f t="shared" si="22"/>
        <v>148100</v>
      </c>
      <c r="E32" s="24">
        <f t="shared" si="129"/>
        <v>83850</v>
      </c>
      <c r="F32" s="24">
        <f t="shared" si="101"/>
        <v>86900</v>
      </c>
      <c r="G32" s="25">
        <f t="shared" si="24"/>
        <v>170750</v>
      </c>
      <c r="H32" s="24">
        <f t="shared" si="25"/>
        <v>170192</v>
      </c>
      <c r="I32" s="23">
        <f t="shared" si="26"/>
        <v>-16192</v>
      </c>
      <c r="J32" s="23">
        <f t="shared" si="27"/>
        <v>-16192</v>
      </c>
      <c r="K32" s="23">
        <f t="shared" si="28"/>
        <v>-22092</v>
      </c>
      <c r="L32" s="23">
        <f t="shared" si="29"/>
        <v>558</v>
      </c>
      <c r="M32" s="26">
        <f t="shared" si="30"/>
        <v>1.1051428571428572</v>
      </c>
      <c r="N32" s="26">
        <f t="shared" si="31"/>
        <v>1.1051428571428572</v>
      </c>
      <c r="O32" s="26">
        <f t="shared" si="32"/>
        <v>1.1491694800810264</v>
      </c>
      <c r="P32" s="26">
        <f t="shared" si="33"/>
        <v>0.99673206442166906</v>
      </c>
      <c r="Q32" s="27" t="str">
        <f t="shared" si="34"/>
        <v>ok</v>
      </c>
      <c r="R32" s="27" t="str">
        <f t="shared" si="35"/>
        <v>ok</v>
      </c>
      <c r="S32" s="27" t="str">
        <f t="shared" si="36"/>
        <v>ok</v>
      </c>
      <c r="T32" s="27" t="str">
        <f t="shared" si="37"/>
        <v>ok</v>
      </c>
      <c r="U32" s="28">
        <f>HLOOKUP('Quantity Resume'!A32,Input!$C$4:$AH$11,7,FALSE)</f>
        <v>33000</v>
      </c>
      <c r="V32" s="29">
        <f>HLOOKUP(A32,Input!$C$14:$AH$21,7,FALSE)</f>
        <v>33000</v>
      </c>
      <c r="W32" s="29">
        <f>HLOOKUP(A32,Input!$C$24:$AH$31,7,FALSE)</f>
        <v>69200</v>
      </c>
      <c r="X32" s="29">
        <f>HLOOKUP(A32,Input!$B$34:$AH$44,8,FALSE)</f>
        <v>27700</v>
      </c>
      <c r="Y32" s="29">
        <f>HLOOKUP(A32,Input!$B$34:$AH$44,9,FALSE)</f>
        <v>10300</v>
      </c>
      <c r="Z32" s="30">
        <f t="shared" si="38"/>
        <v>38000</v>
      </c>
      <c r="AA32" s="29">
        <f>HLOOKUP(A32,Input!$C$49:$AH$58,2,FALSE)</f>
        <v>38510</v>
      </c>
      <c r="AB32" s="29">
        <f t="shared" si="97"/>
        <v>-5510</v>
      </c>
      <c r="AC32" s="29">
        <f t="shared" si="98"/>
        <v>-5510</v>
      </c>
      <c r="AD32" s="29">
        <f t="shared" si="99"/>
        <v>30690</v>
      </c>
      <c r="AE32" s="29">
        <f t="shared" si="100"/>
        <v>-510</v>
      </c>
      <c r="AF32" s="31">
        <f t="shared" si="39"/>
        <v>1.1515151515151516</v>
      </c>
      <c r="AG32" s="31">
        <f t="shared" si="40"/>
        <v>1.166969696969697</v>
      </c>
      <c r="AH32" s="31">
        <f t="shared" si="41"/>
        <v>0.55650289017341037</v>
      </c>
      <c r="AI32" s="31">
        <f t="shared" si="42"/>
        <v>1.013421052631579</v>
      </c>
      <c r="AJ32" s="31" t="str">
        <f t="shared" si="131"/>
        <v>nok</v>
      </c>
      <c r="AK32" s="31" t="str">
        <f t="shared" si="131"/>
        <v>nok</v>
      </c>
      <c r="AL32" s="31" t="str">
        <f t="shared" si="131"/>
        <v>nok</v>
      </c>
      <c r="AM32" s="31" t="str">
        <f t="shared" si="131"/>
        <v>ok</v>
      </c>
      <c r="AN32" s="32">
        <f>HLOOKUP(A32,Input!$C$4:$AH$11,6,FALSE)</f>
        <v>80700</v>
      </c>
      <c r="AO32" s="33">
        <f>HLOOKUP(A32,Input!$C$14:$AH$21,6,FALSE)</f>
        <v>80700</v>
      </c>
      <c r="AP32" s="33">
        <f>HLOOKUP(A32,Input!$C$24:$AH$31,6,FALSE)</f>
        <v>35100</v>
      </c>
      <c r="AQ32" s="33">
        <f>HLOOKUP(A32,Input!$B$34:$AH$44,6,FALSE)</f>
        <v>0</v>
      </c>
      <c r="AR32" s="33">
        <f>HLOOKUP(A32,Input!$B$34:$AH$44,7,FALSE)</f>
        <v>43900</v>
      </c>
      <c r="AS32" s="30">
        <f t="shared" si="4"/>
        <v>43900</v>
      </c>
      <c r="AT32" s="33">
        <f>HLOOKUP(A32,Input!$C$49:$AH$58,3,FALSE)</f>
        <v>41656</v>
      </c>
      <c r="AU32" s="33">
        <f t="shared" si="105"/>
        <v>39044</v>
      </c>
      <c r="AV32" s="33">
        <f t="shared" si="106"/>
        <v>39044</v>
      </c>
      <c r="AW32" s="33">
        <f t="shared" si="107"/>
        <v>-6556</v>
      </c>
      <c r="AX32" s="33">
        <f t="shared" si="108"/>
        <v>2244</v>
      </c>
      <c r="AY32" s="34">
        <f t="shared" si="9"/>
        <v>0.51618339529120194</v>
      </c>
      <c r="AZ32" s="34">
        <f t="shared" si="132"/>
        <v>0.51618339529120194</v>
      </c>
      <c r="BA32" s="34">
        <f t="shared" si="133"/>
        <v>1.1867806267806267</v>
      </c>
      <c r="BB32" s="34">
        <f t="shared" si="134"/>
        <v>0.94888382687927109</v>
      </c>
      <c r="BC32" s="34" t="str">
        <f t="shared" si="109"/>
        <v>nok</v>
      </c>
      <c r="BD32" s="34" t="str">
        <f t="shared" si="110"/>
        <v>nok</v>
      </c>
      <c r="BE32" s="34" t="str">
        <f t="shared" si="111"/>
        <v>nok</v>
      </c>
      <c r="BF32" s="34" t="str">
        <f t="shared" si="112"/>
        <v>ok</v>
      </c>
      <c r="BG32" s="35">
        <f>HLOOKUP(A32,Input!$C$4:$AH$11,5,FALSE)</f>
        <v>10000</v>
      </c>
      <c r="BH32" s="36">
        <f>HLOOKUP(A32,Input!$C$14:$AH$21,5,FALSE)</f>
        <v>10000</v>
      </c>
      <c r="BI32" s="36">
        <f>HLOOKUP(A32,Input!$C$24:$AH$31,5,FALSE)</f>
        <v>15000</v>
      </c>
      <c r="BJ32" s="36">
        <f>HLOOKUP(A32,Input!$B$34:$AH$44,4,FALSE)</f>
        <v>15000</v>
      </c>
      <c r="BK32" s="36">
        <f>HLOOKUP(A32,Input!$B$34:$AH$44,5,FALSE)</f>
        <v>0</v>
      </c>
      <c r="BL32" s="30">
        <f t="shared" si="53"/>
        <v>15000</v>
      </c>
      <c r="BM32" s="36">
        <f>HLOOKUP(A32,Input!$C$49:$AH$58,4,FALSE)</f>
        <v>14703</v>
      </c>
      <c r="BN32" s="36">
        <f t="shared" si="54"/>
        <v>-4703</v>
      </c>
      <c r="BO32" s="36">
        <f t="shared" si="55"/>
        <v>-4703</v>
      </c>
      <c r="BP32" s="36">
        <f t="shared" si="56"/>
        <v>297</v>
      </c>
      <c r="BQ32" s="36">
        <f t="shared" si="57"/>
        <v>297</v>
      </c>
      <c r="BR32" s="37">
        <f t="shared" ref="BR32:BR34" si="139">IFERROR(BM32/BG32,"")</f>
        <v>1.4702999999999999</v>
      </c>
      <c r="BS32" s="37">
        <f t="shared" ref="BS32:BS34" si="140">IFERROR(BM32/BH32,"")</f>
        <v>1.4702999999999999</v>
      </c>
      <c r="BT32" s="37">
        <f t="shared" ref="BT32:BT34" si="141">IFERROR(BM32/BI32,"")</f>
        <v>0.98019999999999996</v>
      </c>
      <c r="BU32" s="37">
        <f t="shared" ref="BU32:BU34" si="142">IFERROR(BM32/BL32,"")</f>
        <v>0.98019999999999996</v>
      </c>
      <c r="BV32" s="37" t="str">
        <f t="shared" si="113"/>
        <v>nok</v>
      </c>
      <c r="BW32" s="37" t="str">
        <f t="shared" si="114"/>
        <v>nok</v>
      </c>
      <c r="BX32" s="37" t="str">
        <f t="shared" si="115"/>
        <v>ok</v>
      </c>
      <c r="BY32" s="37" t="str">
        <f t="shared" si="116"/>
        <v>ok</v>
      </c>
      <c r="BZ32" s="35">
        <f>HLOOKUP(A32,Input!$C$4:$AH$11,4,FALSE)</f>
        <v>0</v>
      </c>
      <c r="CA32" s="35">
        <f>HLOOKUP(A32,Input!$C$14:$AH$21,4,FALSE)</f>
        <v>0</v>
      </c>
      <c r="CB32" s="35">
        <f>HLOOKUP(A32,Input!$C$24:$AH$31,4,FALSE)</f>
        <v>0</v>
      </c>
      <c r="CC32" s="35">
        <f>HLOOKUP(A32,Input!$B$34:$AH$44,2,FALSE)</f>
        <v>12400</v>
      </c>
      <c r="CD32" s="35">
        <f>HLOOKUP(A32,Input!$B$34:$AH$44,3,FALSE)</f>
        <v>0</v>
      </c>
      <c r="CE32" s="157">
        <f t="shared" si="66"/>
        <v>12400</v>
      </c>
      <c r="CF32" s="35">
        <f>HLOOKUP(A32,Input!$C$49:$AH$58,5,FALSE)</f>
        <v>12431</v>
      </c>
      <c r="CG32" s="36">
        <f t="shared" si="67"/>
        <v>-12431</v>
      </c>
      <c r="CH32" s="36">
        <f t="shared" si="68"/>
        <v>-12431</v>
      </c>
      <c r="CI32" s="149">
        <f t="shared" si="69"/>
        <v>-12431</v>
      </c>
      <c r="CJ32" s="149">
        <f t="shared" si="70"/>
        <v>-31</v>
      </c>
      <c r="CK32" s="147" t="str">
        <f t="shared" si="135"/>
        <v/>
      </c>
      <c r="CL32" s="147" t="str">
        <f t="shared" si="136"/>
        <v/>
      </c>
      <c r="CM32" s="147" t="str">
        <f t="shared" si="137"/>
        <v/>
      </c>
      <c r="CN32" s="147">
        <f t="shared" si="138"/>
        <v>1.0024999999999999</v>
      </c>
      <c r="CO32" s="150" t="str">
        <f t="shared" si="75"/>
        <v/>
      </c>
      <c r="CP32" s="150" t="str">
        <f t="shared" si="76"/>
        <v/>
      </c>
      <c r="CQ32" s="150" t="str">
        <f t="shared" si="77"/>
        <v/>
      </c>
      <c r="CR32" s="150" t="str">
        <f t="shared" si="78"/>
        <v>ok</v>
      </c>
      <c r="CS32" s="38">
        <f>Input!AF5</f>
        <v>30300</v>
      </c>
      <c r="CT32" s="39">
        <f>HLOOKUP(A32,Input!$C$14:$AH$21,2,FALSE)</f>
        <v>30300</v>
      </c>
      <c r="CU32" s="39">
        <f>HLOOKUP(A32,Input!$C$24:$AH$31,2,FALSE)</f>
        <v>28800</v>
      </c>
      <c r="CV32" s="39">
        <f>HLOOKUP(A32,Input!$B$34:$AH$44,10,FALSE)</f>
        <v>28750</v>
      </c>
      <c r="CW32" s="39">
        <f>HLOOKUP(A32,Input!$B$34:$AH$44,11,FALSE)</f>
        <v>32700</v>
      </c>
      <c r="CX32" s="30">
        <f t="shared" si="10"/>
        <v>61450</v>
      </c>
      <c r="CY32" s="39">
        <f>HLOOKUP(A32,Input!$C$49:$AH$58,7,FALSE)</f>
        <v>62892</v>
      </c>
      <c r="CZ32" s="39">
        <f t="shared" si="79"/>
        <v>-32592</v>
      </c>
      <c r="DA32" s="39">
        <f t="shared" si="80"/>
        <v>-32592</v>
      </c>
      <c r="DB32" s="39">
        <f t="shared" si="81"/>
        <v>-34092</v>
      </c>
      <c r="DC32" s="39">
        <f t="shared" si="82"/>
        <v>-1442</v>
      </c>
      <c r="DD32" s="40">
        <f t="shared" ref="DD32:DD34" si="143">IFERROR(CY32/CS32,"")</f>
        <v>2.0756435643564357</v>
      </c>
      <c r="DE32" s="40">
        <f t="shared" ref="DE32:DE34" si="144">IFERROR(CY32/CT32,"")</f>
        <v>2.0756435643564357</v>
      </c>
      <c r="DF32" s="40">
        <f t="shared" ref="DF32:DF34" si="145">IFERROR(CY32/CU32,"")</f>
        <v>2.1837499999999999</v>
      </c>
      <c r="DG32" s="40">
        <f t="shared" ref="DG32:DG34" si="146">IFERROR(CY32/CX32,"")</f>
        <v>1.0234662327095199</v>
      </c>
      <c r="DH32" s="40" t="str">
        <f t="shared" si="121"/>
        <v>nok</v>
      </c>
      <c r="DI32" s="40" t="str">
        <f t="shared" si="122"/>
        <v>nok</v>
      </c>
      <c r="DJ32" s="40" t="str">
        <f t="shared" si="123"/>
        <v>nok</v>
      </c>
      <c r="DK32" s="40" t="str">
        <f t="shared" si="124"/>
        <v>ok</v>
      </c>
      <c r="DL32" s="38">
        <f>Input!AF6</f>
        <v>0</v>
      </c>
      <c r="DM32" s="39">
        <f>HLOOKUP(A32,Input!$C$14:$AH$21,3,FALSE)</f>
        <v>0</v>
      </c>
      <c r="DN32" s="39">
        <f>HLOOKUP(A32,Input!$C$24:$AH$31,3,FALSE)</f>
        <v>0</v>
      </c>
      <c r="DO32" s="39"/>
      <c r="DP32" s="39"/>
      <c r="DQ32" s="30">
        <f t="shared" si="87"/>
        <v>0</v>
      </c>
      <c r="DR32" s="39"/>
      <c r="DS32" s="39">
        <f t="shared" si="88"/>
        <v>0</v>
      </c>
      <c r="DT32" s="39">
        <f t="shared" si="89"/>
        <v>0</v>
      </c>
      <c r="DU32" s="39">
        <f t="shared" si="90"/>
        <v>0</v>
      </c>
      <c r="DV32" s="39">
        <f t="shared" si="91"/>
        <v>0</v>
      </c>
      <c r="DW32" s="40" t="str">
        <f t="shared" si="92"/>
        <v/>
      </c>
      <c r="DX32" s="40" t="str">
        <f t="shared" si="93"/>
        <v/>
      </c>
      <c r="DY32" s="40" t="str">
        <f t="shared" si="94"/>
        <v/>
      </c>
      <c r="DZ32" s="40" t="str">
        <f t="shared" si="95"/>
        <v/>
      </c>
      <c r="EA32" s="40" t="str">
        <f t="shared" si="130"/>
        <v/>
      </c>
      <c r="EB32" s="40" t="str">
        <f t="shared" si="130"/>
        <v/>
      </c>
      <c r="EC32" s="40" t="str">
        <f t="shared" si="130"/>
        <v/>
      </c>
      <c r="ED32" s="40" t="str">
        <f t="shared" si="130"/>
        <v/>
      </c>
      <c r="EE32" s="6"/>
    </row>
    <row r="33" spans="1:135">
      <c r="A33" s="97">
        <f t="shared" si="96"/>
        <v>30</v>
      </c>
      <c r="B33" s="23">
        <f t="shared" si="20"/>
        <v>153500</v>
      </c>
      <c r="C33" s="23">
        <f t="shared" si="21"/>
        <v>153500</v>
      </c>
      <c r="D33" s="23">
        <f t="shared" si="22"/>
        <v>151200</v>
      </c>
      <c r="E33" s="24">
        <f t="shared" si="129"/>
        <v>81600</v>
      </c>
      <c r="F33" s="24">
        <f t="shared" si="101"/>
        <v>66100</v>
      </c>
      <c r="G33" s="25">
        <f t="shared" si="24"/>
        <v>147700</v>
      </c>
      <c r="H33" s="24">
        <f t="shared" si="25"/>
        <v>145246</v>
      </c>
      <c r="I33" s="23">
        <f t="shared" si="26"/>
        <v>8254</v>
      </c>
      <c r="J33" s="23">
        <f t="shared" si="27"/>
        <v>8254</v>
      </c>
      <c r="K33" s="23">
        <f t="shared" si="28"/>
        <v>5954</v>
      </c>
      <c r="L33" s="23">
        <f t="shared" si="29"/>
        <v>2454</v>
      </c>
      <c r="M33" s="26">
        <f t="shared" si="30"/>
        <v>0.94622801302931592</v>
      </c>
      <c r="N33" s="26">
        <f t="shared" si="31"/>
        <v>0.94622801302931592</v>
      </c>
      <c r="O33" s="26">
        <f t="shared" si="32"/>
        <v>0.9606216931216931</v>
      </c>
      <c r="P33" s="26">
        <f t="shared" si="33"/>
        <v>0.98338524035206498</v>
      </c>
      <c r="Q33" s="27" t="str">
        <f t="shared" ref="Q33:T34" si="147">+IF(M33="","",IF(AND(M33&gt;=$Q$1,M33&lt;=$R$1),"ok","nok"))</f>
        <v>ok</v>
      </c>
      <c r="R33" s="27" t="str">
        <f t="shared" si="147"/>
        <v>ok</v>
      </c>
      <c r="S33" s="27" t="str">
        <f t="shared" si="147"/>
        <v>ok</v>
      </c>
      <c r="T33" s="27" t="str">
        <f t="shared" si="147"/>
        <v>ok</v>
      </c>
      <c r="U33" s="28">
        <f>HLOOKUP('Quantity Resume'!A33,Input!$C$4:$AH$11,7,FALSE)</f>
        <v>40300</v>
      </c>
      <c r="V33" s="29">
        <f>HLOOKUP(A33,Input!$C$14:$AH$21,7,FALSE)</f>
        <v>40300</v>
      </c>
      <c r="W33" s="29">
        <f>HLOOKUP(A33,Input!$C$24:$AH$31,7,FALSE)</f>
        <v>20600</v>
      </c>
      <c r="X33" s="29">
        <f>HLOOKUP(A33,Input!$B$34:$AH$44,8,FALSE)</f>
        <v>16800</v>
      </c>
      <c r="Y33" s="29">
        <f>HLOOKUP(A33,Input!$B$34:$AH$44,9,FALSE)</f>
        <v>13700</v>
      </c>
      <c r="Z33" s="30">
        <f t="shared" si="38"/>
        <v>30500</v>
      </c>
      <c r="AA33" s="29">
        <f>HLOOKUP(A33,Input!$C$49:$AH$58,2,FALSE)</f>
        <v>29102</v>
      </c>
      <c r="AB33" s="29">
        <f t="shared" si="97"/>
        <v>11198</v>
      </c>
      <c r="AC33" s="29">
        <f t="shared" si="98"/>
        <v>11198</v>
      </c>
      <c r="AD33" s="29">
        <f t="shared" si="99"/>
        <v>-8502</v>
      </c>
      <c r="AE33" s="29">
        <f t="shared" si="100"/>
        <v>1398</v>
      </c>
      <c r="AF33" s="31">
        <f t="shared" ref="AF33:AF34" si="148">IFERROR(Z33/U33,"")</f>
        <v>0.75682382133995041</v>
      </c>
      <c r="AG33" s="31">
        <f t="shared" ref="AG33:AG34" si="149">IFERROR(AA33/V33,"")</f>
        <v>0.72213399503722087</v>
      </c>
      <c r="AH33" s="31">
        <f t="shared" ref="AH33" si="150">IFERROR(AA33/W33,"")</f>
        <v>1.4127184466019418</v>
      </c>
      <c r="AI33" s="31">
        <f>IFERROR(AA33/Z33,"")</f>
        <v>0.95416393442622949</v>
      </c>
      <c r="AJ33" s="31" t="str">
        <f t="shared" si="131"/>
        <v>nok</v>
      </c>
      <c r="AK33" s="31" t="str">
        <f t="shared" si="131"/>
        <v>nok</v>
      </c>
      <c r="AL33" s="31" t="str">
        <f t="shared" si="131"/>
        <v>nok</v>
      </c>
      <c r="AM33" s="31" t="str">
        <f t="shared" si="131"/>
        <v>ok</v>
      </c>
      <c r="AN33" s="32">
        <f>HLOOKUP(A33,Input!$C$4:$AH$11,6,FALSE)</f>
        <v>70200</v>
      </c>
      <c r="AO33" s="33">
        <f>HLOOKUP(A33,Input!$C$14:$AH$21,6,FALSE)</f>
        <v>70200</v>
      </c>
      <c r="AP33" s="33">
        <f>HLOOKUP(A33,Input!$C$24:$AH$31,6,FALSE)</f>
        <v>30900</v>
      </c>
      <c r="AQ33" s="33">
        <f>HLOOKUP(A33,Input!$B$34:$AH$44,6,FALSE)</f>
        <v>33600</v>
      </c>
      <c r="AR33" s="33">
        <f>HLOOKUP(A33,Input!$B$34:$AH$44,7,FALSE)</f>
        <v>10300</v>
      </c>
      <c r="AS33" s="30">
        <f>AR33+AQ33</f>
        <v>43900</v>
      </c>
      <c r="AT33" s="33">
        <f>HLOOKUP(A33,Input!$C$49:$AH$58,3,FALSE)</f>
        <v>41862</v>
      </c>
      <c r="AU33" s="33">
        <f t="shared" si="105"/>
        <v>28338</v>
      </c>
      <c r="AV33" s="33">
        <f t="shared" si="106"/>
        <v>28338</v>
      </c>
      <c r="AW33" s="33">
        <f t="shared" si="107"/>
        <v>-10962</v>
      </c>
      <c r="AX33" s="33">
        <f t="shared" si="108"/>
        <v>2038</v>
      </c>
      <c r="AY33" s="34">
        <f t="shared" si="9"/>
        <v>0.59632478632478636</v>
      </c>
      <c r="AZ33" s="34">
        <f t="shared" si="132"/>
        <v>0.59632478632478636</v>
      </c>
      <c r="BA33" s="34">
        <f t="shared" si="133"/>
        <v>1.3547572815533981</v>
      </c>
      <c r="BB33" s="34">
        <f t="shared" si="134"/>
        <v>0.95357630979498864</v>
      </c>
      <c r="BC33" s="34" t="str">
        <f t="shared" si="109"/>
        <v>nok</v>
      </c>
      <c r="BD33" s="34" t="str">
        <f t="shared" si="110"/>
        <v>nok</v>
      </c>
      <c r="BE33" s="34" t="str">
        <f t="shared" si="111"/>
        <v>nok</v>
      </c>
      <c r="BF33" s="34" t="str">
        <f t="shared" si="112"/>
        <v>ok</v>
      </c>
      <c r="BG33" s="35">
        <f>HLOOKUP(A33,Input!$C$4:$AH$11,5,FALSE)</f>
        <v>22400</v>
      </c>
      <c r="BH33" s="36">
        <f>HLOOKUP(A33,Input!$C$14:$AH$21,5,FALSE)</f>
        <v>22400</v>
      </c>
      <c r="BI33" s="36">
        <f>HLOOKUP(A33,Input!$C$24:$AH$31,5,FALSE)</f>
        <v>22700</v>
      </c>
      <c r="BJ33" s="36">
        <f>HLOOKUP(A33,Input!$B$34:$AH$44,4,FALSE)</f>
        <v>10300</v>
      </c>
      <c r="BK33" s="36">
        <f>HLOOKUP(A33,Input!$B$34:$AH$44,5,FALSE)</f>
        <v>12400</v>
      </c>
      <c r="BL33" s="30">
        <f t="shared" si="53"/>
        <v>22700</v>
      </c>
      <c r="BM33" s="36">
        <f>HLOOKUP(A33,Input!$C$49:$AH$58,4,FALSE)</f>
        <v>22752</v>
      </c>
      <c r="BN33" s="36">
        <f t="shared" si="54"/>
        <v>-352</v>
      </c>
      <c r="BO33" s="36">
        <f t="shared" si="55"/>
        <v>-352</v>
      </c>
      <c r="BP33" s="36">
        <f t="shared" si="56"/>
        <v>-52</v>
      </c>
      <c r="BQ33" s="36">
        <f t="shared" si="57"/>
        <v>-52</v>
      </c>
      <c r="BR33" s="37">
        <f t="shared" si="139"/>
        <v>1.0157142857142858</v>
      </c>
      <c r="BS33" s="37">
        <f t="shared" si="140"/>
        <v>1.0157142857142858</v>
      </c>
      <c r="BT33" s="37">
        <f t="shared" si="141"/>
        <v>1.0022907488986783</v>
      </c>
      <c r="BU33" s="37">
        <f t="shared" si="142"/>
        <v>1.0022907488986783</v>
      </c>
      <c r="BV33" s="37" t="str">
        <f t="shared" si="113"/>
        <v>ok</v>
      </c>
      <c r="BW33" s="37" t="str">
        <f t="shared" si="114"/>
        <v>ok</v>
      </c>
      <c r="BX33" s="37" t="str">
        <f t="shared" si="115"/>
        <v>ok</v>
      </c>
      <c r="BY33" s="37" t="str">
        <f t="shared" si="116"/>
        <v>ok</v>
      </c>
      <c r="BZ33" s="35">
        <f>HLOOKUP(A33,Input!$C$4:$AH$11,4,FALSE)</f>
        <v>10300</v>
      </c>
      <c r="CA33" s="35">
        <f>HLOOKUP(A33,Input!$C$14:$AH$21,4,FALSE)</f>
        <v>10300</v>
      </c>
      <c r="CB33" s="35">
        <f>HLOOKUP(A33,Input!$C$24:$AH$31,4,FALSE)</f>
        <v>25300</v>
      </c>
      <c r="CC33" s="35">
        <f>HLOOKUP(A33,Input!$B$34:$AH$44,2,FALSE)</f>
        <v>12400</v>
      </c>
      <c r="CD33" s="35">
        <f>HLOOKUP(A33,Input!$B$34:$AH$44,3,FALSE)</f>
        <v>9300</v>
      </c>
      <c r="CE33" s="157">
        <f t="shared" si="66"/>
        <v>21700</v>
      </c>
      <c r="CF33" s="35">
        <f>HLOOKUP(A33,Input!$C$49:$AH$58,5,FALSE)</f>
        <v>22252</v>
      </c>
      <c r="CG33" s="36">
        <f t="shared" si="67"/>
        <v>-11952</v>
      </c>
      <c r="CH33" s="36">
        <f t="shared" si="68"/>
        <v>-11952</v>
      </c>
      <c r="CI33" s="149">
        <f t="shared" si="69"/>
        <v>3048</v>
      </c>
      <c r="CJ33" s="149">
        <f t="shared" si="70"/>
        <v>-552</v>
      </c>
      <c r="CK33" s="147">
        <f t="shared" si="135"/>
        <v>2.1603883495145633</v>
      </c>
      <c r="CL33" s="147">
        <f t="shared" si="136"/>
        <v>2.1603883495145633</v>
      </c>
      <c r="CM33" s="147">
        <f t="shared" si="137"/>
        <v>0.87952569169960471</v>
      </c>
      <c r="CN33" s="147">
        <f t="shared" si="138"/>
        <v>1.0254377880184331</v>
      </c>
      <c r="CO33" s="150" t="str">
        <f t="shared" si="75"/>
        <v>nok</v>
      </c>
      <c r="CP33" s="150" t="str">
        <f t="shared" si="76"/>
        <v>nok</v>
      </c>
      <c r="CQ33" s="150" t="str">
        <f t="shared" si="77"/>
        <v>ok</v>
      </c>
      <c r="CR33" s="150" t="str">
        <f t="shared" si="78"/>
        <v>ok</v>
      </c>
      <c r="CS33" s="38">
        <f>Input!AG5</f>
        <v>10300</v>
      </c>
      <c r="CT33" s="39">
        <f>HLOOKUP(A33,Input!$C$14:$AH$21,2,FALSE)</f>
        <v>10300</v>
      </c>
      <c r="CU33" s="39">
        <f>HLOOKUP(A33,Input!$C$24:$AH$31,2,FALSE)</f>
        <v>51700</v>
      </c>
      <c r="CV33" s="39">
        <f>HLOOKUP(A33,Input!$B$34:$AH$44,10,FALSE)</f>
        <v>8500</v>
      </c>
      <c r="CW33" s="39">
        <f>HLOOKUP(A33,Input!$B$34:$AH$44,11,FALSE)</f>
        <v>20400</v>
      </c>
      <c r="CX33" s="30">
        <f t="shared" si="10"/>
        <v>28900</v>
      </c>
      <c r="CY33" s="39">
        <f>HLOOKUP(A33,Input!$C$49:$AH$58,7,FALSE)</f>
        <v>29278</v>
      </c>
      <c r="CZ33" s="39">
        <f t="shared" si="79"/>
        <v>-18978</v>
      </c>
      <c r="DA33" s="39">
        <f t="shared" si="80"/>
        <v>-18978</v>
      </c>
      <c r="DB33" s="39">
        <f t="shared" si="81"/>
        <v>22422</v>
      </c>
      <c r="DC33" s="39">
        <f t="shared" si="82"/>
        <v>-378</v>
      </c>
      <c r="DD33" s="40">
        <f t="shared" si="143"/>
        <v>2.8425242718446602</v>
      </c>
      <c r="DE33" s="40">
        <f t="shared" si="144"/>
        <v>2.8425242718446602</v>
      </c>
      <c r="DF33" s="40">
        <f t="shared" si="145"/>
        <v>0.56630560928433271</v>
      </c>
      <c r="DG33" s="40">
        <f t="shared" si="146"/>
        <v>1.0130795847750864</v>
      </c>
      <c r="DH33" s="40" t="str">
        <f t="shared" si="121"/>
        <v>nok</v>
      </c>
      <c r="DI33" s="40" t="str">
        <f t="shared" si="122"/>
        <v>nok</v>
      </c>
      <c r="DJ33" s="40" t="str">
        <f t="shared" si="123"/>
        <v>nok</v>
      </c>
      <c r="DK33" s="40" t="str">
        <f t="shared" si="124"/>
        <v>ok</v>
      </c>
      <c r="DL33" s="38">
        <f>Input!AG6</f>
        <v>0</v>
      </c>
      <c r="DM33" s="39">
        <f>HLOOKUP(A33,Input!$C$14:$AH$21,3,FALSE)</f>
        <v>0</v>
      </c>
      <c r="DN33" s="39">
        <f>HLOOKUP(A33,Input!$C$24:$AH$31,3,FALSE)</f>
        <v>0</v>
      </c>
      <c r="DO33" s="39"/>
      <c r="DP33" s="39"/>
      <c r="DQ33" s="30">
        <f t="shared" si="87"/>
        <v>0</v>
      </c>
      <c r="DR33" s="39"/>
      <c r="DS33" s="39">
        <f t="shared" si="88"/>
        <v>0</v>
      </c>
      <c r="DT33" s="39">
        <f t="shared" si="89"/>
        <v>0</v>
      </c>
      <c r="DU33" s="39">
        <f t="shared" si="90"/>
        <v>0</v>
      </c>
      <c r="DV33" s="39">
        <f t="shared" si="91"/>
        <v>0</v>
      </c>
      <c r="DW33" s="40" t="str">
        <f t="shared" si="92"/>
        <v/>
      </c>
      <c r="DX33" s="40" t="str">
        <f t="shared" si="93"/>
        <v/>
      </c>
      <c r="DY33" s="40" t="str">
        <f t="shared" si="94"/>
        <v/>
      </c>
      <c r="DZ33" s="40" t="str">
        <f t="shared" si="95"/>
        <v/>
      </c>
      <c r="EA33" s="40" t="str">
        <f t="shared" si="130"/>
        <v/>
      </c>
      <c r="EB33" s="40" t="str">
        <f t="shared" si="130"/>
        <v/>
      </c>
      <c r="EC33" s="40" t="str">
        <f t="shared" si="130"/>
        <v/>
      </c>
      <c r="ED33" s="40" t="str">
        <f t="shared" si="130"/>
        <v/>
      </c>
      <c r="EE33" s="6"/>
    </row>
    <row r="34" spans="1:135">
      <c r="A34" s="97">
        <f t="shared" si="96"/>
        <v>31</v>
      </c>
      <c r="B34" s="23" t="e">
        <f t="shared" si="20"/>
        <v>#N/A</v>
      </c>
      <c r="C34" s="23" t="e">
        <f t="shared" si="21"/>
        <v>#N/A</v>
      </c>
      <c r="D34" s="23" t="e">
        <f t="shared" si="22"/>
        <v>#N/A</v>
      </c>
      <c r="E34" s="24" t="e">
        <f t="shared" si="129"/>
        <v>#N/A</v>
      </c>
      <c r="F34" s="24" t="e">
        <f t="shared" si="101"/>
        <v>#N/A</v>
      </c>
      <c r="G34" s="25" t="e">
        <f t="shared" si="24"/>
        <v>#N/A</v>
      </c>
      <c r="H34" s="24" t="e">
        <f t="shared" si="25"/>
        <v>#N/A</v>
      </c>
      <c r="I34" s="23" t="str">
        <f t="shared" si="26"/>
        <v/>
      </c>
      <c r="J34" s="23" t="str">
        <f t="shared" si="27"/>
        <v/>
      </c>
      <c r="K34" s="23" t="str">
        <f t="shared" si="28"/>
        <v/>
      </c>
      <c r="L34" s="23" t="str">
        <f t="shared" si="29"/>
        <v/>
      </c>
      <c r="M34" s="26" t="str">
        <f t="shared" ref="M34" si="151">IFERROR(H34/B34,"")</f>
        <v/>
      </c>
      <c r="N34" s="26" t="str">
        <f t="shared" ref="N34" si="152">IFERROR(H34/C34,"")</f>
        <v/>
      </c>
      <c r="O34" s="26" t="str">
        <f t="shared" ref="O34" si="153">IFERROR(H34/D34,"")</f>
        <v/>
      </c>
      <c r="P34" s="26" t="str">
        <f t="shared" ref="P34" si="154">IFERROR(H34/G34,"")</f>
        <v/>
      </c>
      <c r="Q34" s="27" t="str">
        <f t="shared" si="147"/>
        <v/>
      </c>
      <c r="R34" s="27" t="str">
        <f t="shared" si="147"/>
        <v/>
      </c>
      <c r="S34" s="27" t="str">
        <f t="shared" si="147"/>
        <v/>
      </c>
      <c r="T34" s="27" t="str">
        <f t="shared" si="147"/>
        <v/>
      </c>
      <c r="U34" s="28" t="e">
        <f>HLOOKUP('Quantity Resume'!A34,Input!$C$4:$AH$11,7,FALSE)</f>
        <v>#N/A</v>
      </c>
      <c r="V34" s="29" t="e">
        <f>HLOOKUP(A34,Input!$C$14:$AH$21,7,FALSE)</f>
        <v>#N/A</v>
      </c>
      <c r="W34" s="29" t="e">
        <f>HLOOKUP(A34,Input!$C$24:$AH$31,7,FALSE)</f>
        <v>#N/A</v>
      </c>
      <c r="X34" s="29" t="e">
        <f>HLOOKUP(A34,Input!$B$34:$AH$44,8,FALSE)</f>
        <v>#N/A</v>
      </c>
      <c r="Y34" s="29" t="e">
        <f>HLOOKUP(A34,Input!$B$34:$AH$44,9,FALSE)</f>
        <v>#N/A</v>
      </c>
      <c r="Z34" s="30" t="e">
        <f t="shared" si="38"/>
        <v>#N/A</v>
      </c>
      <c r="AA34" s="29" t="e">
        <f>HLOOKUP(A34,Input!$C$49:$AH$58,2,FALSE)</f>
        <v>#N/A</v>
      </c>
      <c r="AB34" s="29" t="str">
        <f t="shared" si="97"/>
        <v/>
      </c>
      <c r="AC34" s="29" t="str">
        <f t="shared" si="98"/>
        <v/>
      </c>
      <c r="AD34" s="29" t="str">
        <f t="shared" si="99"/>
        <v/>
      </c>
      <c r="AE34" s="29" t="str">
        <f t="shared" si="100"/>
        <v/>
      </c>
      <c r="AF34" s="31" t="str">
        <f t="shared" si="148"/>
        <v/>
      </c>
      <c r="AG34" s="31" t="str">
        <f t="shared" si="149"/>
        <v/>
      </c>
      <c r="AH34" s="31" t="str">
        <f>IFERROR(AA34/W34,"")</f>
        <v/>
      </c>
      <c r="AI34" s="31" t="str">
        <f>IFERROR(AA34/Z34,"")</f>
        <v/>
      </c>
      <c r="AJ34" s="31" t="str">
        <f t="shared" si="131"/>
        <v/>
      </c>
      <c r="AK34" s="31" t="str">
        <f t="shared" si="131"/>
        <v/>
      </c>
      <c r="AL34" s="31" t="str">
        <f t="shared" si="131"/>
        <v/>
      </c>
      <c r="AM34" s="31" t="str">
        <f t="shared" si="131"/>
        <v/>
      </c>
      <c r="AN34" s="32" t="e">
        <f>HLOOKUP(A34,Input!$C$4:$AH$11,6,FALSE)</f>
        <v>#N/A</v>
      </c>
      <c r="AO34" s="33" t="e">
        <f>HLOOKUP(A34,Input!$C$14:$AH$21,6,FALSE)</f>
        <v>#N/A</v>
      </c>
      <c r="AP34" s="33" t="e">
        <f>HLOOKUP(A34,Input!$C$24:$AH$31,6,FALSE)</f>
        <v>#N/A</v>
      </c>
      <c r="AQ34" s="33" t="e">
        <f>HLOOKUP(A34,Input!$B$34:$AH$44,6,FALSE)</f>
        <v>#N/A</v>
      </c>
      <c r="AR34" s="33" t="e">
        <f>HLOOKUP(A34,Input!$B$34:$AH$44,7,FALSE)</f>
        <v>#N/A</v>
      </c>
      <c r="AS34" s="30" t="e">
        <f>AR34+AQ34</f>
        <v>#N/A</v>
      </c>
      <c r="AT34" s="33" t="e">
        <f>HLOOKUP(A34,Input!$C$49:$AH$58,3,FALSE)</f>
        <v>#N/A</v>
      </c>
      <c r="AU34" s="33" t="str">
        <f t="shared" si="105"/>
        <v/>
      </c>
      <c r="AV34" s="33" t="str">
        <f t="shared" si="106"/>
        <v/>
      </c>
      <c r="AW34" s="33" t="str">
        <f t="shared" si="107"/>
        <v/>
      </c>
      <c r="AX34" s="33" t="str">
        <f t="shared" si="108"/>
        <v/>
      </c>
      <c r="AY34" s="34" t="str">
        <f t="shared" si="9"/>
        <v/>
      </c>
      <c r="AZ34" s="34" t="str">
        <f t="shared" si="132"/>
        <v/>
      </c>
      <c r="BA34" s="34" t="str">
        <f t="shared" si="133"/>
        <v/>
      </c>
      <c r="BB34" s="34" t="str">
        <f t="shared" si="134"/>
        <v/>
      </c>
      <c r="BC34" s="34" t="str">
        <f t="shared" si="109"/>
        <v/>
      </c>
      <c r="BD34" s="34" t="str">
        <f t="shared" si="110"/>
        <v/>
      </c>
      <c r="BE34" s="34" t="str">
        <f t="shared" si="111"/>
        <v/>
      </c>
      <c r="BF34" s="34" t="str">
        <f t="shared" si="112"/>
        <v/>
      </c>
      <c r="BG34" s="35" t="e">
        <f>HLOOKUP(A34,Input!$C$4:$AH$11,5,FALSE)</f>
        <v>#N/A</v>
      </c>
      <c r="BH34" s="36" t="e">
        <f>HLOOKUP(A34,Input!$C$14:$AH$21,5,FALSE)</f>
        <v>#N/A</v>
      </c>
      <c r="BI34" s="36" t="e">
        <f>HLOOKUP(A34,Input!$C$24:$AH$31,5,FALSE)</f>
        <v>#N/A</v>
      </c>
      <c r="BJ34" s="36" t="e">
        <f>HLOOKUP(A34,Input!$B$34:$AH$44,4,FALSE)</f>
        <v>#N/A</v>
      </c>
      <c r="BK34" s="36" t="e">
        <f>HLOOKUP(A34,Input!$B$34:$AH$44,5,FALSE)</f>
        <v>#N/A</v>
      </c>
      <c r="BL34" s="30" t="e">
        <f t="shared" si="53"/>
        <v>#N/A</v>
      </c>
      <c r="BM34" s="36" t="e">
        <f>HLOOKUP(A34,Input!$C$49:$AH$58,4,FALSE)</f>
        <v>#N/A</v>
      </c>
      <c r="BN34" s="36" t="str">
        <f t="shared" si="54"/>
        <v/>
      </c>
      <c r="BO34" s="36" t="str">
        <f t="shared" si="55"/>
        <v/>
      </c>
      <c r="BP34" s="36" t="str">
        <f t="shared" si="56"/>
        <v/>
      </c>
      <c r="BQ34" s="36" t="str">
        <f t="shared" si="57"/>
        <v/>
      </c>
      <c r="BR34" s="37" t="str">
        <f t="shared" si="139"/>
        <v/>
      </c>
      <c r="BS34" s="37" t="str">
        <f t="shared" si="140"/>
        <v/>
      </c>
      <c r="BT34" s="37" t="str">
        <f t="shared" si="141"/>
        <v/>
      </c>
      <c r="BU34" s="37" t="str">
        <f t="shared" si="142"/>
        <v/>
      </c>
      <c r="BV34" s="37" t="str">
        <f t="shared" si="113"/>
        <v/>
      </c>
      <c r="BW34" s="37" t="str">
        <f t="shared" si="114"/>
        <v/>
      </c>
      <c r="BX34" s="37" t="str">
        <f t="shared" si="115"/>
        <v/>
      </c>
      <c r="BY34" s="37" t="str">
        <f t="shared" si="116"/>
        <v/>
      </c>
      <c r="BZ34" s="35" t="e">
        <f>HLOOKUP(A34,Input!$C$4:$AH$11,4,FALSE)</f>
        <v>#N/A</v>
      </c>
      <c r="CA34" s="35" t="e">
        <f>HLOOKUP(A34,Input!$C$14:$AH$21,4,FALSE)</f>
        <v>#N/A</v>
      </c>
      <c r="CB34" s="35" t="e">
        <f>HLOOKUP(A34,Input!$C$24:$AH$31,4,FALSE)</f>
        <v>#N/A</v>
      </c>
      <c r="CC34" s="35" t="e">
        <f>HLOOKUP(A34,Input!$B$34:$AH$44,2,FALSE)</f>
        <v>#N/A</v>
      </c>
      <c r="CD34" s="35" t="e">
        <f>HLOOKUP(A34,Input!$B$34:$AH$44,3,FALSE)</f>
        <v>#N/A</v>
      </c>
      <c r="CE34" s="157" t="e">
        <f t="shared" si="66"/>
        <v>#N/A</v>
      </c>
      <c r="CF34" s="35" t="e">
        <f>HLOOKUP(A34,Input!$C$49:$AH$58,5,FALSE)</f>
        <v>#N/A</v>
      </c>
      <c r="CG34" s="36" t="str">
        <f t="shared" si="67"/>
        <v/>
      </c>
      <c r="CH34" s="36" t="str">
        <f t="shared" si="68"/>
        <v/>
      </c>
      <c r="CI34" s="149" t="str">
        <f t="shared" si="69"/>
        <v/>
      </c>
      <c r="CJ34" s="149" t="str">
        <f t="shared" si="70"/>
        <v/>
      </c>
      <c r="CK34" s="147" t="str">
        <f t="shared" si="135"/>
        <v/>
      </c>
      <c r="CL34" s="147" t="str">
        <f t="shared" si="136"/>
        <v/>
      </c>
      <c r="CM34" s="147" t="str">
        <f t="shared" si="137"/>
        <v/>
      </c>
      <c r="CN34" s="147" t="str">
        <f t="shared" si="138"/>
        <v/>
      </c>
      <c r="CO34" s="150" t="str">
        <f t="shared" si="75"/>
        <v/>
      </c>
      <c r="CP34" s="150" t="str">
        <f t="shared" si="76"/>
        <v/>
      </c>
      <c r="CQ34" s="150" t="str">
        <f t="shared" si="77"/>
        <v/>
      </c>
      <c r="CR34" s="150" t="str">
        <f t="shared" si="78"/>
        <v/>
      </c>
      <c r="CS34" s="38">
        <f>Input!AH5</f>
        <v>69900</v>
      </c>
      <c r="CT34" s="39" t="e">
        <f>HLOOKUP(A34,Input!$C$14:$AH$21,2,FALSE)</f>
        <v>#N/A</v>
      </c>
      <c r="CU34" s="39" t="e">
        <f>HLOOKUP(A34,Input!$C$24:$AH$31,2,FALSE)</f>
        <v>#N/A</v>
      </c>
      <c r="CV34" s="39" t="e">
        <f>HLOOKUP(A34,Input!$B$34:$AH$44,10,FALSE)</f>
        <v>#N/A</v>
      </c>
      <c r="CW34" s="39" t="e">
        <f>HLOOKUP(A34,Input!$B$34:$AH$44,11,FALSE)</f>
        <v>#N/A</v>
      </c>
      <c r="CX34" s="30" t="e">
        <f t="shared" si="10"/>
        <v>#N/A</v>
      </c>
      <c r="CY34" s="39" t="e">
        <f>HLOOKUP(A34,Input!$C$49:$AH$58,7,FALSE)</f>
        <v>#N/A</v>
      </c>
      <c r="CZ34" s="39" t="str">
        <f t="shared" si="79"/>
        <v/>
      </c>
      <c r="DA34" s="39" t="str">
        <f t="shared" si="80"/>
        <v/>
      </c>
      <c r="DB34" s="39" t="str">
        <f t="shared" si="81"/>
        <v/>
      </c>
      <c r="DC34" s="39" t="str">
        <f t="shared" si="82"/>
        <v/>
      </c>
      <c r="DD34" s="40" t="str">
        <f t="shared" si="143"/>
        <v/>
      </c>
      <c r="DE34" s="40" t="str">
        <f t="shared" si="144"/>
        <v/>
      </c>
      <c r="DF34" s="40" t="str">
        <f t="shared" si="145"/>
        <v/>
      </c>
      <c r="DG34" s="40" t="str">
        <f t="shared" si="146"/>
        <v/>
      </c>
      <c r="DH34" s="40" t="str">
        <f t="shared" si="121"/>
        <v/>
      </c>
      <c r="DI34" s="40" t="str">
        <f t="shared" si="122"/>
        <v/>
      </c>
      <c r="DJ34" s="40" t="str">
        <f t="shared" si="123"/>
        <v/>
      </c>
      <c r="DK34" s="40" t="str">
        <f t="shared" si="124"/>
        <v/>
      </c>
      <c r="DL34" s="38">
        <f>Input!AH6</f>
        <v>0</v>
      </c>
      <c r="DM34" s="39" t="e">
        <f>HLOOKUP(A34,Input!$C$14:$AH$21,3,FALSE)</f>
        <v>#N/A</v>
      </c>
      <c r="DN34" s="39" t="e">
        <f>HLOOKUP(A34,Input!$C$24:$AH$31,3,FALSE)</f>
        <v>#N/A</v>
      </c>
      <c r="DO34" s="39"/>
      <c r="DP34" s="39"/>
      <c r="DQ34" s="30">
        <f t="shared" si="87"/>
        <v>0</v>
      </c>
      <c r="DR34" s="39"/>
      <c r="DS34" s="39">
        <f t="shared" si="88"/>
        <v>0</v>
      </c>
      <c r="DT34" s="39" t="str">
        <f t="shared" si="89"/>
        <v/>
      </c>
      <c r="DU34" s="39" t="str">
        <f t="shared" si="90"/>
        <v/>
      </c>
      <c r="DV34" s="39">
        <f t="shared" si="91"/>
        <v>0</v>
      </c>
      <c r="DW34" s="40" t="str">
        <f t="shared" si="92"/>
        <v/>
      </c>
      <c r="DX34" s="40" t="str">
        <f t="shared" si="93"/>
        <v/>
      </c>
      <c r="DY34" s="40" t="str">
        <f t="shared" si="94"/>
        <v/>
      </c>
      <c r="DZ34" s="40" t="str">
        <f t="shared" si="95"/>
        <v/>
      </c>
      <c r="EA34" s="40" t="str">
        <f t="shared" si="130"/>
        <v/>
      </c>
      <c r="EB34" s="40" t="str">
        <f t="shared" si="130"/>
        <v/>
      </c>
      <c r="EC34" s="40" t="str">
        <f t="shared" si="130"/>
        <v/>
      </c>
      <c r="ED34" s="40" t="str">
        <f t="shared" si="130"/>
        <v/>
      </c>
      <c r="EE34" s="6"/>
    </row>
    <row r="35" spans="1:135">
      <c r="A35" s="42" t="s">
        <v>38</v>
      </c>
      <c r="B35" s="43">
        <f>SUMIFS(B$4:B$34,$A$4:$A$34,"&gt;="&amp;$B$1,$A$4:$A$34,"&lt;="&amp;$D$1)</f>
        <v>1082700</v>
      </c>
      <c r="C35" s="43">
        <f>SUMIFS(C$4:C$34,$A$4:$A$34,"&gt;="&amp;$B$1,$A$4:$A$34,"&lt;="&amp;$D$1)</f>
        <v>1076798</v>
      </c>
      <c r="D35" s="43">
        <f t="shared" ref="D35:L35" si="155">SUMIFS(D$4:D$34,$A$4:$A$34,"&gt;="&amp;$B$1,$A$4:$A$34,"&lt;="&amp;$D$1)</f>
        <v>1076700</v>
      </c>
      <c r="E35" s="43">
        <f t="shared" si="155"/>
        <v>444300</v>
      </c>
      <c r="F35" s="43">
        <f t="shared" si="155"/>
        <v>552000</v>
      </c>
      <c r="G35" s="43">
        <f>SUMIFS(G$4:G$34,$A$4:$A$34,"&gt;="&amp;$B$1,$A$4:$A$34,"&lt;="&amp;$D$1)</f>
        <v>996300</v>
      </c>
      <c r="H35" s="43">
        <f>SUMIFS(H$4:H$34,$A$4:$A$34,"&gt;="&amp;$B$1,$A$4:$A$34,"&lt;="&amp;$D$1)</f>
        <v>1012765</v>
      </c>
      <c r="I35" s="43">
        <f>SUMIFS(I$4:I$34,$A$4:$A$34,"&gt;="&amp;$B$1,$A$4:$A$34,"&lt;="&amp;$D$1)</f>
        <v>69935</v>
      </c>
      <c r="J35" s="43">
        <f t="shared" si="155"/>
        <v>64033</v>
      </c>
      <c r="K35" s="43">
        <f t="shared" si="155"/>
        <v>63935</v>
      </c>
      <c r="L35" s="43">
        <f t="shared" si="155"/>
        <v>-16465</v>
      </c>
      <c r="M35" s="44">
        <f>$H$35/B35</f>
        <v>0.93540685323727712</v>
      </c>
      <c r="N35" s="44">
        <f>$H$35/C35</f>
        <v>0.94053387914910691</v>
      </c>
      <c r="O35" s="44">
        <f>$H$35/D35</f>
        <v>0.94061948546484631</v>
      </c>
      <c r="P35" s="44">
        <f>$H$35/G35</f>
        <v>1.0165261467429489</v>
      </c>
      <c r="Q35" s="45">
        <f>$F$1</f>
        <v>7</v>
      </c>
      <c r="R35" s="45">
        <f>$F$1</f>
        <v>7</v>
      </c>
      <c r="S35" s="45">
        <f>$F$1</f>
        <v>7</v>
      </c>
      <c r="T35" s="45">
        <f>$F$1</f>
        <v>7</v>
      </c>
      <c r="U35" s="46">
        <f>SUMIFS(U$4:U$34,$A$4:$A$34,"&gt;="&amp;$B$1,$A$4:$A$34,"&lt;="&amp;$D$1)</f>
        <v>455100</v>
      </c>
      <c r="V35" s="46">
        <f t="shared" ref="V35:AE35" si="156">SUMIFS(V$4:V$34,$A$4:$A$34,"&gt;="&amp;$B$1,$A$4:$A$34,"&lt;="&amp;$D$1)</f>
        <v>300400</v>
      </c>
      <c r="W35" s="46">
        <f t="shared" si="156"/>
        <v>438000</v>
      </c>
      <c r="X35" s="46">
        <f t="shared" si="156"/>
        <v>129000</v>
      </c>
      <c r="Y35" s="46">
        <f t="shared" si="156"/>
        <v>254600</v>
      </c>
      <c r="Z35" s="46">
        <f t="shared" si="156"/>
        <v>383600</v>
      </c>
      <c r="AA35" s="46">
        <f t="shared" si="156"/>
        <v>384800</v>
      </c>
      <c r="AB35" s="46">
        <f t="shared" si="156"/>
        <v>70300</v>
      </c>
      <c r="AC35" s="46">
        <f t="shared" si="156"/>
        <v>-84400</v>
      </c>
      <c r="AD35" s="46">
        <f t="shared" si="156"/>
        <v>53200</v>
      </c>
      <c r="AE35" s="46">
        <f t="shared" si="156"/>
        <v>-1200</v>
      </c>
      <c r="AF35" s="47">
        <f>$AA$35/U35</f>
        <v>0.84552845528455289</v>
      </c>
      <c r="AG35" s="47">
        <f>$AA$35/V35</f>
        <v>1.2809587217043941</v>
      </c>
      <c r="AH35" s="47">
        <f>$AA$35/W35</f>
        <v>0.87853881278538815</v>
      </c>
      <c r="AI35" s="47">
        <f>$AA$35/Z35</f>
        <v>1.0031282586027113</v>
      </c>
      <c r="AJ35" s="48">
        <f>$F$1</f>
        <v>7</v>
      </c>
      <c r="AK35" s="48">
        <f>$F$1</f>
        <v>7</v>
      </c>
      <c r="AL35" s="48">
        <f>$F$1</f>
        <v>7</v>
      </c>
      <c r="AM35" s="48">
        <f>$F$1</f>
        <v>7</v>
      </c>
      <c r="AN35" s="49">
        <f>SUMIFS(AN$4:AN$34,$A$4:$A$34,"&gt;="&amp;$B$1,$A$4:$A$34,"&lt;="&amp;$D$1)</f>
        <v>412000</v>
      </c>
      <c r="AO35" s="49">
        <f t="shared" ref="AO35:AX35" si="157">SUMIFS(AO$4:AO$34,$A$4:$A$34,"&gt;="&amp;$B$1,$A$4:$A$34,"&lt;="&amp;$D$1)</f>
        <v>467098</v>
      </c>
      <c r="AP35" s="49">
        <f t="shared" si="157"/>
        <v>411300</v>
      </c>
      <c r="AQ35" s="49">
        <f t="shared" si="157"/>
        <v>179200</v>
      </c>
      <c r="AR35" s="49">
        <f t="shared" si="157"/>
        <v>167300</v>
      </c>
      <c r="AS35" s="49">
        <f t="shared" si="157"/>
        <v>346500</v>
      </c>
      <c r="AT35" s="49">
        <f t="shared" si="157"/>
        <v>385123</v>
      </c>
      <c r="AU35" s="49">
        <f t="shared" si="157"/>
        <v>26877</v>
      </c>
      <c r="AV35" s="49">
        <f t="shared" si="157"/>
        <v>81975</v>
      </c>
      <c r="AW35" s="49">
        <f t="shared" si="157"/>
        <v>26177</v>
      </c>
      <c r="AX35" s="49">
        <f t="shared" si="157"/>
        <v>-38623</v>
      </c>
      <c r="AY35" s="50">
        <f>$AT$35/AN35</f>
        <v>0.93476456310679612</v>
      </c>
      <c r="AZ35" s="50">
        <f>$AT$35/AO35</f>
        <v>0.82450149647397331</v>
      </c>
      <c r="BA35" s="50">
        <f>$AT$35/AP35</f>
        <v>0.93635545830294187</v>
      </c>
      <c r="BB35" s="50">
        <f>$AT$35/AS35</f>
        <v>1.1114660894660895</v>
      </c>
      <c r="BC35" s="51">
        <f>$F$1</f>
        <v>7</v>
      </c>
      <c r="BD35" s="51">
        <f>$F$1</f>
        <v>7</v>
      </c>
      <c r="BE35" s="51">
        <f>$F$1</f>
        <v>7</v>
      </c>
      <c r="BF35" s="51">
        <f>$F$1</f>
        <v>7</v>
      </c>
      <c r="BG35" s="52">
        <f>SUMIFS(BG4:BG34,$A$4:$A$34,"&gt;="&amp;$B$1,$A$4:$A$34,"&lt;="&amp;$D$1)</f>
        <v>31900</v>
      </c>
      <c r="BH35" s="52">
        <f t="shared" ref="BH35:BQ35" si="158">SUMIFS(BH4:BH34,$A$4:$A$34,"&gt;="&amp;$B$1,$A$4:$A$34,"&lt;="&amp;$D$1)</f>
        <v>31900</v>
      </c>
      <c r="BI35" s="52">
        <f t="shared" si="158"/>
        <v>31900</v>
      </c>
      <c r="BJ35" s="52">
        <f t="shared" si="158"/>
        <v>12000</v>
      </c>
      <c r="BK35" s="52">
        <f t="shared" si="158"/>
        <v>13000</v>
      </c>
      <c r="BL35" s="52">
        <f t="shared" si="158"/>
        <v>25000</v>
      </c>
      <c r="BM35" s="52">
        <f t="shared" si="158"/>
        <v>32255</v>
      </c>
      <c r="BN35" s="52">
        <f t="shared" si="158"/>
        <v>-355</v>
      </c>
      <c r="BO35" s="52">
        <f t="shared" si="158"/>
        <v>-355</v>
      </c>
      <c r="BP35" s="52">
        <f t="shared" si="158"/>
        <v>-355</v>
      </c>
      <c r="BQ35" s="52">
        <f t="shared" si="158"/>
        <v>-7255</v>
      </c>
      <c r="BR35" s="53">
        <f>BM35/BG35</f>
        <v>1.0111285266457681</v>
      </c>
      <c r="BS35" s="53">
        <f>$BM$35/BH35</f>
        <v>1.0111285266457681</v>
      </c>
      <c r="BT35" s="53">
        <f>$BM$35/BI35</f>
        <v>1.0111285266457681</v>
      </c>
      <c r="BU35" s="53">
        <f>$BM$35/BL35</f>
        <v>1.2902</v>
      </c>
      <c r="BV35" s="54">
        <f>$F$1</f>
        <v>7</v>
      </c>
      <c r="BW35" s="54">
        <f>$F$1</f>
        <v>7</v>
      </c>
      <c r="BX35" s="54">
        <f>$F$1</f>
        <v>7</v>
      </c>
      <c r="BY35" s="54">
        <f>$F$1</f>
        <v>7</v>
      </c>
      <c r="BZ35" s="52">
        <f>SUMIFS(BZ4:BZ34,$A$4:$A$34,"&gt;="&amp;$B$1,$A$4:$A$34,"&lt;="&amp;$D$1)</f>
        <v>104200</v>
      </c>
      <c r="CA35" s="52">
        <f t="shared" ref="CA35:CJ35" si="159">SUMIFS(CA4:CA34,$A$4:$A$34,"&gt;="&amp;$B$1,$A$4:$A$34,"&lt;="&amp;$D$1)</f>
        <v>93900</v>
      </c>
      <c r="CB35" s="52">
        <f t="shared" si="159"/>
        <v>69900</v>
      </c>
      <c r="CC35" s="52">
        <f t="shared" si="159"/>
        <v>0</v>
      </c>
      <c r="CD35" s="52">
        <f t="shared" si="159"/>
        <v>72100</v>
      </c>
      <c r="CE35" s="52">
        <f t="shared" si="159"/>
        <v>72100</v>
      </c>
      <c r="CF35" s="52">
        <f t="shared" si="159"/>
        <v>82728</v>
      </c>
      <c r="CG35" s="52">
        <f t="shared" si="159"/>
        <v>21472</v>
      </c>
      <c r="CH35" s="52">
        <f t="shared" si="159"/>
        <v>11172</v>
      </c>
      <c r="CI35" s="52">
        <f t="shared" si="159"/>
        <v>-12828</v>
      </c>
      <c r="CJ35" s="52">
        <f t="shared" si="159"/>
        <v>-10628</v>
      </c>
      <c r="CK35" s="53">
        <f>CF35/BZ35</f>
        <v>0.79393474088291749</v>
      </c>
      <c r="CL35" s="53">
        <f>$CF$35/CA35</f>
        <v>0.88102236421725244</v>
      </c>
      <c r="CM35" s="53">
        <f>$CF$35/CB35</f>
        <v>1.183519313304721</v>
      </c>
      <c r="CN35" s="53">
        <f>$CF$35/CE35</f>
        <v>1.1474063800277392</v>
      </c>
      <c r="CO35" s="54">
        <f>$F$1</f>
        <v>7</v>
      </c>
      <c r="CP35" s="54">
        <f>$F$1</f>
        <v>7</v>
      </c>
      <c r="CQ35" s="54">
        <f>$F$1</f>
        <v>7</v>
      </c>
      <c r="CR35" s="54">
        <f>$F$1</f>
        <v>7</v>
      </c>
      <c r="CS35" s="55">
        <f>SUMIFS(CS$4:CS$34,$A$4:$A$34,"&gt;="&amp;$B$1,$A$4:$A$34,"&lt;="&amp;$D$1)</f>
        <v>79500</v>
      </c>
      <c r="CT35" s="55">
        <f t="shared" ref="CT35:DC35" si="160">SUMIFS(CT$4:CT$34,$A$4:$A$34,"&gt;="&amp;$B$1,$A$4:$A$34,"&lt;="&amp;$D$1)</f>
        <v>183500</v>
      </c>
      <c r="CU35" s="55">
        <f t="shared" si="160"/>
        <v>125600</v>
      </c>
      <c r="CV35" s="55">
        <f t="shared" si="160"/>
        <v>124100</v>
      </c>
      <c r="CW35" s="55">
        <f t="shared" si="160"/>
        <v>45000</v>
      </c>
      <c r="CX35" s="55">
        <f>SUMIFS(CX$4:CX$34,$A$4:$A$34,"&gt;="&amp;$B$1,$A$4:$A$34,"&lt;="&amp;$D$1)</f>
        <v>169100</v>
      </c>
      <c r="CY35" s="55">
        <f>SUMIFS(CY$4:CY$34,$A$4:$A$34,"&gt;="&amp;$B$1,$A$4:$A$34,"&lt;="&amp;$D$1)</f>
        <v>127859</v>
      </c>
      <c r="CZ35" s="55">
        <f t="shared" si="160"/>
        <v>-48359</v>
      </c>
      <c r="DA35" s="55">
        <f t="shared" si="160"/>
        <v>55641</v>
      </c>
      <c r="DB35" s="55">
        <f t="shared" si="160"/>
        <v>-2259</v>
      </c>
      <c r="DC35" s="55">
        <f t="shared" si="160"/>
        <v>41241</v>
      </c>
      <c r="DD35" s="56">
        <f>$CY$35/CS35</f>
        <v>1.6082893081761007</v>
      </c>
      <c r="DE35" s="56">
        <f>$CY$35/CT35</f>
        <v>0.69677929155313356</v>
      </c>
      <c r="DF35" s="56">
        <f>$CY$35/CU35</f>
        <v>1.017985668789809</v>
      </c>
      <c r="DG35" s="56">
        <f>$CY$35/CX35</f>
        <v>0.75611472501478416</v>
      </c>
      <c r="DH35" s="57">
        <f>$F$1</f>
        <v>7</v>
      </c>
      <c r="DI35" s="57">
        <f>$F$1</f>
        <v>7</v>
      </c>
      <c r="DJ35" s="57">
        <f>$F$1</f>
        <v>7</v>
      </c>
      <c r="DK35" s="57">
        <f>$F$1</f>
        <v>7</v>
      </c>
      <c r="DL35" s="55">
        <f>SUMIFS(DL$4:DL$34,$A$4:$A$34,"&gt;="&amp;$B$1,$A$4:$A$34,"&lt;="&amp;$D$1)</f>
        <v>0</v>
      </c>
      <c r="DM35" s="55">
        <f t="shared" ref="DM35:DV35" si="161">SUMIFS(DM$4:DM$34,$A$4:$A$34,"&gt;="&amp;$B$1,$A$4:$A$34,"&lt;="&amp;$D$1)</f>
        <v>0</v>
      </c>
      <c r="DN35" s="55">
        <f t="shared" si="161"/>
        <v>0</v>
      </c>
      <c r="DO35" s="55">
        <f t="shared" si="161"/>
        <v>0</v>
      </c>
      <c r="DP35" s="55">
        <f t="shared" si="161"/>
        <v>0</v>
      </c>
      <c r="DQ35" s="55">
        <f t="shared" si="161"/>
        <v>0</v>
      </c>
      <c r="DR35" s="55">
        <f t="shared" si="161"/>
        <v>0</v>
      </c>
      <c r="DS35" s="55">
        <f t="shared" si="161"/>
        <v>0</v>
      </c>
      <c r="DT35" s="55">
        <f t="shared" si="161"/>
        <v>0</v>
      </c>
      <c r="DU35" s="55">
        <f t="shared" si="161"/>
        <v>0</v>
      </c>
      <c r="DV35" s="55">
        <f t="shared" si="161"/>
        <v>0</v>
      </c>
      <c r="DW35" s="56" t="e">
        <f>$CY$35/DL35</f>
        <v>#DIV/0!</v>
      </c>
      <c r="DX35" s="56" t="e">
        <f>$CY$35/DM35</f>
        <v>#DIV/0!</v>
      </c>
      <c r="DY35" s="56" t="e">
        <f>$CY$35/DN35</f>
        <v>#DIV/0!</v>
      </c>
      <c r="DZ35" s="56" t="e">
        <f>$CY$35/DQ35</f>
        <v>#DIV/0!</v>
      </c>
      <c r="EA35" s="57">
        <f>$F$1</f>
        <v>7</v>
      </c>
      <c r="EB35" s="57">
        <f>$F$1</f>
        <v>7</v>
      </c>
      <c r="EC35" s="57">
        <f>$F$1</f>
        <v>7</v>
      </c>
      <c r="ED35" s="57">
        <f>$F$1</f>
        <v>7</v>
      </c>
    </row>
    <row r="36" spans="1:135">
      <c r="A36" s="42" t="s">
        <v>39</v>
      </c>
      <c r="B36" s="43">
        <f>AVERAGEIFS(B$4:B$34,$A$4:$A$34,"&gt;="&amp;$B$1,$A$4:$A$34,"&lt;="&amp;$D$1)</f>
        <v>154671.42857142858</v>
      </c>
      <c r="C36" s="43">
        <f t="shared" ref="C36:P36" si="162">AVERAGEIFS(C$4:C$34,$A$4:$A$34,"&gt;="&amp;$B$1,$A$4:$A$34,"&lt;="&amp;$D$1)</f>
        <v>153828.28571428571</v>
      </c>
      <c r="D36" s="43">
        <f t="shared" si="162"/>
        <v>153814.28571428571</v>
      </c>
      <c r="E36" s="43">
        <f t="shared" si="162"/>
        <v>63471.428571428572</v>
      </c>
      <c r="F36" s="43">
        <f t="shared" si="162"/>
        <v>78857.142857142855</v>
      </c>
      <c r="G36" s="43">
        <f t="shared" si="162"/>
        <v>142328.57142857142</v>
      </c>
      <c r="H36" s="43">
        <f t="shared" si="162"/>
        <v>144680.71428571429</v>
      </c>
      <c r="I36" s="43">
        <f t="shared" si="162"/>
        <v>9990.7142857142862</v>
      </c>
      <c r="J36" s="43">
        <f t="shared" si="162"/>
        <v>9147.5714285714294</v>
      </c>
      <c r="K36" s="43">
        <f t="shared" si="162"/>
        <v>9133.5714285714294</v>
      </c>
      <c r="L36" s="43">
        <f t="shared" si="162"/>
        <v>-2352.1428571428573</v>
      </c>
      <c r="M36" s="44">
        <f>AVERAGEIFS(M$4:M$34,$A$4:$A$34,"&gt;="&amp;$B$1,$A$4:$A$34,"&lt;="&amp;$D$1)</f>
        <v>0.93541632661254004</v>
      </c>
      <c r="N36" s="44">
        <f t="shared" si="162"/>
        <v>0.94110012729694259</v>
      </c>
      <c r="O36" s="44">
        <f t="shared" si="162"/>
        <v>0.94092125385987235</v>
      </c>
      <c r="P36" s="44">
        <f t="shared" si="162"/>
        <v>1.0196061262004841</v>
      </c>
      <c r="Q36" s="58">
        <f>COUNTIFS(Q4:Q34,$AJ$1,$A$4:$A$34,"&gt;="&amp;$B$1,$A$4:$A$34,"&lt;="&amp;$D$1)</f>
        <v>6</v>
      </c>
      <c r="R36" s="58">
        <f>COUNTIFS(R4:R34,$AJ$1,$A$4:$A$34,"&gt;="&amp;$B$1,$A$4:$A$34,"&lt;="&amp;$D$1)</f>
        <v>6</v>
      </c>
      <c r="S36" s="58">
        <f>COUNTIFS(S4:S34,$AJ$1,$A$4:$A$34,"&gt;="&amp;$B$1,$A$4:$A$34,"&lt;="&amp;$D$1)</f>
        <v>6</v>
      </c>
      <c r="T36" s="58">
        <f>COUNTIFS(T4:T34,$AJ$1,$A$4:$A$34,"&gt;="&amp;$B$1,$A$4:$A$34,"&lt;="&amp;$D$1)</f>
        <v>6</v>
      </c>
      <c r="U36" s="46">
        <f>AVERAGEIFS(U$4:U$34,$A$4:$A$34,"&gt;="&amp;$B$1,$A$4:$A$34,"&lt;="&amp;$D$1)</f>
        <v>65014.285714285717</v>
      </c>
      <c r="V36" s="46">
        <f t="shared" ref="V36:AI36" si="163">AVERAGEIFS(V$4:V$34,$A$4:$A$34,"&gt;="&amp;$B$1,$A$4:$A$34,"&lt;="&amp;$D$1)</f>
        <v>42914.285714285717</v>
      </c>
      <c r="W36" s="46">
        <f t="shared" si="163"/>
        <v>62571.428571428572</v>
      </c>
      <c r="X36" s="46">
        <f t="shared" si="163"/>
        <v>18428.571428571428</v>
      </c>
      <c r="Y36" s="46">
        <f t="shared" si="163"/>
        <v>36371.428571428572</v>
      </c>
      <c r="Z36" s="46">
        <f t="shared" si="163"/>
        <v>54800</v>
      </c>
      <c r="AA36" s="46">
        <f t="shared" si="163"/>
        <v>54971.428571428572</v>
      </c>
      <c r="AB36" s="46">
        <f t="shared" si="163"/>
        <v>10042.857142857143</v>
      </c>
      <c r="AC36" s="46">
        <f t="shared" si="163"/>
        <v>-12057.142857142857</v>
      </c>
      <c r="AD36" s="46">
        <f t="shared" si="163"/>
        <v>7600</v>
      </c>
      <c r="AE36" s="46">
        <f t="shared" si="163"/>
        <v>-171.42857142857142</v>
      </c>
      <c r="AF36" s="59">
        <f t="shared" si="163"/>
        <v>1.9170769553168474</v>
      </c>
      <c r="AG36" s="59">
        <f t="shared" si="163"/>
        <v>1.6417359091873109</v>
      </c>
      <c r="AH36" s="59">
        <f t="shared" si="163"/>
        <v>0.90158574558638505</v>
      </c>
      <c r="AI36" s="59">
        <f t="shared" si="163"/>
        <v>0.99116845251291619</v>
      </c>
      <c r="AJ36" s="60">
        <f>COUNTIFS(AJ4:AJ34,$AJ$1,$A$4:$A$34,"&gt;="&amp;$B$1,$A$4:$A$34,"&lt;="&amp;$D$1)+COUNTIFS(AJ4:AJ34,"",$A$4:$A$34,"&gt;="&amp;$B$1,$A$4:$A$34,"&lt;="&amp;$D$1)</f>
        <v>1</v>
      </c>
      <c r="AK36" s="60">
        <f>COUNTIFS(AK4:AK34,$AJ$1,$A$4:$A$34,"&gt;="&amp;$B$1,$A$4:$A$34,"&lt;="&amp;$D$1)+COUNTIFS(AK4:AK34,"",$A$4:$A$34,"&gt;="&amp;$B$1,$A$4:$A$34,"&lt;="&amp;$D$1)</f>
        <v>2</v>
      </c>
      <c r="AL36" s="60">
        <f>COUNTIFS(AL4:AL34,$AJ$1,$A$4:$A$34,"&gt;="&amp;$B$1,$A$4:$A$34,"&lt;="&amp;$D$1)+COUNTIFS(AL4:AL34,"",$A$4:$A$34,"&gt;="&amp;$B$1,$A$4:$A$34,"&lt;="&amp;$D$1)</f>
        <v>4</v>
      </c>
      <c r="AM36" s="60">
        <f>COUNTIFS(AM4:AM34,$AJ$1,$A$4:$A$34,"&gt;="&amp;$B$1,$A$4:$A$34,"&lt;="&amp;$D$1)+COUNTIFS(AM4:AM34,"",$A$4:$A$34,"&gt;="&amp;$B$1,$A$4:$A$34,"&lt;="&amp;$D$1)</f>
        <v>5</v>
      </c>
      <c r="AN36" s="49">
        <f>AVERAGEIFS(AN$4:AN$34,$A$4:$A$34,"&gt;="&amp;$B$1,$A$4:$A$34,"&lt;="&amp;$D$1)</f>
        <v>58857.142857142855</v>
      </c>
      <c r="AO36" s="49">
        <f t="shared" ref="AO36:BB36" si="164">AVERAGEIFS(AO$4:AO$34,$A$4:$A$34,"&gt;="&amp;$B$1,$A$4:$A$34,"&lt;="&amp;$D$1)</f>
        <v>66728.28571428571</v>
      </c>
      <c r="AP36" s="49">
        <f t="shared" si="164"/>
        <v>58757.142857142855</v>
      </c>
      <c r="AQ36" s="49">
        <f t="shared" si="164"/>
        <v>25600</v>
      </c>
      <c r="AR36" s="49">
        <f t="shared" si="164"/>
        <v>23900</v>
      </c>
      <c r="AS36" s="49">
        <f t="shared" si="164"/>
        <v>49500</v>
      </c>
      <c r="AT36" s="49">
        <f t="shared" si="164"/>
        <v>55017.571428571428</v>
      </c>
      <c r="AU36" s="49">
        <f t="shared" si="164"/>
        <v>3839.5714285714284</v>
      </c>
      <c r="AV36" s="49">
        <f t="shared" si="164"/>
        <v>11710.714285714286</v>
      </c>
      <c r="AW36" s="49">
        <f t="shared" si="164"/>
        <v>3739.5714285714284</v>
      </c>
      <c r="AX36" s="49">
        <f t="shared" si="164"/>
        <v>-5517.5714285714284</v>
      </c>
      <c r="AY36" s="61">
        <f t="shared" si="164"/>
        <v>1.3110498590692092</v>
      </c>
      <c r="AZ36" s="61">
        <f t="shared" si="164"/>
        <v>0.78856913106851079</v>
      </c>
      <c r="BA36" s="61">
        <f t="shared" si="164"/>
        <v>0.85770493013894977</v>
      </c>
      <c r="BB36" s="61">
        <f t="shared" si="164"/>
        <v>1.2944604777655471</v>
      </c>
      <c r="BC36" s="62">
        <f>COUNTIFS(BC4:BC34,$AJ$1,$A$4:$A$34,"&gt;="&amp;$B$1,$A$4:$A$34,"&lt;="&amp;$D$1)+COUNTIFS(BC4:BC34,"",$A$4:$A$34,"&gt;="&amp;$B$1,$A$4:$A$34,"&lt;="&amp;$D$1)</f>
        <v>2</v>
      </c>
      <c r="BD36" s="62">
        <f>COUNTIFS(BD4:BD34,$AJ$1,$A$4:$A$34,"&gt;="&amp;$B$1,$A$4:$A$34,"&lt;="&amp;$D$1)+COUNTIFS(BD4:BD34,"",$A$4:$A$34,"&gt;="&amp;$B$1,$A$4:$A$34,"&lt;="&amp;$D$1)</f>
        <v>3</v>
      </c>
      <c r="BE36" s="62">
        <f>COUNTIFS(BE4:BE34,$AJ$1,$A$4:$A$34,"&gt;="&amp;$B$1,$A$4:$A$34,"&lt;="&amp;$D$1)+COUNTIFS(BE4:BE34,"",$A$4:$A$34,"&gt;="&amp;$B$1,$A$4:$A$34,"&lt;="&amp;$D$1)</f>
        <v>3</v>
      </c>
      <c r="BF36" s="62">
        <f>COUNTIFS(BF4:BF34,$AJ$1,$A$4:$A$34,"&gt;="&amp;$B$1,$A$4:$A$34,"&lt;="&amp;$D$1)+COUNTIFS(BF4:BF34,"",$A$4:$A$34,"&gt;="&amp;$B$1,$A$4:$A$34,"&lt;="&amp;$D$1)</f>
        <v>4</v>
      </c>
      <c r="BG36" s="52">
        <f t="shared" ref="BG36:BU36" si="165">AVERAGEIFS(BG4:BG34,$A$4:$A$34,"&gt;="&amp;$B$1,$A$4:$A$34,"&lt;="&amp;$D$1)</f>
        <v>4557.1428571428569</v>
      </c>
      <c r="BH36" s="52">
        <f t="shared" si="165"/>
        <v>4557.1428571428569</v>
      </c>
      <c r="BI36" s="52">
        <f t="shared" si="165"/>
        <v>4557.1428571428569</v>
      </c>
      <c r="BJ36" s="52">
        <f t="shared" si="165"/>
        <v>1714.2857142857142</v>
      </c>
      <c r="BK36" s="52">
        <f t="shared" si="165"/>
        <v>1857.1428571428571</v>
      </c>
      <c r="BL36" s="52">
        <f t="shared" si="165"/>
        <v>3571.4285714285716</v>
      </c>
      <c r="BM36" s="52">
        <f t="shared" si="165"/>
        <v>4607.8571428571431</v>
      </c>
      <c r="BN36" s="52">
        <f t="shared" si="165"/>
        <v>-50.714285714285715</v>
      </c>
      <c r="BO36" s="52">
        <f t="shared" si="165"/>
        <v>-50.714285714285715</v>
      </c>
      <c r="BP36" s="52">
        <f t="shared" si="165"/>
        <v>-50.714285714285715</v>
      </c>
      <c r="BQ36" s="52">
        <f t="shared" si="165"/>
        <v>-1036.4285714285713</v>
      </c>
      <c r="BR36" s="63">
        <f t="shared" si="165"/>
        <v>1.0083320788530468</v>
      </c>
      <c r="BS36" s="63">
        <f t="shared" si="165"/>
        <v>1.0083320788530468</v>
      </c>
      <c r="BT36" s="63">
        <f t="shared" si="165"/>
        <v>1.0083320788530468</v>
      </c>
      <c r="BU36" s="63">
        <f t="shared" si="165"/>
        <v>0.99323397435897443</v>
      </c>
      <c r="BV36" s="64">
        <f>COUNTIFS(BV4:BV34,$AJ$1,$A$4:$A$34,"&gt;="&amp;$B$1,$A$4:$A$34,"&lt;="&amp;$D$1)+COUNTIFS(BV4:BV34,"",$A$4:$A$34,"&gt;="&amp;$B$1,$A$4:$A$34,"&lt;="&amp;$D$1)</f>
        <v>7</v>
      </c>
      <c r="BW36" s="64">
        <f>COUNTIFS(BW4:BW34,$AJ$1,$A$4:$A$34,"&gt;="&amp;$B$1,$A$4:$A$34,"&lt;="&amp;$D$1)+COUNTIFS(BW4:BW34,"",$A$4:$A$34,"&gt;="&amp;$B$1,$A$4:$A$34,"&lt;="&amp;$D$1)</f>
        <v>7</v>
      </c>
      <c r="BX36" s="64">
        <f>COUNTIFS(BX4:BX34,$AJ$1,$A$4:$A$34,"&gt;="&amp;$B$1,$A$4:$A$34,"&lt;="&amp;$D$1)+COUNTIFS(BX4:BX34,"",$A$4:$A$34,"&gt;="&amp;$B$1,$A$4:$A$34,"&lt;="&amp;$D$1)</f>
        <v>7</v>
      </c>
      <c r="BY36" s="64">
        <f>COUNTIFS(BY4:BY34,$AJ$1,$A$4:$A$34,"&gt;="&amp;$B$1,$A$4:$A$34,"&lt;="&amp;$D$1)+COUNTIFS(BY4:BY34,"",$A$4:$A$34,"&gt;="&amp;$B$1,$A$4:$A$34,"&lt;="&amp;$D$1)</f>
        <v>7</v>
      </c>
      <c r="BZ36" s="52">
        <f t="shared" ref="BZ36:CN36" si="166">AVERAGEIFS(BZ4:BZ34,$A$4:$A$34,"&gt;="&amp;$B$1,$A$4:$A$34,"&lt;="&amp;$D$1)</f>
        <v>14885.714285714286</v>
      </c>
      <c r="CA36" s="52">
        <f t="shared" si="166"/>
        <v>13414.285714285714</v>
      </c>
      <c r="CB36" s="52">
        <f t="shared" si="166"/>
        <v>9985.7142857142862</v>
      </c>
      <c r="CC36" s="52">
        <f t="shared" si="166"/>
        <v>0</v>
      </c>
      <c r="CD36" s="52">
        <f t="shared" si="166"/>
        <v>10300</v>
      </c>
      <c r="CE36" s="52">
        <f t="shared" si="166"/>
        <v>10300</v>
      </c>
      <c r="CF36" s="52">
        <f t="shared" si="166"/>
        <v>11818.285714285714</v>
      </c>
      <c r="CG36" s="52">
        <f t="shared" si="166"/>
        <v>3067.4285714285716</v>
      </c>
      <c r="CH36" s="52">
        <f t="shared" si="166"/>
        <v>1596</v>
      </c>
      <c r="CI36" s="52">
        <f t="shared" si="166"/>
        <v>-1832.5714285714287</v>
      </c>
      <c r="CJ36" s="52">
        <f t="shared" si="166"/>
        <v>-1518.2857142857142</v>
      </c>
      <c r="CK36" s="63">
        <f t="shared" si="166"/>
        <v>0.61123890341207598</v>
      </c>
      <c r="CL36" s="63">
        <f t="shared" si="166"/>
        <v>0.95556462629357364</v>
      </c>
      <c r="CM36" s="63">
        <f t="shared" si="166"/>
        <v>1.0135839919310139</v>
      </c>
      <c r="CN36" s="63">
        <f t="shared" si="166"/>
        <v>0.99489547421563973</v>
      </c>
      <c r="CO36" s="64">
        <f>COUNTIFS(CO4:CO34,$AJ$1,$A$4:$A$34,"&gt;="&amp;$B$1,$A$4:$A$34,"&lt;="&amp;$D$1)+COUNTIFS(CO4:CO34,"",$A$4:$A$34,"&gt;="&amp;$B$1,$A$4:$A$34,"&lt;="&amp;$D$1)</f>
        <v>4</v>
      </c>
      <c r="CP36" s="64">
        <f>COUNTIFS(CP4:CP34,$AJ$1,$A$4:$A$34,"&gt;="&amp;$B$1,$A$4:$A$34,"&lt;="&amp;$D$1)+COUNTIFS(CP4:CP34,"",$A$4:$A$34,"&gt;="&amp;$B$1,$A$4:$A$34,"&lt;="&amp;$D$1)</f>
        <v>5</v>
      </c>
      <c r="CQ36" s="64">
        <f>COUNTIFS(CQ4:CQ34,$AJ$1,$A$4:$A$34,"&gt;="&amp;$B$1,$A$4:$A$34,"&lt;="&amp;$D$1)+COUNTIFS(CQ4:CQ34,"",$A$4:$A$34,"&gt;="&amp;$B$1,$A$4:$A$34,"&lt;="&amp;$D$1)</f>
        <v>7</v>
      </c>
      <c r="CR36" s="64">
        <f>COUNTIFS(CR4:CR34,$AJ$1,$A$4:$A$34,"&gt;="&amp;$B$1,$A$4:$A$34,"&lt;="&amp;$D$1)+COUNTIFS(CR4:CR34,"",$A$4:$A$34,"&gt;="&amp;$B$1,$A$4:$A$34,"&lt;="&amp;$D$1)</f>
        <v>7</v>
      </c>
      <c r="CS36" s="55">
        <f>AVERAGEIFS(CS$4:CS$34,$A$4:$A$34,"&gt;="&amp;$B$1,$A$4:$A$34,"&lt;="&amp;$D$1)</f>
        <v>11357.142857142857</v>
      </c>
      <c r="CT36" s="55">
        <f t="shared" ref="CT36:DG36" si="167">AVERAGEIFS(CT$4:CT$34,$A$4:$A$34,"&gt;="&amp;$B$1,$A$4:$A$34,"&lt;="&amp;$D$1)</f>
        <v>26214.285714285714</v>
      </c>
      <c r="CU36" s="55">
        <f t="shared" si="167"/>
        <v>17942.857142857141</v>
      </c>
      <c r="CV36" s="55">
        <f t="shared" si="167"/>
        <v>17728.571428571428</v>
      </c>
      <c r="CW36" s="55">
        <f t="shared" si="167"/>
        <v>6428.5714285714284</v>
      </c>
      <c r="CX36" s="55">
        <f t="shared" si="167"/>
        <v>24157.142857142859</v>
      </c>
      <c r="CY36" s="55">
        <f t="shared" si="167"/>
        <v>18265.571428571428</v>
      </c>
      <c r="CZ36" s="55">
        <f t="shared" si="167"/>
        <v>-6908.4285714285716</v>
      </c>
      <c r="DA36" s="55">
        <f t="shared" si="167"/>
        <v>7948.7142857142853</v>
      </c>
      <c r="DB36" s="55">
        <f t="shared" si="167"/>
        <v>-322.71428571428572</v>
      </c>
      <c r="DC36" s="55">
        <f t="shared" si="167"/>
        <v>5891.5714285714284</v>
      </c>
      <c r="DD36" s="65">
        <f t="shared" si="167"/>
        <v>1.9383559649122806</v>
      </c>
      <c r="DE36" s="65">
        <f t="shared" si="167"/>
        <v>0.7044245500620363</v>
      </c>
      <c r="DF36" s="65">
        <f t="shared" si="167"/>
        <v>0.95560862606915453</v>
      </c>
      <c r="DG36" s="65">
        <f t="shared" si="167"/>
        <v>0.79768184725460778</v>
      </c>
      <c r="DH36" s="66">
        <f>COUNTIFS(DH4:DH34,$AJ$1,$A$4:$A$34,"&gt;="&amp;$B$1,$A$4:$A$34,"&lt;="&amp;$D$1)+COUNTIFS(DH4:DH34,"",$A$4:$A$34,"&gt;="&amp;$B$1,$A$4:$A$34,"&lt;="&amp;$D$1)</f>
        <v>2</v>
      </c>
      <c r="DI36" s="66">
        <f>COUNTIFS(DI4:DI34,$AJ$1,$A$4:$A$34,"&gt;="&amp;$B$1,$A$4:$A$34,"&lt;="&amp;$D$1)+COUNTIFS(DI4:DI34,"",$A$4:$A$34,"&gt;="&amp;$B$1,$A$4:$A$34,"&lt;="&amp;$D$1)</f>
        <v>2</v>
      </c>
      <c r="DJ36" s="66">
        <f>COUNTIFS(DJ4:DJ34,$AJ$1,$A$4:$A$34,"&gt;="&amp;$B$1,$A$4:$A$34,"&lt;="&amp;$D$1)+COUNTIFS(DJ4:DJ34,"",$A$4:$A$34,"&gt;="&amp;$B$1,$A$4:$A$34,"&lt;="&amp;$D$1)</f>
        <v>3</v>
      </c>
      <c r="DK36" s="66">
        <f>COUNTIFS(DK4:DK34,$AJ$1,$A$4:$A$34,"&gt;="&amp;$B$1,$A$4:$A$34,"&lt;="&amp;$D$1)+COUNTIFS(DK4:DK34,"",$A$4:$A$34,"&gt;="&amp;$B$1,$A$4:$A$34,"&lt;="&amp;$D$1)</f>
        <v>4</v>
      </c>
      <c r="DL36" s="55">
        <f>AVERAGEIFS(DL$4:DL$34,$A$4:$A$34,"&gt;="&amp;$B$1,$A$4:$A$34,"&lt;="&amp;$D$1)</f>
        <v>0</v>
      </c>
      <c r="DM36" s="55">
        <f t="shared" ref="DM36:DZ36" si="168">AVERAGEIFS(DM$4:DM$34,$A$4:$A$34,"&gt;="&amp;$B$1,$A$4:$A$34,"&lt;="&amp;$D$1)</f>
        <v>0</v>
      </c>
      <c r="DN36" s="55">
        <f t="shared" si="168"/>
        <v>0</v>
      </c>
      <c r="DO36" s="55" t="e">
        <f t="shared" si="168"/>
        <v>#DIV/0!</v>
      </c>
      <c r="DP36" s="55" t="e">
        <f t="shared" si="168"/>
        <v>#DIV/0!</v>
      </c>
      <c r="DQ36" s="55">
        <f t="shared" si="168"/>
        <v>0</v>
      </c>
      <c r="DR36" s="55" t="e">
        <f t="shared" si="168"/>
        <v>#DIV/0!</v>
      </c>
      <c r="DS36" s="55">
        <f t="shared" si="168"/>
        <v>0</v>
      </c>
      <c r="DT36" s="55">
        <f t="shared" si="168"/>
        <v>0</v>
      </c>
      <c r="DU36" s="55">
        <f t="shared" si="168"/>
        <v>0</v>
      </c>
      <c r="DV36" s="55">
        <f t="shared" si="168"/>
        <v>0</v>
      </c>
      <c r="DW36" s="65" t="e">
        <f t="shared" si="168"/>
        <v>#DIV/0!</v>
      </c>
      <c r="DX36" s="65" t="e">
        <f t="shared" si="168"/>
        <v>#DIV/0!</v>
      </c>
      <c r="DY36" s="65" t="e">
        <f t="shared" si="168"/>
        <v>#DIV/0!</v>
      </c>
      <c r="DZ36" s="65" t="e">
        <f t="shared" si="168"/>
        <v>#DIV/0!</v>
      </c>
      <c r="EA36" s="66">
        <f>COUNTIFS(EA4:EA34,$AJ$1,$A$4:$A$34,"&gt;="&amp;$B$1,$A$4:$A$34,"&lt;="&amp;$D$1)</f>
        <v>0</v>
      </c>
      <c r="EB36" s="66">
        <f>COUNTIFS(EB4:EB34,$AJ$1,$A$4:$A$34,"&gt;="&amp;$B$1,$A$4:$A$34,"&lt;="&amp;$D$1)</f>
        <v>0</v>
      </c>
      <c r="EC36" s="66">
        <f>COUNTIFS(EC4:EC34,$AJ$1,$A$4:$A$34,"&gt;="&amp;$B$1,$A$4:$A$34,"&lt;="&amp;$D$1)</f>
        <v>0</v>
      </c>
      <c r="ED36" s="66">
        <f>COUNTIFS(ED4:ED34,$AJ$1,$A$4:$A$34,"&gt;="&amp;$B$1,$A$4:$A$34,"&lt;="&amp;$D$1)</f>
        <v>0</v>
      </c>
    </row>
    <row r="37" spans="1:135">
      <c r="A37" s="42" t="s">
        <v>40</v>
      </c>
      <c r="B37" s="43">
        <f t="array" ref="B37">MIN(IF($A$4:$A$34&gt;=$B$1,IF($A$4:$A$34&lt;=$D$1,B$4:B$34)))</f>
        <v>152100</v>
      </c>
      <c r="C37" s="43">
        <f t="array" ref="C37">MIN(IF($A$4:$A$34&gt;=$B$1,IF($A$4:$A$34&lt;=$D$1,C$4:C$34)))</f>
        <v>143798</v>
      </c>
      <c r="D37" s="43">
        <f t="array" ref="D37">MIN(IF($A$4:$A$34&gt;=$B$1,IF($A$4:$A$34&lt;=$D$1,D$4:D$34)))</f>
        <v>150500</v>
      </c>
      <c r="E37" s="43">
        <f t="array" ref="E37">MIN(IF($A$4:$A$34&gt;=$B$1,IF($A$4:$A$34&lt;=$D$1,E$4:E$34)))</f>
        <v>8200</v>
      </c>
      <c r="F37" s="43">
        <f t="array" ref="F37">MIN(IF($A$4:$A$34&gt;=$B$1,IF($A$4:$A$34&lt;=$D$1,F$4:F$34)))</f>
        <v>10300</v>
      </c>
      <c r="G37" s="43">
        <f t="array" ref="G37">MIN(IF($A$4:$A$34&gt;=$B$1,IF($A$4:$A$34&lt;=$D$1,G$4:G$34)))</f>
        <v>119600</v>
      </c>
      <c r="H37" s="43">
        <f t="array" ref="H37">MIN(IF($A$4:$A$34&gt;=$B$1,IF($A$4:$A$34&lt;=$D$1,H$4:H$34)))</f>
        <v>118301</v>
      </c>
      <c r="I37" s="43">
        <f t="array" ref="I37">MIN(IF($A$4:$A$34&gt;=$B$1,IF($A$4:$A$34&lt;=$D$1,I$4:I$34)))</f>
        <v>-2942</v>
      </c>
      <c r="J37" s="43">
        <f t="array" ref="J37">MIN(IF($A$4:$A$34&gt;=$B$1,IF($A$4:$A$34&lt;=$D$1,J$4:J$34)))</f>
        <v>-2342</v>
      </c>
      <c r="K37" s="43">
        <f t="array" ref="K37">MIN(IF($A$4:$A$34&gt;=$B$1,IF($A$4:$A$34&lt;=$D$1,K$4:K$34)))</f>
        <v>-2342</v>
      </c>
      <c r="L37" s="43">
        <f t="array" ref="L37">MIN(IF($A$4:$A$34&gt;=$B$1,IF($A$4:$A$34&lt;=$D$1,L$4:L$34)))</f>
        <v>-20451</v>
      </c>
      <c r="M37" s="67">
        <f t="array" ref="M37">MIN(IF($A$4:$A$34&gt;=$B$1,IF($A$4:$A$34&lt;=$D$1,M$4:M$34)))</f>
        <v>0.76619818652849736</v>
      </c>
      <c r="N37" s="67">
        <f t="array" ref="N37">MIN(IF($A$4:$A$34&gt;=$B$1,IF($A$4:$A$34&lt;=$D$1,N$4:N$34)))</f>
        <v>0.76077813504823155</v>
      </c>
      <c r="O37" s="67">
        <f t="array" ref="O37">MIN(IF($A$4:$A$34&gt;=$B$1,IF($A$4:$A$34&lt;=$D$1,O$4:O$34)))</f>
        <v>0.76570226537216823</v>
      </c>
      <c r="P37" s="67">
        <f t="array" ref="P37">MIN(IF($A$4:$A$34&gt;=$B$1,IF($A$4:$A$34&lt;=$D$1,P$4:P$34)))</f>
        <v>0.92981062919975566</v>
      </c>
      <c r="Q37" s="68">
        <f>Q36/Q35</f>
        <v>0.8571428571428571</v>
      </c>
      <c r="R37" s="68">
        <f>R36/R35</f>
        <v>0.8571428571428571</v>
      </c>
      <c r="S37" s="68">
        <f>S36/S35</f>
        <v>0.8571428571428571</v>
      </c>
      <c r="T37" s="68">
        <f>T36/T35</f>
        <v>0.8571428571428571</v>
      </c>
      <c r="U37" s="69">
        <f t="array" ref="U37">MIN(IF($A$4:$A$34&gt;=$B$1,IF($A$4:$A$34&lt;=$D$1,U$4:U$34)))</f>
        <v>10300</v>
      </c>
      <c r="V37" s="69">
        <f t="array" ref="V37">MIN(IF($A$4:$A$34&gt;=$B$1,IF($A$4:$A$34&lt;=$D$1,V$4:V$34)))</f>
        <v>10300</v>
      </c>
      <c r="W37" s="69">
        <f t="array" ref="W37">MIN(IF($A$4:$A$34&gt;=$B$1,IF($A$4:$A$34&lt;=$D$1,W$4:W$34)))</f>
        <v>29200</v>
      </c>
      <c r="X37" s="69">
        <f t="array" ref="X37">MIN(IF($A$4:$A$34&gt;=$B$1,IF($A$4:$A$34&lt;=$D$1,X$4:X$34)))</f>
        <v>0</v>
      </c>
      <c r="Y37" s="69">
        <f t="array" ref="Y37">MIN(IF($A$4:$A$34&gt;=$B$1,IF($A$4:$A$34&lt;=$D$1,Y$4:Y$34)))</f>
        <v>0</v>
      </c>
      <c r="Z37" s="69">
        <f t="array" ref="Z37">MIN(IF($A$4:$A$34&gt;=$B$1,IF($A$4:$A$34&lt;=$D$1,Z$4:Z$34)))</f>
        <v>26800</v>
      </c>
      <c r="AA37" s="69">
        <f t="array" ref="AA37">MIN(IF($A$4:$A$34&gt;=$B$1,IF($A$4:$A$34&lt;=$D$1,AA$4:AA$34)))</f>
        <v>26042</v>
      </c>
      <c r="AB37" s="69">
        <f t="array" ref="AB37">MIN(IF($A$4:$A$34&gt;=$B$1,IF($A$4:$A$34&lt;=$D$1,AB$4:AB$34)))</f>
        <v>-70015</v>
      </c>
      <c r="AC37" s="69">
        <f t="array" ref="AC37">MIN(IF($A$4:$A$34&gt;=$B$1,IF($A$4:$A$34&lt;=$D$1,AC$4:AC$34)))</f>
        <v>-50918</v>
      </c>
      <c r="AD37" s="69">
        <f t="array" ref="AD37">MIN(IF($A$4:$A$34&gt;=$B$1,IF($A$4:$A$34&lt;=$D$1,AD$4:AD$34)))</f>
        <v>-6068</v>
      </c>
      <c r="AE37" s="69">
        <f t="array" ref="AE37">MIN(IF($A$4:$A$34&gt;=$B$1,IF($A$4:$A$34&lt;=$D$1,AE$4:AE$34)))</f>
        <v>-22718</v>
      </c>
      <c r="AF37" s="70">
        <f t="array" ref="AF37">MIN(IF($A$4:$A$34&gt;=$B$1,IF($A$4:$A$34&lt;=$D$1,AF$4:AF$34)))</f>
        <v>0.43156199677938806</v>
      </c>
      <c r="AG37" s="70">
        <f t="array" ref="AG37">MIN(IF($A$4:$A$34&gt;=$B$1,IF($A$4:$A$34&lt;=$D$1,AG$4:AG$34)))</f>
        <v>0.57871111111111107</v>
      </c>
      <c r="AH37" s="70">
        <f t="array" ref="AH37">MIN(IF($A$4:$A$34&gt;=$B$1,IF($A$4:$A$34&lt;=$D$1,AH$4:AH$34)))</f>
        <v>0.51364891518737676</v>
      </c>
      <c r="AI37" s="70">
        <f t="array" ref="AI37">MIN(IF($A$4:$A$34&gt;=$B$1,IF($A$4:$A$34&lt;=$D$1,AI$4:AI$34)))</f>
        <v>0.80937833037300178</v>
      </c>
      <c r="AJ37" s="70">
        <f>AJ36/AJ35</f>
        <v>0.14285714285714285</v>
      </c>
      <c r="AK37" s="70">
        <f>AK36/AK35</f>
        <v>0.2857142857142857</v>
      </c>
      <c r="AL37" s="70">
        <f>AL36/AL35</f>
        <v>0.5714285714285714</v>
      </c>
      <c r="AM37" s="70">
        <f>AM36/AM35</f>
        <v>0.7142857142857143</v>
      </c>
      <c r="AN37" s="71">
        <f t="array" ref="AN37">MIN(IF($A$4:$A$34&gt;=$B$1,IF($A$4:$A$34&lt;=$D$1,AN$4:AN$34)))</f>
        <v>12400</v>
      </c>
      <c r="AO37" s="71">
        <f t="array" ref="AO37">MIN(IF($A$4:$A$34&gt;=$B$1,IF($A$4:$A$34&lt;=$D$1,AO$4:AO$34)))</f>
        <v>52700</v>
      </c>
      <c r="AP37" s="71">
        <f t="array" ref="AP37">MIN(IF($A$4:$A$34&gt;=$B$1,IF($A$4:$A$34&lt;=$D$1,AP$4:AP$34)))</f>
        <v>30900</v>
      </c>
      <c r="AQ37" s="71">
        <f t="array" ref="AQ37">MIN(IF($A$4:$A$34&gt;=$B$1,IF($A$4:$A$34&lt;=$D$1,AQ$4:AQ$34)))</f>
        <v>0</v>
      </c>
      <c r="AR37" s="71">
        <f t="array" ref="AR37">MIN(IF($A$4:$A$34&gt;=$B$1,IF($A$4:$A$34&lt;=$D$1,AR$4:AR$34)))</f>
        <v>0</v>
      </c>
      <c r="AS37" s="71">
        <f t="array" ref="AS37">MIN(IF($A$4:$A$34&gt;=$B$1,IF($A$4:$A$34&lt;=$D$1,AS$4:AS$34)))</f>
        <v>8200</v>
      </c>
      <c r="AT37" s="71">
        <f t="array" ref="AT37">MIN(IF($A$4:$A$34&gt;=$B$1,IF($A$4:$A$34&lt;=$D$1,AT$4:AT$34)))</f>
        <v>10568</v>
      </c>
      <c r="AU37" s="71">
        <f t="array" ref="AU37">MIN(IF($A$4:$A$34&gt;=$B$1,IF($A$4:$A$34&lt;=$D$1,AU$4:AU$34)))</f>
        <v>-36315</v>
      </c>
      <c r="AV37" s="71">
        <f t="array" ref="AV37">MIN(IF($A$4:$A$34&gt;=$B$1,IF($A$4:$A$34&lt;=$D$1,AV$4:AV$34)))</f>
        <v>-20331</v>
      </c>
      <c r="AW37" s="71">
        <f t="array" ref="AW37">MIN(IF($A$4:$A$34&gt;=$B$1,IF($A$4:$A$34&lt;=$D$1,AW$4:AW$34)))</f>
        <v>-25031</v>
      </c>
      <c r="AX37" s="71">
        <f t="array" ref="AX37">MIN(IF($A$4:$A$34&gt;=$B$1,IF($A$4:$A$34&lt;=$D$1,AX$4:AX$34)))</f>
        <v>-13500</v>
      </c>
      <c r="AY37" s="72">
        <f t="array" ref="AY37">MIN(IF($A$4:$A$34&gt;=$B$1,IF($A$4:$A$34&lt;=$D$1,AY$4:AY$34)))</f>
        <v>0.20943204868154158</v>
      </c>
      <c r="AZ37" s="72">
        <f t="array" ref="AZ37">MIN(IF($A$4:$A$34&gt;=$B$1,IF($A$4:$A$34&lt;=$D$1,AZ$4:AZ$34)))</f>
        <v>0.16564263322884012</v>
      </c>
      <c r="BA37" s="72">
        <f t="array" ref="BA37">MIN(IF($A$4:$A$34&gt;=$B$1,IF($A$4:$A$34&lt;=$D$1,BA$4:BA$34)))</f>
        <v>0.34200647249190941</v>
      </c>
      <c r="BB37" s="72">
        <f t="array" ref="BB37">MIN(IF($A$4:$A$34&gt;=$B$1,IF($A$4:$A$34&lt;=$D$1,BB$4:BB$34)))</f>
        <v>0.96643811219946574</v>
      </c>
      <c r="BC37" s="72">
        <f>BC36/BC35</f>
        <v>0.2857142857142857</v>
      </c>
      <c r="BD37" s="72">
        <f>BD36/BD35</f>
        <v>0.42857142857142855</v>
      </c>
      <c r="BE37" s="72">
        <f>BE36/BE35</f>
        <v>0.42857142857142855</v>
      </c>
      <c r="BF37" s="72">
        <f>BF36/BF35</f>
        <v>0.5714285714285714</v>
      </c>
      <c r="BG37" s="73">
        <f t="array" ref="BG37">MIN(IF($A$4:$A$34&gt;=$B$1,IF($A$4:$A$34&lt;=$D$1,BG4:BG34)))</f>
        <v>0</v>
      </c>
      <c r="BH37" s="73">
        <f t="array" ref="BH37">MIN(IF($A$4:$A$34&gt;=$B$1,IF($A$4:$A$34&lt;=$D$1,BH4:BH34)))</f>
        <v>0</v>
      </c>
      <c r="BI37" s="73">
        <f t="array" ref="BI37">MIN(IF($A$4:$A$34&gt;=$B$1,IF($A$4:$A$34&lt;=$D$1,BI4:BI34)))</f>
        <v>0</v>
      </c>
      <c r="BJ37" s="73">
        <f t="array" ref="BJ37">MIN(IF($A$4:$A$34&gt;=$B$1,IF($A$4:$A$34&lt;=$D$1,BJ4:BJ34)))</f>
        <v>0</v>
      </c>
      <c r="BK37" s="73">
        <f t="array" ref="BK37">MIN(IF($A$4:$A$34&gt;=$B$1,IF($A$4:$A$34&lt;=$D$1,BK4:BK34)))</f>
        <v>0</v>
      </c>
      <c r="BL37" s="73">
        <f t="array" ref="BL37">MIN(IF($A$4:$A$34&gt;=$B$1,IF($A$4:$A$34&lt;=$D$1,BL4:BL34)))</f>
        <v>0</v>
      </c>
      <c r="BM37" s="73">
        <f t="array" ref="BM37">MIN(IF($A$4:$A$34&gt;=$B$1,IF($A$4:$A$34&lt;=$D$1,BM4:BM34)))</f>
        <v>0</v>
      </c>
      <c r="BN37" s="73">
        <f t="array" ref="BN37">MIN(IF($A$4:$A$34&gt;=$B$1,IF($A$4:$A$34&lt;=$D$1,BN4:BN34)))</f>
        <v>-423</v>
      </c>
      <c r="BO37" s="73">
        <f t="array" ref="BO37">MIN(IF($A$4:$A$34&gt;=$B$1,IF($A$4:$A$34&lt;=$D$1,BO4:BO34)))</f>
        <v>-423</v>
      </c>
      <c r="BP37" s="73">
        <f t="array" ref="BP37">MIN(IF($A$4:$A$34&gt;=$B$1,IF($A$4:$A$34&lt;=$D$1,BP4:BP34)))</f>
        <v>-423</v>
      </c>
      <c r="BQ37" s="73">
        <f t="array" ref="BQ37">MIN(IF($A$4:$A$34&gt;=$B$1,IF($A$4:$A$34&lt;=$D$1,BQ4:BQ34)))</f>
        <v>-7431</v>
      </c>
      <c r="BR37" s="74">
        <f t="array" ref="BR37">MIN(IF($A$4:$A$34&gt;=$B$1,IF($A$4:$A$34&lt;=$D$1,BR4:BR34)))</f>
        <v>0.99080000000000001</v>
      </c>
      <c r="BS37" s="74">
        <f t="array" ref="BS37">MIN(IF($A$4:$A$34&gt;=$B$1,IF($A$4:$A$34&lt;=$D$1,BS4:BS34)))</f>
        <v>0.99080000000000001</v>
      </c>
      <c r="BT37" s="74">
        <f t="array" ref="BT37">MIN(IF($A$4:$A$34&gt;=$B$1,IF($A$4:$A$34&lt;=$D$1,BT4:BT34)))</f>
        <v>0.99080000000000001</v>
      </c>
      <c r="BU37" s="74">
        <f t="array" ref="BU37">MIN(IF($A$4:$A$34&gt;=$B$1,IF($A$4:$A$34&lt;=$D$1,BU4:BU34)))</f>
        <v>0.98638461538461542</v>
      </c>
      <c r="BV37" s="74">
        <f>BV36/BV35</f>
        <v>1</v>
      </c>
      <c r="BW37" s="74">
        <f>BW36/BW35</f>
        <v>1</v>
      </c>
      <c r="BX37" s="74">
        <f>BX36/BX35</f>
        <v>1</v>
      </c>
      <c r="BY37" s="74">
        <f>BY36/BY35</f>
        <v>1</v>
      </c>
      <c r="BZ37" s="73">
        <f t="array" ref="BZ37">MIN(IF($A$4:$A$34&gt;=$B$1,IF($A$4:$A$34&lt;=$D$1,BZ4:BZ34)))</f>
        <v>0</v>
      </c>
      <c r="CA37" s="73">
        <f t="array" ref="CA37">MIN(IF($A$4:$A$34&gt;=$B$1,IF($A$4:$A$34&lt;=$D$1,CA4:CA34)))</f>
        <v>0</v>
      </c>
      <c r="CB37" s="73">
        <f t="array" ref="CB37">MIN(IF($A$4:$A$34&gt;=$B$1,IF($A$4:$A$34&lt;=$D$1,CB4:CB34)))</f>
        <v>0</v>
      </c>
      <c r="CC37" s="73">
        <f t="array" ref="CC37">MIN(IF($A$4:$A$34&gt;=$B$1,IF($A$4:$A$34&lt;=$D$1,CC4:CC34)))</f>
        <v>0</v>
      </c>
      <c r="CD37" s="73">
        <f t="array" ref="CD37">MIN(IF($A$4:$A$34&gt;=$B$1,IF($A$4:$A$34&lt;=$D$1,CD4:CD34)))</f>
        <v>0</v>
      </c>
      <c r="CE37" s="73">
        <f t="array" ref="CE37">MIN(IF($A$4:$A$34&gt;=$B$1,IF($A$4:$A$34&lt;=$D$1,CE4:CE34)))</f>
        <v>0</v>
      </c>
      <c r="CF37" s="73">
        <f t="array" ref="CF37">MIN(IF($A$4:$A$34&gt;=$B$1,IF($A$4:$A$34&lt;=$D$1,CF4:CF34)))</f>
        <v>0</v>
      </c>
      <c r="CG37" s="73">
        <f t="array" ref="CG37">MIN(IF($A$4:$A$34&gt;=$B$1,IF($A$4:$A$34&lt;=$D$1,CG4:CG34)))</f>
        <v>-12560</v>
      </c>
      <c r="CH37" s="73">
        <f t="array" ref="CH37">MIN(IF($A$4:$A$34&gt;=$B$1,IF($A$4:$A$34&lt;=$D$1,CH4:CH34)))</f>
        <v>-2952</v>
      </c>
      <c r="CI37" s="73">
        <f t="array" ref="CI37">MIN(IF($A$4:$A$34&gt;=$B$1,IF($A$4:$A$34&lt;=$D$1,CI4:CI34)))</f>
        <v>-11952</v>
      </c>
      <c r="CJ37" s="73">
        <f t="array" ref="CJ37">MIN(IF($A$4:$A$34&gt;=$B$1,IF($A$4:$A$34&lt;=$D$1,CJ4:CJ34)))</f>
        <v>-11952</v>
      </c>
      <c r="CK37" s="74">
        <f t="array" ref="CK37">MIN(IF($A$4:$A$34&gt;=$B$1,IF($A$4:$A$34&lt;=$D$1,CK4:CK34)))</f>
        <v>0</v>
      </c>
      <c r="CL37" s="74">
        <f t="array" ref="CL37">MIN(IF($A$4:$A$34&gt;=$B$1,IF($A$4:$A$34&lt;=$D$1,CL4:CL34)))</f>
        <v>0.41509881422924899</v>
      </c>
      <c r="CM37" s="74">
        <f t="array" ref="CM37">MIN(IF($A$4:$A$34&gt;=$B$1,IF($A$4:$A$34&lt;=$D$1,CM4:CM34)))</f>
        <v>1.0103673469387755</v>
      </c>
      <c r="CN37" s="74">
        <f t="array" ref="CN37">MIN(IF($A$4:$A$34&gt;=$B$1,IF($A$4:$A$34&lt;=$D$1,CN4:CN34)))</f>
        <v>0.90343065693430658</v>
      </c>
      <c r="CO37" s="74">
        <f>CO36/CO35</f>
        <v>0.5714285714285714</v>
      </c>
      <c r="CP37" s="74">
        <f>CP36/CP35</f>
        <v>0.7142857142857143</v>
      </c>
      <c r="CQ37" s="74">
        <f>CQ36/CQ35</f>
        <v>1</v>
      </c>
      <c r="CR37" s="74">
        <f>CR36/CR35</f>
        <v>1</v>
      </c>
      <c r="CS37" s="75">
        <f t="array" ref="CS37">MIN(IF($A$4:$A$34&gt;=$B$1,IF($A$4:$A$34&lt;=$D$1,CS$4:CS$34)))</f>
        <v>0</v>
      </c>
      <c r="CT37" s="75">
        <f t="array" ref="CT37">MIN(IF($A$4:$A$34&gt;=$B$1,IF($A$4:$A$34&lt;=$D$1,CT$4:CT$34)))</f>
        <v>10300</v>
      </c>
      <c r="CU37" s="75">
        <f t="array" ref="CU37">MIN(IF($A$4:$A$34&gt;=$B$1,IF($A$4:$A$34&lt;=$D$1,CU$4:CU$34)))</f>
        <v>0</v>
      </c>
      <c r="CV37" s="75">
        <f t="array" ref="CV37">MIN(IF($A$4:$A$34&gt;=$B$1,IF($A$4:$A$34&lt;=$D$1,CV$4:CV$34)))</f>
        <v>0</v>
      </c>
      <c r="CW37" s="75">
        <f t="array" ref="CW37">MIN(IF($A$4:$A$34&gt;=$B$1,IF($A$4:$A$34&lt;=$D$1,CW$4:CW$34)))</f>
        <v>0</v>
      </c>
      <c r="CX37" s="75">
        <f t="array" ref="CX37">MIN(IF($A$4:$A$34&gt;=$B$1,IF($A$4:$A$34&lt;=$D$1,CX$4:CX$34)))</f>
        <v>0</v>
      </c>
      <c r="CY37" s="75">
        <f t="array" ref="CY37">MIN(IF($A$4:$A$34&gt;=$B$1,IF($A$4:$A$34&lt;=$D$1,CY$4:CY$34)))</f>
        <v>0</v>
      </c>
      <c r="CZ37" s="75">
        <f t="array" ref="CZ37">MIN(IF($A$4:$A$34&gt;=$B$1,IF($A$4:$A$34&lt;=$D$1,CZ$4:CZ$34)))</f>
        <v>-18418</v>
      </c>
      <c r="DA37" s="75">
        <f t="array" ref="DA37">MIN(IF($A$4:$A$34&gt;=$B$1,IF($A$4:$A$34&lt;=$D$1,DA$4:DA$34)))</f>
        <v>-2100</v>
      </c>
      <c r="DB37" s="75">
        <f t="array" ref="DB37">MIN(IF($A$4:$A$34&gt;=$B$1,IF($A$4:$A$34&lt;=$D$1,DB$4:DB$34)))</f>
        <v>-17911</v>
      </c>
      <c r="DC37" s="75">
        <f t="array" ref="DC37">MIN(IF($A$4:$A$34&gt;=$B$1,IF($A$4:$A$34&lt;=$D$1,DC$4:DC$34)))</f>
        <v>-7846</v>
      </c>
      <c r="DD37" s="76">
        <f t="array" ref="DD37">MIN(IF($A$4:$A$34&gt;=$B$1,IF($A$4:$A$34&lt;=$D$1,DD$4:DD$34)))</f>
        <v>0</v>
      </c>
      <c r="DE37" s="76">
        <f t="array" ref="DE37">MIN(IF($A$4:$A$34&gt;=$B$1,IF($A$4:$A$34&lt;=$D$1,DE$4:DE$34)))</f>
        <v>0</v>
      </c>
      <c r="DF37" s="76">
        <f t="array" ref="DF37">MIN(IF($A$4:$A$34&gt;=$B$1,IF($A$4:$A$34&lt;=$D$1,DF$4:DF$34)))</f>
        <v>0</v>
      </c>
      <c r="DG37" s="76">
        <f t="array" ref="DG37">MIN(IF($A$4:$A$34&gt;=$B$1,IF($A$4:$A$34&lt;=$D$1,DG$4:DG$34)))</f>
        <v>0.46347368421052632</v>
      </c>
      <c r="DH37" s="76">
        <f>DH36/DH35</f>
        <v>0.2857142857142857</v>
      </c>
      <c r="DI37" s="76">
        <f>DI36/DI35</f>
        <v>0.2857142857142857</v>
      </c>
      <c r="DJ37" s="76">
        <f>DJ36/DJ35</f>
        <v>0.42857142857142855</v>
      </c>
      <c r="DK37" s="76">
        <f>DK36/DK35</f>
        <v>0.5714285714285714</v>
      </c>
      <c r="DL37" s="75">
        <f t="array" ref="DL37">MIN(IF($A$4:$A$34&gt;=$B$1,IF($A$4:$A$34&lt;=$D$1,DL$4:DL$34)))</f>
        <v>0</v>
      </c>
      <c r="DM37" s="75">
        <f t="array" ref="DM37">MIN(IF($A$4:$A$34&gt;=$B$1,IF($A$4:$A$34&lt;=$D$1,DM$4:DM$34)))</f>
        <v>0</v>
      </c>
      <c r="DN37" s="75">
        <f t="array" ref="DN37">MIN(IF($A$4:$A$34&gt;=$B$1,IF($A$4:$A$34&lt;=$D$1,DN$4:DN$34)))</f>
        <v>0</v>
      </c>
      <c r="DO37" s="75">
        <f t="array" ref="DO37">MIN(IF($A$4:$A$34&gt;=$B$1,IF($A$4:$A$34&lt;=$D$1,DO$4:DO$34)))</f>
        <v>0</v>
      </c>
      <c r="DP37" s="75">
        <f t="array" ref="DP37">MIN(IF($A$4:$A$34&gt;=$B$1,IF($A$4:$A$34&lt;=$D$1,DP$4:DP$34)))</f>
        <v>0</v>
      </c>
      <c r="DQ37" s="75">
        <f t="array" ref="DQ37">MIN(IF($A$4:$A$34&gt;=$B$1,IF($A$4:$A$34&lt;=$D$1,DQ$4:DQ$34)))</f>
        <v>0</v>
      </c>
      <c r="DR37" s="75">
        <f t="array" ref="DR37">MIN(IF($A$4:$A$34&gt;=$B$1,IF($A$4:$A$34&lt;=$D$1,DR$4:DR$34)))</f>
        <v>0</v>
      </c>
      <c r="DS37" s="75">
        <f t="array" ref="DS37">MIN(IF($A$4:$A$34&gt;=$B$1,IF($A$4:$A$34&lt;=$D$1,DS$4:DS$34)))</f>
        <v>0</v>
      </c>
      <c r="DT37" s="75">
        <f t="array" ref="DT37">MIN(IF($A$4:$A$34&gt;=$B$1,IF($A$4:$A$34&lt;=$D$1,DT$4:DT$34)))</f>
        <v>0</v>
      </c>
      <c r="DU37" s="75">
        <f t="array" ref="DU37">MIN(IF($A$4:$A$34&gt;=$B$1,IF($A$4:$A$34&lt;=$D$1,DU$4:DU$34)))</f>
        <v>0</v>
      </c>
      <c r="DV37" s="75">
        <f t="array" ref="DV37">MIN(IF($A$4:$A$34&gt;=$B$1,IF($A$4:$A$34&lt;=$D$1,DV$4:DV$34)))</f>
        <v>0</v>
      </c>
      <c r="DW37" s="76">
        <f t="array" ref="DW37">MIN(IF($A$4:$A$34&gt;=$B$1,IF($A$4:$A$34&lt;=$D$1,DW$4:DW$34)))</f>
        <v>0</v>
      </c>
      <c r="DX37" s="76">
        <f t="array" ref="DX37">MIN(IF($A$4:$A$34&gt;=$B$1,IF($A$4:$A$34&lt;=$D$1,DX$4:DX$34)))</f>
        <v>0</v>
      </c>
      <c r="DY37" s="76">
        <f t="array" ref="DY37">MIN(IF($A$4:$A$34&gt;=$B$1,IF($A$4:$A$34&lt;=$D$1,DY$4:DY$34)))</f>
        <v>0</v>
      </c>
      <c r="DZ37" s="76">
        <f t="array" ref="DZ37">MIN(IF($A$4:$A$34&gt;=$B$1,IF($A$4:$A$34&lt;=$D$1,DZ$4:DZ$34)))</f>
        <v>0</v>
      </c>
      <c r="EA37" s="76">
        <f>EA36/EA35</f>
        <v>0</v>
      </c>
      <c r="EB37" s="76">
        <f>EB36/EB35</f>
        <v>0</v>
      </c>
      <c r="EC37" s="76">
        <f>EC36/EC35</f>
        <v>0</v>
      </c>
      <c r="ED37" s="76">
        <f>ED36/ED35</f>
        <v>0</v>
      </c>
    </row>
    <row r="38" spans="1:135">
      <c r="A38" s="42" t="s">
        <v>41</v>
      </c>
      <c r="B38" s="43">
        <f t="array" ref="B38">MAX(IF($A$4:$A$34&gt;=$B$1,IF($A$4:$A$34&lt;=$D$1,B$4:B$34)))</f>
        <v>156700</v>
      </c>
      <c r="C38" s="43">
        <f t="array" ref="C38">MAX(IF($A$4:$A$34&gt;=$B$1,IF($A$4:$A$34&lt;=$D$1,C$4:C$34)))</f>
        <v>156900</v>
      </c>
      <c r="D38" s="43">
        <f t="array" ref="D38">MAX(IF($A$4:$A$34&gt;=$B$1,IF($A$4:$A$34&lt;=$D$1,D$4:D$34)))</f>
        <v>155700</v>
      </c>
      <c r="E38" s="43">
        <f t="array" ref="E38">MAX(IF($A$4:$A$34&gt;=$B$1,IF($A$4:$A$34&lt;=$D$1,E$4:E$34)))</f>
        <v>135700</v>
      </c>
      <c r="F38" s="43">
        <f t="array" ref="F38">MAX(IF($A$4:$A$34&gt;=$B$1,IF($A$4:$A$34&lt;=$D$1,F$4:F$34)))</f>
        <v>134000</v>
      </c>
      <c r="G38" s="43">
        <f t="array" ref="G38">MAX(IF($A$4:$A$34&gt;=$B$1,IF($A$4:$A$34&lt;=$D$1,G$4:G$34)))</f>
        <v>163700</v>
      </c>
      <c r="H38" s="43">
        <f t="array" ref="H38">MAX(IF($A$4:$A$34&gt;=$B$1,IF($A$4:$A$34&lt;=$D$1,H$4:H$34)))</f>
        <v>157642</v>
      </c>
      <c r="I38" s="43">
        <f t="array" ref="I38">MAX(IF($A$4:$A$34&gt;=$B$1,IF($A$4:$A$34&lt;=$D$1,I$4:I$34)))</f>
        <v>36099</v>
      </c>
      <c r="J38" s="43">
        <f t="array" ref="J38">MAX(IF($A$4:$A$34&gt;=$B$1,IF($A$4:$A$34&lt;=$D$1,J$4:J$34)))</f>
        <v>37199</v>
      </c>
      <c r="K38" s="43">
        <f t="array" ref="K38">MAX(IF($A$4:$A$34&gt;=$B$1,IF($A$4:$A$34&lt;=$D$1,K$4:K$34)))</f>
        <v>36199</v>
      </c>
      <c r="L38" s="43">
        <f t="array" ref="L38">MAX(IF($A$4:$A$34&gt;=$B$1,IF($A$4:$A$34&lt;=$D$1,L$4:L$34)))</f>
        <v>11490</v>
      </c>
      <c r="M38" s="67">
        <f t="array" ref="M38">MAX(IF($A$4:$A$34&gt;=$B$1,IF($A$4:$A$34&lt;=$D$1,M$4:M$34)))</f>
        <v>1.0190174531351002</v>
      </c>
      <c r="N38" s="67">
        <f t="array" ref="N38">MAX(IF($A$4:$A$34&gt;=$B$1,IF($A$4:$A$34&lt;=$D$1,N$4:N$34)))</f>
        <v>1.0150804893754024</v>
      </c>
      <c r="O38" s="67">
        <f t="array" ref="O38">MAX(IF($A$4:$A$34&gt;=$B$1,IF($A$4:$A$34&lt;=$D$1,O$4:O$34)))</f>
        <v>1.0150804893754024</v>
      </c>
      <c r="P38" s="67">
        <f t="array" ref="P38">MAX(IF($A$4:$A$34&gt;=$B$1,IF($A$4:$A$34&lt;=$D$1,P$4:P$34)))</f>
        <v>1.1589044289044288</v>
      </c>
      <c r="Q38" s="77"/>
      <c r="R38" s="78"/>
      <c r="S38" s="78"/>
      <c r="T38" s="78"/>
      <c r="U38" s="69">
        <f t="array" ref="U38">MAX(IF($A$4:$A$34&gt;=$B$1,IF($A$4:$A$34&lt;=$D$1,U$4:U$34)))</f>
        <v>109200</v>
      </c>
      <c r="V38" s="69">
        <f t="array" ref="V38">MAX(IF($A$4:$A$34&gt;=$B$1,IF($A$4:$A$34&lt;=$D$1,V$4:V$34)))</f>
        <v>60000</v>
      </c>
      <c r="W38" s="69">
        <f t="array" ref="W38">MAX(IF($A$4:$A$34&gt;=$B$1,IF($A$4:$A$34&lt;=$D$1,W$4:W$34)))</f>
        <v>95100</v>
      </c>
      <c r="X38" s="69">
        <f t="array" ref="X38">MAX(IF($A$4:$A$34&gt;=$B$1,IF($A$4:$A$34&lt;=$D$1,X$4:X$34)))</f>
        <v>54200</v>
      </c>
      <c r="Y38" s="69">
        <f t="array" ref="Y38">MAX(IF($A$4:$A$34&gt;=$B$1,IF($A$4:$A$34&lt;=$D$1,Y$4:Y$34)))</f>
        <v>91100</v>
      </c>
      <c r="Z38" s="69">
        <f t="array" ref="Z38">MAX(IF($A$4:$A$34&gt;=$B$1,IF($A$4:$A$34&lt;=$D$1,Z$4:Z$34)))</f>
        <v>91100</v>
      </c>
      <c r="AA38" s="69">
        <f t="array" ref="AA38">MAX(IF($A$4:$A$34&gt;=$B$1,IF($A$4:$A$34&lt;=$D$1,AA$4:AA$34)))</f>
        <v>95918</v>
      </c>
      <c r="AB38" s="69">
        <f t="array" ref="AB38">MAX(IF($A$4:$A$34&gt;=$B$1,IF($A$4:$A$34&lt;=$D$1,AB$4:AB$34)))</f>
        <v>64519</v>
      </c>
      <c r="AC38" s="69">
        <f t="array" ref="AC38">MAX(IF($A$4:$A$34&gt;=$B$1,IF($A$4:$A$34&lt;=$D$1,AC$4:AC$34)))</f>
        <v>18958</v>
      </c>
      <c r="AD38" s="69">
        <f t="array" ref="AD38">MAX(IF($A$4:$A$34&gt;=$B$1,IF($A$4:$A$34&lt;=$D$1,AD$4:AD$34)))</f>
        <v>40719</v>
      </c>
      <c r="AE38" s="69">
        <f t="array" ref="AE38">MAX(IF($A$4:$A$34&gt;=$B$1,IF($A$4:$A$34&lt;=$D$1,AE$4:AE$34)))</f>
        <v>10785</v>
      </c>
      <c r="AF38" s="70">
        <f t="array" ref="AF38">MAX(IF($A$4:$A$34&gt;=$B$1,IF($A$4:$A$34&lt;=$D$1,AF$4:AF$34)))</f>
        <v>8.8446601941747574</v>
      </c>
      <c r="AG38" s="70">
        <f t="array" ref="AG38">MAX(IF($A$4:$A$34&gt;=$B$1,IF($A$4:$A$34&lt;=$D$1,AG$4:AG$34)))</f>
        <v>4.4240776699029123</v>
      </c>
      <c r="AH38" s="70">
        <f t="array" ref="AH38">MAX(IF($A$4:$A$34&gt;=$B$1,IF($A$4:$A$34&lt;=$D$1,AH$4:AH$34)))</f>
        <v>1.153620253164557</v>
      </c>
      <c r="AI38" s="70">
        <f t="array" ref="AI38">MAX(IF($A$4:$A$34&gt;=$B$1,IF($A$4:$A$34&lt;=$D$1,AI$4:AI$34)))</f>
        <v>1.3103551912568305</v>
      </c>
      <c r="AJ38" s="79"/>
      <c r="AK38" s="79"/>
      <c r="AL38" s="79"/>
      <c r="AM38" s="79"/>
      <c r="AN38" s="71">
        <f t="array" ref="AN38">MAX(IF($A$4:$A$34&gt;=$B$1,IF($A$4:$A$34&lt;=$D$1,AN$4:AN$34)))</f>
        <v>98600</v>
      </c>
      <c r="AO38" s="71">
        <f t="array" ref="AO38">MAX(IF($A$4:$A$34&gt;=$B$1,IF($A$4:$A$34&lt;=$D$1,AO$4:AO$34)))</f>
        <v>88200</v>
      </c>
      <c r="AP38" s="71">
        <f t="array" ref="AP38">MAX(IF($A$4:$A$34&gt;=$B$1,IF($A$4:$A$34&lt;=$D$1,AP$4:AP$34)))</f>
        <v>83500</v>
      </c>
      <c r="AQ38" s="71">
        <f t="array" ref="AQ38">MAX(IF($A$4:$A$34&gt;=$B$1,IF($A$4:$A$34&lt;=$D$1,AQ$4:AQ$34)))</f>
        <v>51500</v>
      </c>
      <c r="AR38" s="71">
        <f t="array" ref="AR38">MAX(IF($A$4:$A$34&gt;=$B$1,IF($A$4:$A$34&lt;=$D$1,AR$4:AR$34)))</f>
        <v>95500</v>
      </c>
      <c r="AS38" s="71">
        <f t="array" ref="AS38">MAX(IF($A$4:$A$34&gt;=$B$1,IF($A$4:$A$34&lt;=$D$1,AS$4:AS$34)))</f>
        <v>112300</v>
      </c>
      <c r="AT38" s="71">
        <f t="array" ref="AT38">MAX(IF($A$4:$A$34&gt;=$B$1,IF($A$4:$A$34&lt;=$D$1,AT$4:AT$34)))</f>
        <v>108531</v>
      </c>
      <c r="AU38" s="71">
        <f t="array" ref="AU38">MAX(IF($A$4:$A$34&gt;=$B$1,IF($A$4:$A$34&lt;=$D$1,AU$4:AU$34)))</f>
        <v>77950</v>
      </c>
      <c r="AV38" s="71">
        <f t="array" ref="AV38">MAX(IF($A$4:$A$34&gt;=$B$1,IF($A$4:$A$34&lt;=$D$1,AV$4:AV$34)))</f>
        <v>53232</v>
      </c>
      <c r="AW38" s="71">
        <f t="array" ref="AW38">MAX(IF($A$4:$A$34&gt;=$B$1,IF($A$4:$A$34&lt;=$D$1,AW$4:AW$34)))</f>
        <v>20332</v>
      </c>
      <c r="AX38" s="71">
        <f t="array" ref="AX38">MAX(IF($A$4:$A$34&gt;=$B$1,IF($A$4:$A$34&lt;=$D$1,AX$4:AX$34)))</f>
        <v>3769</v>
      </c>
      <c r="AY38" s="72">
        <f t="array" ref="AY38">MAX(IF($A$4:$A$34&gt;=$B$1,IF($A$4:$A$34&lt;=$D$1,AY$4:AY$34)))</f>
        <v>3.5095161290322578</v>
      </c>
      <c r="AZ38" s="72">
        <f t="array" ref="AZ38">MAX(IF($A$4:$A$34&gt;=$B$1,IF($A$4:$A$34&lt;=$D$1,AZ$4:AZ$34)))</f>
        <v>1.2305102040816327</v>
      </c>
      <c r="BA38" s="72">
        <f t="array" ref="BA38">MAX(IF($A$4:$A$34&gt;=$B$1,IF($A$4:$A$34&lt;=$D$1,BA$4:BA$34)))</f>
        <v>1.2997724550898204</v>
      </c>
      <c r="BB38" s="72">
        <f t="array" ref="BB38">MAX(IF($A$4:$A$34&gt;=$B$1,IF($A$4:$A$34&lt;=$D$1,BB$4:BB$34)))</f>
        <v>2.5182926829268291</v>
      </c>
      <c r="BC38" s="80"/>
      <c r="BD38" s="80"/>
      <c r="BE38" s="80"/>
      <c r="BF38" s="80"/>
      <c r="BG38" s="73">
        <f t="array" ref="BG38">MAX(IF($A$4:$A$34&gt;=$B$1,IF($A$4:$A$34&lt;=$D$1,BG4:BG34)))</f>
        <v>12400</v>
      </c>
      <c r="BH38" s="73">
        <f t="array" ref="BH38">MAX(IF($A$4:$A$34&gt;=$B$1,IF($A$4:$A$34&lt;=$D$1,BH4:BH34)))</f>
        <v>12400</v>
      </c>
      <c r="BI38" s="73">
        <f t="array" ref="BI38">MAX(IF($A$4:$A$34&gt;=$B$1,IF($A$4:$A$34&lt;=$D$1,BI4:BI34)))</f>
        <v>12400</v>
      </c>
      <c r="BJ38" s="73">
        <f t="array" ref="BJ38">MAX(IF($A$4:$A$34&gt;=$B$1,IF($A$4:$A$34&lt;=$D$1,BJ4:BJ34)))</f>
        <v>12000</v>
      </c>
      <c r="BK38" s="73">
        <f t="array" ref="BK38">MAX(IF($A$4:$A$34&gt;=$B$1,IF($A$4:$A$34&lt;=$D$1,BK4:BK34)))</f>
        <v>13000</v>
      </c>
      <c r="BL38" s="73">
        <f t="array" ref="BL38">MAX(IF($A$4:$A$34&gt;=$B$1,IF($A$4:$A$34&lt;=$D$1,BL4:BL34)))</f>
        <v>13000</v>
      </c>
      <c r="BM38" s="73">
        <f t="array" ref="BM38">MAX(IF($A$4:$A$34&gt;=$B$1,IF($A$4:$A$34&lt;=$D$1,BM4:BM34)))</f>
        <v>12823</v>
      </c>
      <c r="BN38" s="73">
        <f t="array" ref="BN38">MAX(IF($A$4:$A$34&gt;=$B$1,IF($A$4:$A$34&lt;=$D$1,BN4:BN34)))</f>
        <v>69</v>
      </c>
      <c r="BO38" s="73">
        <f t="array" ref="BO38">MAX(IF($A$4:$A$34&gt;=$B$1,IF($A$4:$A$34&lt;=$D$1,BO4:BO34)))</f>
        <v>69</v>
      </c>
      <c r="BP38" s="73">
        <f t="array" ref="BP38">MAX(IF($A$4:$A$34&gt;=$B$1,IF($A$4:$A$34&lt;=$D$1,BP4:BP34)))</f>
        <v>69</v>
      </c>
      <c r="BQ38" s="73">
        <f t="array" ref="BQ38">MAX(IF($A$4:$A$34&gt;=$B$1,IF($A$4:$A$34&lt;=$D$1,BQ4:BQ34)))</f>
        <v>177</v>
      </c>
      <c r="BR38" s="74">
        <f t="array" ref="BR38">MAX(IF($A$4:$A$34&gt;=$B$1,IF($A$4:$A$34&lt;=$D$1,BR4:BR34)))</f>
        <v>1.0341129032258065</v>
      </c>
      <c r="BS38" s="74">
        <f t="array" ref="BS38">MAX(IF($A$4:$A$34&gt;=$B$1,IF($A$4:$A$34&lt;=$D$1,BS4:BS34)))</f>
        <v>1.0341129032258065</v>
      </c>
      <c r="BT38" s="74">
        <f t="array" ref="BT38">MAX(IF($A$4:$A$34&gt;=$B$1,IF($A$4:$A$34&lt;=$D$1,BT4:BT34)))</f>
        <v>1.0341129032258065</v>
      </c>
      <c r="BU38" s="74">
        <f t="array" ref="BU38">MAX(IF($A$4:$A$34&gt;=$B$1,IF($A$4:$A$34&lt;=$D$1,BU4:BU34)))</f>
        <v>1.0000833333333334</v>
      </c>
      <c r="BV38" s="81"/>
      <c r="BW38" s="81"/>
      <c r="BX38" s="81"/>
      <c r="BY38" s="81"/>
      <c r="BZ38" s="73">
        <f t="array" ref="BZ38">MAX(IF($A$4:$A$34&gt;=$B$1,IF($A$4:$A$34&lt;=$D$1,BZ4:BZ34)))</f>
        <v>25300</v>
      </c>
      <c r="CA38" s="73">
        <f t="array" ref="CA38">MAX(IF($A$4:$A$34&gt;=$B$1,IF($A$4:$A$34&lt;=$D$1,CA4:CA34)))</f>
        <v>25300</v>
      </c>
      <c r="CB38" s="73">
        <f t="array" ref="CB38">MAX(IF($A$4:$A$34&gt;=$B$1,IF($A$4:$A$34&lt;=$D$1,CB4:CB34)))</f>
        <v>24500</v>
      </c>
      <c r="CC38" s="73">
        <f t="array" ref="CC38">MAX(IF($A$4:$A$34&gt;=$B$1,IF($A$4:$A$34&lt;=$D$1,CC4:CC34)))</f>
        <v>0</v>
      </c>
      <c r="CD38" s="73">
        <f t="array" ref="CD38">MAX(IF($A$4:$A$34&gt;=$B$1,IF($A$4:$A$34&lt;=$D$1,CD4:CD34)))</f>
        <v>27400</v>
      </c>
      <c r="CE38" s="73">
        <f t="array" ref="CE38">MAX(IF($A$4:$A$34&gt;=$B$1,IF($A$4:$A$34&lt;=$D$1,CE4:CE34)))</f>
        <v>27400</v>
      </c>
      <c r="CF38" s="73">
        <f t="array" ref="CF38">MAX(IF($A$4:$A$34&gt;=$B$1,IF($A$4:$A$34&lt;=$D$1,CF4:CF34)))</f>
        <v>24754</v>
      </c>
      <c r="CG38" s="73">
        <f t="array" ref="CG38">MAX(IF($A$4:$A$34&gt;=$B$1,IF($A$4:$A$34&lt;=$D$1,CG4:CG34)))</f>
        <v>14798</v>
      </c>
      <c r="CH38" s="73">
        <f t="array" ref="CH38">MAX(IF($A$4:$A$34&gt;=$B$1,IF($A$4:$A$34&lt;=$D$1,CH4:CH34)))</f>
        <v>14798</v>
      </c>
      <c r="CI38" s="73">
        <f t="array" ref="CI38">MAX(IF($A$4:$A$34&gt;=$B$1,IF($A$4:$A$34&lt;=$D$1,CI4:CI34)))</f>
        <v>0</v>
      </c>
      <c r="CJ38" s="73">
        <f t="array" ref="CJ38">MAX(IF($A$4:$A$34&gt;=$B$1,IF($A$4:$A$34&lt;=$D$1,CJ4:CJ34)))</f>
        <v>2646</v>
      </c>
      <c r="CK38" s="74">
        <f t="array" ref="CK38">MAX(IF($A$4:$A$34&gt;=$B$1,IF($A$4:$A$34&lt;=$D$1,CK4:CK34)))</f>
        <v>1.011453744493392</v>
      </c>
      <c r="CL38" s="74">
        <f t="array" ref="CL38">MAX(IF($A$4:$A$34&gt;=$B$1,IF($A$4:$A$34&lt;=$D$1,CL4:CL34)))</f>
        <v>1.3280000000000001</v>
      </c>
      <c r="CM38" s="74">
        <f t="array" ref="CM38">MAX(IF($A$4:$A$34&gt;=$B$1,IF($A$4:$A$34&lt;=$D$1,CM4:CM34)))</f>
        <v>1.0196116504854369</v>
      </c>
      <c r="CN38" s="74">
        <f t="array" ref="CN38">MAX(IF($A$4:$A$34&gt;=$B$1,IF($A$4:$A$34&lt;=$D$1,CN4:CN34)))</f>
        <v>1.0436363636363637</v>
      </c>
      <c r="CO38" s="81"/>
      <c r="CP38" s="81"/>
      <c r="CQ38" s="81"/>
      <c r="CR38" s="81"/>
      <c r="CS38" s="75">
        <f t="array" ref="CS38">MAX(IF($A$4:$A$34&gt;=$B$1,IF($A$4:$A$34&lt;=$D$1,CS$4:CS$34)))</f>
        <v>47500</v>
      </c>
      <c r="CT38" s="75">
        <f t="array" ref="CT38">MAX(IF($A$4:$A$34&gt;=$B$1,IF($A$4:$A$34&lt;=$D$1,CT$4:CT$34)))</f>
        <v>58600</v>
      </c>
      <c r="CU38" s="75">
        <f t="array" ref="CU38">MAX(IF($A$4:$A$34&gt;=$B$1,IF($A$4:$A$34&lt;=$D$1,CU$4:CU$34)))</f>
        <v>39000</v>
      </c>
      <c r="CV38" s="75">
        <f t="array" ref="CV38">MAX(IF($A$4:$A$34&gt;=$B$1,IF($A$4:$A$34&lt;=$D$1,CV$4:CV$34)))</f>
        <v>57000</v>
      </c>
      <c r="CW38" s="75">
        <f t="array" ref="CW38">MAX(IF($A$4:$A$34&gt;=$B$1,IF($A$4:$A$34&lt;=$D$1,CW$4:CW$34)))</f>
        <v>45000</v>
      </c>
      <c r="CX38" s="75">
        <f t="array" ref="CX38">MAX(IF($A$4:$A$34&gt;=$B$1,IF($A$4:$A$34&lt;=$D$1,CX$4:CX$34)))</f>
        <v>57000</v>
      </c>
      <c r="CY38" s="75">
        <f t="array" ref="CY38">MAX(IF($A$4:$A$34&gt;=$B$1,IF($A$4:$A$34&lt;=$D$1,CY$4:CY$34)))</f>
        <v>32968</v>
      </c>
      <c r="CZ38" s="75">
        <f t="array" ref="CZ38">MAX(IF($A$4:$A$34&gt;=$B$1,IF($A$4:$A$34&lt;=$D$1,CZ$4:CZ$34)))</f>
        <v>14532</v>
      </c>
      <c r="DA38" s="75">
        <f t="array" ref="DA38">MAX(IF($A$4:$A$34&gt;=$B$1,IF($A$4:$A$34&lt;=$D$1,DA$4:DA$34)))</f>
        <v>32182</v>
      </c>
      <c r="DB38" s="75">
        <f t="array" ref="DB38">MAX(IF($A$4:$A$34&gt;=$B$1,IF($A$4:$A$34&lt;=$D$1,DB$4:DB$34)))</f>
        <v>12582</v>
      </c>
      <c r="DC38" s="75">
        <f t="array" ref="DC38">MAX(IF($A$4:$A$34&gt;=$B$1,IF($A$4:$A$34&lt;=$D$1,DC$4:DC$34)))</f>
        <v>30582</v>
      </c>
      <c r="DD38" s="76">
        <f t="array" ref="DD38">MAX(IF($A$4:$A$34&gt;=$B$1,IF($A$4:$A$34&lt;=$D$1,DD$4:DD$34)))</f>
        <v>3.3022499999999999</v>
      </c>
      <c r="DE38" s="76">
        <f t="array" ref="DE38">MAX(IF($A$4:$A$34&gt;=$B$1,IF($A$4:$A$34&lt;=$D$1,DE$4:DE$34)))</f>
        <v>1.1200000000000001</v>
      </c>
      <c r="DF38" s="76">
        <f t="array" ref="DF38">MAX(IF($A$4:$A$34&gt;=$B$1,IF($A$4:$A$34&lt;=$D$1,DF$4:DF$34)))</f>
        <v>2.1777777777777776</v>
      </c>
      <c r="DG38" s="76">
        <f t="array" ref="DG38">MAX(IF($A$4:$A$34&gt;=$B$1,IF($A$4:$A$34&lt;=$D$1,DG$4:DG$34)))</f>
        <v>1.0155440414507773</v>
      </c>
      <c r="DH38" s="82"/>
      <c r="DI38" s="82"/>
      <c r="DJ38" s="82"/>
      <c r="DK38" s="82"/>
      <c r="DL38" s="75">
        <f t="array" ref="DL38">MAX(IF($A$4:$A$34&gt;=$B$1,IF($A$4:$A$34&lt;=$D$1,DL$4:DL$34)))</f>
        <v>0</v>
      </c>
      <c r="DM38" s="75">
        <f t="array" ref="DM38">MAX(IF($A$4:$A$34&gt;=$B$1,IF($A$4:$A$34&lt;=$D$1,DM$4:DM$34)))</f>
        <v>0</v>
      </c>
      <c r="DN38" s="75">
        <f t="array" ref="DN38">MAX(IF($A$4:$A$34&gt;=$B$1,IF($A$4:$A$34&lt;=$D$1,DN$4:DN$34)))</f>
        <v>0</v>
      </c>
      <c r="DO38" s="75">
        <f t="array" ref="DO38">MAX(IF($A$4:$A$34&gt;=$B$1,IF($A$4:$A$34&lt;=$D$1,DO$4:DO$34)))</f>
        <v>0</v>
      </c>
      <c r="DP38" s="75">
        <f t="array" ref="DP38">MAX(IF($A$4:$A$34&gt;=$B$1,IF($A$4:$A$34&lt;=$D$1,DP$4:DP$34)))</f>
        <v>0</v>
      </c>
      <c r="DQ38" s="75">
        <f t="array" ref="DQ38">MAX(IF($A$4:$A$34&gt;=$B$1,IF($A$4:$A$34&lt;=$D$1,DQ$4:DQ$34)))</f>
        <v>0</v>
      </c>
      <c r="DR38" s="75">
        <f t="array" ref="DR38">MAX(IF($A$4:$A$34&gt;=$B$1,IF($A$4:$A$34&lt;=$D$1,DR$4:DR$34)))</f>
        <v>0</v>
      </c>
      <c r="DS38" s="75">
        <f t="array" ref="DS38">MAX(IF($A$4:$A$34&gt;=$B$1,IF($A$4:$A$34&lt;=$D$1,DS$4:DS$34)))</f>
        <v>0</v>
      </c>
      <c r="DT38" s="75">
        <f t="array" ref="DT38">MAX(IF($A$4:$A$34&gt;=$B$1,IF($A$4:$A$34&lt;=$D$1,DT$4:DT$34)))</f>
        <v>0</v>
      </c>
      <c r="DU38" s="75">
        <f t="array" ref="DU38">MAX(IF($A$4:$A$34&gt;=$B$1,IF($A$4:$A$34&lt;=$D$1,DU$4:DU$34)))</f>
        <v>0</v>
      </c>
      <c r="DV38" s="75">
        <f t="array" ref="DV38">MAX(IF($A$4:$A$34&gt;=$B$1,IF($A$4:$A$34&lt;=$D$1,DV$4:DV$34)))</f>
        <v>0</v>
      </c>
      <c r="DW38" s="76">
        <f t="array" ref="DW38">MAX(IF($A$4:$A$34&gt;=$B$1,IF($A$4:$A$34&lt;=$D$1,DW$4:DW$34)))</f>
        <v>0</v>
      </c>
      <c r="DX38" s="76">
        <f t="array" ref="DX38">MAX(IF($A$4:$A$34&gt;=$B$1,IF($A$4:$A$34&lt;=$D$1,DX$4:DX$34)))</f>
        <v>0</v>
      </c>
      <c r="DY38" s="76">
        <f t="array" ref="DY38">MAX(IF($A$4:$A$34&gt;=$B$1,IF($A$4:$A$34&lt;=$D$1,DY$4:DY$34)))</f>
        <v>0</v>
      </c>
      <c r="DZ38" s="76">
        <f t="array" ref="DZ38">MAX(IF($A$4:$A$34&gt;=$B$1,IF($A$4:$A$34&lt;=$D$1,DZ$4:DZ$34)))</f>
        <v>0</v>
      </c>
      <c r="EA38" s="82"/>
      <c r="EB38" s="82"/>
      <c r="EC38" s="82"/>
      <c r="ED38" s="82"/>
    </row>
    <row r="39" spans="1:135">
      <c r="A39" s="42" t="s">
        <v>42</v>
      </c>
      <c r="B39" s="242"/>
      <c r="C39" s="242"/>
      <c r="D39" s="242"/>
      <c r="E39" s="242"/>
      <c r="F39" s="242"/>
      <c r="G39" s="242"/>
      <c r="H39" s="242"/>
      <c r="I39" s="242"/>
      <c r="J39" s="242"/>
      <c r="K39" s="242"/>
      <c r="L39" s="83"/>
      <c r="M39" s="44">
        <f>Q37</f>
        <v>0.8571428571428571</v>
      </c>
      <c r="N39" s="44">
        <f>R37</f>
        <v>0.8571428571428571</v>
      </c>
      <c r="O39" s="44">
        <f>S37</f>
        <v>0.8571428571428571</v>
      </c>
      <c r="P39" s="44">
        <f>T37</f>
        <v>0.8571428571428571</v>
      </c>
      <c r="Q39" t="s">
        <v>9</v>
      </c>
      <c r="R39" t="s">
        <v>9</v>
      </c>
      <c r="S39" t="s">
        <v>9</v>
      </c>
      <c r="T39" t="s">
        <v>9</v>
      </c>
      <c r="AF39" s="70">
        <f>AJ37</f>
        <v>0.14285714285714285</v>
      </c>
      <c r="AG39" s="70">
        <f>AK37</f>
        <v>0.2857142857142857</v>
      </c>
      <c r="AH39" s="70">
        <f>AL37</f>
        <v>0.5714285714285714</v>
      </c>
      <c r="AI39" s="70">
        <f>AM37</f>
        <v>0.7142857142857143</v>
      </c>
      <c r="AJ39" t="s">
        <v>9</v>
      </c>
      <c r="AK39" t="s">
        <v>9</v>
      </c>
      <c r="AL39" t="s">
        <v>9</v>
      </c>
      <c r="AM39" t="s">
        <v>9</v>
      </c>
      <c r="AY39" s="72">
        <f>BC37</f>
        <v>0.2857142857142857</v>
      </c>
      <c r="AZ39" s="72">
        <f>BD37</f>
        <v>0.42857142857142855</v>
      </c>
      <c r="BA39" s="72">
        <f>BE37</f>
        <v>0.42857142857142855</v>
      </c>
      <c r="BB39" s="72">
        <f>BF37</f>
        <v>0.5714285714285714</v>
      </c>
      <c r="BR39" s="74">
        <f>BV37</f>
        <v>1</v>
      </c>
      <c r="BS39" s="74">
        <f>BW37</f>
        <v>1</v>
      </c>
      <c r="BT39" s="74">
        <f>BX37</f>
        <v>1</v>
      </c>
      <c r="BU39" s="74">
        <f>BY37</f>
        <v>1</v>
      </c>
      <c r="BV39" t="s">
        <v>9</v>
      </c>
      <c r="BW39" t="s">
        <v>9</v>
      </c>
      <c r="BX39" t="s">
        <v>9</v>
      </c>
      <c r="BY39" t="s">
        <v>9</v>
      </c>
      <c r="CK39" s="74">
        <f>CO37</f>
        <v>0.5714285714285714</v>
      </c>
      <c r="CL39" s="74">
        <f>CP37</f>
        <v>0.7142857142857143</v>
      </c>
      <c r="CM39" s="74">
        <f>CQ37</f>
        <v>1</v>
      </c>
      <c r="CN39" s="74">
        <f>CR37</f>
        <v>1</v>
      </c>
      <c r="CO39" t="s">
        <v>9</v>
      </c>
      <c r="CP39" t="s">
        <v>9</v>
      </c>
      <c r="CQ39" t="s">
        <v>9</v>
      </c>
      <c r="CR39" t="s">
        <v>9</v>
      </c>
      <c r="DD39" s="76">
        <f>DH37</f>
        <v>0.2857142857142857</v>
      </c>
      <c r="DE39" s="76">
        <f>DI37</f>
        <v>0.2857142857142857</v>
      </c>
      <c r="DF39" s="76">
        <f>DJ37</f>
        <v>0.42857142857142855</v>
      </c>
      <c r="DG39" s="76">
        <f>DK37</f>
        <v>0.5714285714285714</v>
      </c>
      <c r="DH39" t="s">
        <v>9</v>
      </c>
      <c r="DI39" t="s">
        <v>9</v>
      </c>
      <c r="DJ39" t="s">
        <v>9</v>
      </c>
      <c r="DK39" t="s">
        <v>9</v>
      </c>
      <c r="DW39" s="76">
        <f>EA37</f>
        <v>0</v>
      </c>
      <c r="DX39" s="76">
        <f>EB37</f>
        <v>0</v>
      </c>
      <c r="DY39" s="76">
        <f>EC37</f>
        <v>0</v>
      </c>
      <c r="DZ39" s="76">
        <f>ED37</f>
        <v>0</v>
      </c>
      <c r="EA39" t="s">
        <v>9</v>
      </c>
      <c r="EB39" t="s">
        <v>9</v>
      </c>
      <c r="EC39" t="s">
        <v>9</v>
      </c>
      <c r="ED39" t="s">
        <v>9</v>
      </c>
    </row>
    <row r="40" spans="1:135">
      <c r="BC40" t="s">
        <v>9</v>
      </c>
      <c r="BD40" t="s">
        <v>9</v>
      </c>
      <c r="BE40" t="s">
        <v>9</v>
      </c>
      <c r="BF40" t="s">
        <v>9</v>
      </c>
    </row>
    <row r="41" spans="1:135">
      <c r="H41" s="84">
        <f>M36</f>
        <v>0.93541632661254004</v>
      </c>
      <c r="I41" s="84">
        <f>M37</f>
        <v>0.76619818652849736</v>
      </c>
      <c r="J41" s="84">
        <f>M38</f>
        <v>1.0190174531351002</v>
      </c>
      <c r="K41" s="84">
        <f>M39</f>
        <v>0.8571428571428571</v>
      </c>
      <c r="L41" s="84">
        <f>N36</f>
        <v>0.94110012729694259</v>
      </c>
      <c r="M41" s="84">
        <f>N37</f>
        <v>0.76077813504823155</v>
      </c>
      <c r="N41" s="84">
        <f>N38</f>
        <v>1.0150804893754024</v>
      </c>
      <c r="O41" s="84">
        <f>N39</f>
        <v>0.8571428571428571</v>
      </c>
      <c r="P41" s="84">
        <f>O36</f>
        <v>0.94092125385987235</v>
      </c>
      <c r="Q41" s="84">
        <f>O37</f>
        <v>0.76570226537216823</v>
      </c>
      <c r="R41" s="84">
        <f>O38</f>
        <v>1.0150804893754024</v>
      </c>
      <c r="S41" s="84">
        <f>O39</f>
        <v>0.8571428571428571</v>
      </c>
      <c r="T41" s="84">
        <f>P36</f>
        <v>1.0196061262004841</v>
      </c>
      <c r="U41" s="84">
        <f>P37</f>
        <v>0.92981062919975566</v>
      </c>
      <c r="V41" s="84">
        <f>P38</f>
        <v>1.1589044289044288</v>
      </c>
      <c r="W41" s="84">
        <f>P39</f>
        <v>0.8571428571428571</v>
      </c>
      <c r="AA41" s="84">
        <f>AF36</f>
        <v>1.9170769553168474</v>
      </c>
      <c r="AB41" s="84">
        <f>AF37</f>
        <v>0.43156199677938806</v>
      </c>
      <c r="AC41" s="84">
        <f>AF38</f>
        <v>8.8446601941747574</v>
      </c>
      <c r="AD41" s="84">
        <f>AF39</f>
        <v>0.14285714285714285</v>
      </c>
      <c r="AE41" s="84">
        <f>AG36</f>
        <v>1.6417359091873109</v>
      </c>
      <c r="AF41" s="84">
        <f>AG37</f>
        <v>0.57871111111111107</v>
      </c>
      <c r="AG41" s="84">
        <f>AG38</f>
        <v>4.4240776699029123</v>
      </c>
      <c r="AH41" s="84">
        <f>AG39</f>
        <v>0.2857142857142857</v>
      </c>
      <c r="AI41" s="84">
        <f>AH36</f>
        <v>0.90158574558638505</v>
      </c>
      <c r="AJ41" s="84">
        <f>AH37</f>
        <v>0.51364891518737676</v>
      </c>
      <c r="AK41" s="84">
        <f>AH38</f>
        <v>1.153620253164557</v>
      </c>
      <c r="AL41" s="84">
        <f>AH39</f>
        <v>0.5714285714285714</v>
      </c>
      <c r="AM41" s="84">
        <f>AI36</f>
        <v>0.99116845251291619</v>
      </c>
      <c r="AN41" s="84">
        <f>AI37</f>
        <v>0.80937833037300178</v>
      </c>
      <c r="AO41" s="84">
        <f>AI38</f>
        <v>1.3103551912568305</v>
      </c>
      <c r="AP41" s="84">
        <f>AI39</f>
        <v>0.7142857142857143</v>
      </c>
      <c r="AT41" s="84">
        <f>AY36</f>
        <v>1.3110498590692092</v>
      </c>
      <c r="AU41" s="84">
        <f>AY37</f>
        <v>0.20943204868154158</v>
      </c>
      <c r="AV41" s="84">
        <f>AY38</f>
        <v>3.5095161290322578</v>
      </c>
      <c r="AW41" s="84">
        <f>AY39</f>
        <v>0.2857142857142857</v>
      </c>
      <c r="AX41" s="84">
        <f>AZ36</f>
        <v>0.78856913106851079</v>
      </c>
      <c r="AY41" s="84">
        <f>AZ37</f>
        <v>0.16564263322884012</v>
      </c>
      <c r="AZ41" s="84">
        <f>AZ38</f>
        <v>1.2305102040816327</v>
      </c>
      <c r="BA41" s="84">
        <f>AZ39</f>
        <v>0.42857142857142855</v>
      </c>
      <c r="BB41" s="84">
        <f>BA36</f>
        <v>0.85770493013894977</v>
      </c>
      <c r="BC41" s="84">
        <f>BA37</f>
        <v>0.34200647249190941</v>
      </c>
      <c r="BD41" s="84">
        <f>BA38</f>
        <v>1.2997724550898204</v>
      </c>
      <c r="BE41" s="84">
        <f>BA39</f>
        <v>0.42857142857142855</v>
      </c>
      <c r="BF41" s="84">
        <f>BB36</f>
        <v>1.2944604777655471</v>
      </c>
      <c r="BG41" s="84">
        <f>BB37</f>
        <v>0.96643811219946574</v>
      </c>
      <c r="BH41" s="84">
        <f>BB38</f>
        <v>2.5182926829268291</v>
      </c>
      <c r="BI41" s="84">
        <f>BB39</f>
        <v>0.5714285714285714</v>
      </c>
      <c r="BM41" s="84">
        <f>BR36</f>
        <v>1.0083320788530468</v>
      </c>
      <c r="BN41" s="84">
        <f>BR37</f>
        <v>0.99080000000000001</v>
      </c>
      <c r="BO41" s="84">
        <f>BR38</f>
        <v>1.0341129032258065</v>
      </c>
      <c r="BP41" s="84">
        <f>BR39</f>
        <v>1</v>
      </c>
      <c r="BQ41" s="84">
        <f>BS36</f>
        <v>1.0083320788530468</v>
      </c>
      <c r="BR41" s="84">
        <f>BS37</f>
        <v>0.99080000000000001</v>
      </c>
      <c r="BS41" s="84">
        <f>BS38</f>
        <v>1.0341129032258065</v>
      </c>
      <c r="BT41" s="84">
        <f>BS39</f>
        <v>1</v>
      </c>
      <c r="BU41" s="84">
        <f>BT36</f>
        <v>1.0083320788530468</v>
      </c>
      <c r="BV41" s="84">
        <f>BT37</f>
        <v>0.99080000000000001</v>
      </c>
      <c r="BW41" s="84">
        <f>BT38</f>
        <v>1.0341129032258065</v>
      </c>
      <c r="BX41" s="84">
        <f>BT39</f>
        <v>1</v>
      </c>
      <c r="BY41" s="84">
        <f>BU36</f>
        <v>0.99323397435897443</v>
      </c>
      <c r="BZ41" s="84"/>
      <c r="CA41" s="84"/>
      <c r="CB41" s="84"/>
      <c r="CC41" s="84"/>
      <c r="CD41" s="84"/>
      <c r="CE41" s="84"/>
      <c r="CF41" s="84"/>
      <c r="CG41" s="84"/>
      <c r="CH41" s="84"/>
      <c r="CI41" s="84"/>
      <c r="CJ41" s="84"/>
      <c r="CK41" s="84"/>
      <c r="CL41" s="84"/>
      <c r="CM41" s="84"/>
      <c r="CN41" s="84"/>
      <c r="CO41" s="84"/>
      <c r="CP41" s="84"/>
      <c r="CQ41" s="84"/>
      <c r="CR41" s="84"/>
      <c r="CS41" s="84">
        <f>BU37</f>
        <v>0.98638461538461542</v>
      </c>
      <c r="CT41" s="84">
        <f>BU38</f>
        <v>1.0000833333333334</v>
      </c>
      <c r="CU41" s="84">
        <f>BU39</f>
        <v>1</v>
      </c>
      <c r="CY41" s="84">
        <f>DD36</f>
        <v>1.9383559649122806</v>
      </c>
      <c r="CZ41" s="84">
        <f>DD37</f>
        <v>0</v>
      </c>
      <c r="DA41" s="84">
        <f>DD38</f>
        <v>3.3022499999999999</v>
      </c>
      <c r="DB41" s="84">
        <f>DD39</f>
        <v>0.2857142857142857</v>
      </c>
      <c r="DC41" s="84">
        <f>DE36</f>
        <v>0.7044245500620363</v>
      </c>
      <c r="DD41" s="84">
        <f>DE37</f>
        <v>0</v>
      </c>
      <c r="DE41" s="84">
        <f>DE38</f>
        <v>1.1200000000000001</v>
      </c>
      <c r="DF41" s="84">
        <f>DE39</f>
        <v>0.2857142857142857</v>
      </c>
      <c r="DG41" s="84">
        <f>DF36</f>
        <v>0.95560862606915453</v>
      </c>
      <c r="DH41" s="84">
        <f>DF37</f>
        <v>0</v>
      </c>
      <c r="DI41" s="84">
        <f>DF38</f>
        <v>2.1777777777777776</v>
      </c>
      <c r="DJ41" s="84">
        <f>DF39</f>
        <v>0.42857142857142855</v>
      </c>
      <c r="DK41" s="84">
        <f>DG36</f>
        <v>0.79768184725460778</v>
      </c>
      <c r="DL41" s="84">
        <f>DG37</f>
        <v>0.46347368421052632</v>
      </c>
      <c r="DM41" s="84">
        <f>DG38</f>
        <v>1.0155440414507773</v>
      </c>
      <c r="DN41" s="84">
        <f>DG39</f>
        <v>0.5714285714285714</v>
      </c>
    </row>
    <row r="42" spans="1:135">
      <c r="J42" s="85"/>
      <c r="K42" s="85"/>
    </row>
    <row r="43" spans="1:135">
      <c r="J43" s="85"/>
      <c r="K43" s="85"/>
    </row>
    <row r="44" spans="1:135">
      <c r="J44" s="85"/>
      <c r="K44" s="85"/>
    </row>
    <row r="45" spans="1:135">
      <c r="J45" s="85"/>
      <c r="K45" s="85"/>
    </row>
    <row r="46" spans="1:135">
      <c r="J46" s="85"/>
      <c r="K46" s="85"/>
    </row>
    <row r="47" spans="1:135">
      <c r="J47" s="85"/>
      <c r="K47" s="85"/>
    </row>
    <row r="48" spans="1:135">
      <c r="J48" s="85"/>
      <c r="K48" s="85"/>
    </row>
    <row r="49" spans="2:124">
      <c r="J49" s="85"/>
      <c r="K49" s="85"/>
    </row>
    <row r="50" spans="2:124">
      <c r="J50" s="85"/>
      <c r="K50" s="85"/>
    </row>
    <row r="51" spans="2:124">
      <c r="J51" s="85"/>
      <c r="K51" s="85"/>
    </row>
    <row r="52" spans="2:124">
      <c r="J52" s="85"/>
      <c r="K52" s="85"/>
    </row>
    <row r="53" spans="2:124">
      <c r="J53" s="85"/>
      <c r="K53" s="85"/>
    </row>
    <row r="54" spans="2:124">
      <c r="J54" s="85"/>
      <c r="K54" s="85"/>
    </row>
    <row r="55" spans="2:124">
      <c r="J55" s="85"/>
      <c r="K55" s="85"/>
    </row>
    <row r="56" spans="2:124">
      <c r="J56" s="85"/>
      <c r="K56" s="85"/>
    </row>
    <row r="57" spans="2:124">
      <c r="J57" s="85"/>
    </row>
    <row r="59" spans="2:124">
      <c r="B59" s="234" t="s">
        <v>10</v>
      </c>
      <c r="C59" s="235" t="s">
        <v>12</v>
      </c>
      <c r="D59" s="235"/>
      <c r="E59" s="235"/>
      <c r="F59" s="235"/>
      <c r="G59" s="235" t="s">
        <v>16</v>
      </c>
      <c r="H59" s="235"/>
      <c r="I59" s="235"/>
      <c r="J59" s="236"/>
      <c r="U59" s="234" t="s">
        <v>10</v>
      </c>
      <c r="V59" s="236" t="s">
        <v>12</v>
      </c>
      <c r="W59" s="237"/>
      <c r="X59" s="237"/>
      <c r="Y59" s="243"/>
      <c r="Z59" s="236" t="s">
        <v>16</v>
      </c>
      <c r="AA59" s="237"/>
      <c r="AB59" s="237"/>
      <c r="AC59" s="237"/>
      <c r="AL59" s="246" t="s">
        <v>10</v>
      </c>
      <c r="AM59" s="236" t="s">
        <v>12</v>
      </c>
      <c r="AN59" s="237"/>
      <c r="AO59" s="237"/>
      <c r="AP59" s="243"/>
      <c r="AQ59" s="236" t="s">
        <v>16</v>
      </c>
      <c r="AR59" s="237"/>
      <c r="AS59" s="237"/>
      <c r="AT59" s="237"/>
      <c r="BC59" s="246" t="s">
        <v>10</v>
      </c>
      <c r="BD59" s="193" t="s">
        <v>12</v>
      </c>
      <c r="BE59" s="194"/>
      <c r="BF59" s="194"/>
      <c r="BG59" s="195"/>
      <c r="BH59" s="193" t="s">
        <v>16</v>
      </c>
      <c r="BI59" s="194"/>
      <c r="BJ59" s="194"/>
      <c r="BK59" s="194"/>
      <c r="BT59" s="151"/>
      <c r="BU59" s="152"/>
      <c r="BV59" s="152"/>
      <c r="BW59" s="152"/>
      <c r="BX59" s="152"/>
      <c r="BY59" s="152"/>
      <c r="BZ59" s="246" t="s">
        <v>10</v>
      </c>
      <c r="CA59" s="236" t="s">
        <v>12</v>
      </c>
      <c r="CB59" s="237"/>
      <c r="CC59" s="237"/>
      <c r="CD59" s="243"/>
      <c r="CE59" s="236" t="s">
        <v>16</v>
      </c>
      <c r="CF59" s="237"/>
      <c r="CG59" s="237"/>
      <c r="CH59" s="237"/>
      <c r="CI59" s="152"/>
      <c r="CJ59" s="152"/>
      <c r="CK59" s="152"/>
      <c r="CL59" s="152"/>
      <c r="CM59" s="152"/>
      <c r="CN59" s="152"/>
      <c r="CO59" s="152"/>
      <c r="CP59" s="152"/>
      <c r="CQ59" s="152"/>
      <c r="CR59" s="152"/>
      <c r="CS59" s="246" t="s">
        <v>10</v>
      </c>
      <c r="CT59" s="236" t="s">
        <v>12</v>
      </c>
      <c r="CU59" s="237"/>
      <c r="CV59" s="237"/>
      <c r="CW59" s="243"/>
      <c r="CX59" s="236" t="s">
        <v>16</v>
      </c>
      <c r="CY59" s="237"/>
      <c r="CZ59" s="237"/>
      <c r="DA59" s="237"/>
      <c r="DL59" s="246" t="s">
        <v>10</v>
      </c>
      <c r="DM59" s="236" t="s">
        <v>12</v>
      </c>
      <c r="DN59" s="237"/>
      <c r="DO59" s="237"/>
      <c r="DP59" s="243"/>
      <c r="DQ59" s="236" t="s">
        <v>16</v>
      </c>
      <c r="DR59" s="237"/>
      <c r="DS59" s="237"/>
      <c r="DT59" s="237"/>
    </row>
    <row r="60" spans="2:124" ht="45">
      <c r="B60" s="234"/>
      <c r="C60" s="15" t="s">
        <v>28</v>
      </c>
      <c r="D60" s="15" t="s">
        <v>29</v>
      </c>
      <c r="E60" s="15" t="s">
        <v>30</v>
      </c>
      <c r="F60" s="15" t="s">
        <v>31</v>
      </c>
      <c r="G60" s="15" t="s">
        <v>28</v>
      </c>
      <c r="H60" s="15" t="s">
        <v>29</v>
      </c>
      <c r="I60" s="15" t="s">
        <v>34</v>
      </c>
      <c r="J60" s="16" t="s">
        <v>35</v>
      </c>
      <c r="U60" s="234"/>
      <c r="V60" s="15" t="s">
        <v>28</v>
      </c>
      <c r="W60" s="15" t="s">
        <v>29</v>
      </c>
      <c r="X60" s="15" t="s">
        <v>30</v>
      </c>
      <c r="Y60" s="15" t="s">
        <v>31</v>
      </c>
      <c r="Z60" s="15" t="s">
        <v>28</v>
      </c>
      <c r="AA60" s="15" t="s">
        <v>29</v>
      </c>
      <c r="AB60" s="15" t="s">
        <v>34</v>
      </c>
      <c r="AC60" s="16" t="s">
        <v>35</v>
      </c>
      <c r="AL60" s="247"/>
      <c r="AM60" s="15" t="s">
        <v>28</v>
      </c>
      <c r="AN60" s="15" t="s">
        <v>29</v>
      </c>
      <c r="AO60" s="15" t="s">
        <v>30</v>
      </c>
      <c r="AP60" s="15" t="s">
        <v>31</v>
      </c>
      <c r="AQ60" s="15" t="s">
        <v>28</v>
      </c>
      <c r="AR60" s="15" t="s">
        <v>29</v>
      </c>
      <c r="AS60" s="15" t="s">
        <v>34</v>
      </c>
      <c r="AT60" s="16" t="s">
        <v>35</v>
      </c>
      <c r="BC60" s="247"/>
      <c r="BD60" s="15" t="s">
        <v>28</v>
      </c>
      <c r="BE60" s="15" t="s">
        <v>29</v>
      </c>
      <c r="BF60" s="15" t="s">
        <v>30</v>
      </c>
      <c r="BG60" s="15" t="s">
        <v>31</v>
      </c>
      <c r="BH60" s="15" t="s">
        <v>28</v>
      </c>
      <c r="BI60" s="15" t="s">
        <v>29</v>
      </c>
      <c r="BJ60" s="15" t="s">
        <v>34</v>
      </c>
      <c r="BK60" s="16" t="s">
        <v>35</v>
      </c>
      <c r="BT60" s="151"/>
      <c r="BU60" s="154"/>
      <c r="BV60" s="154"/>
      <c r="BW60" s="154"/>
      <c r="BX60" s="154"/>
      <c r="BY60" s="154"/>
      <c r="BZ60" s="247"/>
      <c r="CA60" s="15" t="s">
        <v>28</v>
      </c>
      <c r="CB60" s="15" t="s">
        <v>29</v>
      </c>
      <c r="CC60" s="15" t="s">
        <v>30</v>
      </c>
      <c r="CD60" s="15" t="s">
        <v>31</v>
      </c>
      <c r="CE60" s="15" t="s">
        <v>28</v>
      </c>
      <c r="CF60" s="15" t="s">
        <v>29</v>
      </c>
      <c r="CG60" s="15" t="s">
        <v>34</v>
      </c>
      <c r="CH60" s="16" t="s">
        <v>35</v>
      </c>
      <c r="CI60" s="154"/>
      <c r="CJ60" s="154"/>
      <c r="CK60" s="154"/>
      <c r="CL60" s="154"/>
      <c r="CM60" s="154"/>
      <c r="CN60" s="154"/>
      <c r="CO60" s="154"/>
      <c r="CP60" s="154"/>
      <c r="CQ60" s="154"/>
      <c r="CR60" s="154"/>
      <c r="CS60" s="247"/>
      <c r="CT60" s="15" t="s">
        <v>28</v>
      </c>
      <c r="CU60" s="15" t="s">
        <v>29</v>
      </c>
      <c r="CV60" s="15" t="s">
        <v>30</v>
      </c>
      <c r="CW60" s="15" t="s">
        <v>31</v>
      </c>
      <c r="CX60" s="15" t="s">
        <v>28</v>
      </c>
      <c r="CY60" s="15" t="s">
        <v>29</v>
      </c>
      <c r="CZ60" s="15" t="s">
        <v>34</v>
      </c>
      <c r="DA60" s="16" t="s">
        <v>35</v>
      </c>
      <c r="DL60" s="247"/>
      <c r="DM60" s="15" t="s">
        <v>43</v>
      </c>
      <c r="DN60" s="15" t="s">
        <v>44</v>
      </c>
      <c r="DO60" s="15" t="s">
        <v>30</v>
      </c>
      <c r="DP60" s="15" t="s">
        <v>31</v>
      </c>
      <c r="DQ60" s="15" t="s">
        <v>45</v>
      </c>
      <c r="DR60" s="15" t="s">
        <v>46</v>
      </c>
      <c r="DS60" s="15" t="s">
        <v>34</v>
      </c>
      <c r="DT60" s="16" t="s">
        <v>35</v>
      </c>
    </row>
    <row r="61" spans="2:124">
      <c r="B61" s="42" t="s">
        <v>38</v>
      </c>
      <c r="C61" s="43">
        <f>I35</f>
        <v>69935</v>
      </c>
      <c r="D61" s="43">
        <f t="shared" ref="D61:J65" si="169">J35</f>
        <v>64033</v>
      </c>
      <c r="E61" s="43">
        <f t="shared" si="169"/>
        <v>63935</v>
      </c>
      <c r="F61" s="43">
        <f t="shared" si="169"/>
        <v>-16465</v>
      </c>
      <c r="G61" s="67">
        <f t="shared" si="169"/>
        <v>0.93540685323727712</v>
      </c>
      <c r="H61" s="67">
        <f t="shared" si="169"/>
        <v>0.94053387914910691</v>
      </c>
      <c r="I61" s="67">
        <f t="shared" si="169"/>
        <v>0.94061948546484631</v>
      </c>
      <c r="J61" s="67">
        <f t="shared" si="169"/>
        <v>1.0165261467429489</v>
      </c>
      <c r="U61" s="42" t="s">
        <v>38</v>
      </c>
      <c r="V61" s="43">
        <f t="shared" ref="V61:AC65" si="170">AB35</f>
        <v>70300</v>
      </c>
      <c r="W61" s="43">
        <f t="shared" si="170"/>
        <v>-84400</v>
      </c>
      <c r="X61" s="43">
        <f t="shared" si="170"/>
        <v>53200</v>
      </c>
      <c r="Y61" s="43">
        <f t="shared" si="170"/>
        <v>-1200</v>
      </c>
      <c r="Z61" s="67">
        <f t="shared" si="170"/>
        <v>0.84552845528455289</v>
      </c>
      <c r="AA61" s="67">
        <f t="shared" si="170"/>
        <v>1.2809587217043941</v>
      </c>
      <c r="AB61" s="67">
        <f t="shared" si="170"/>
        <v>0.87853881278538815</v>
      </c>
      <c r="AC61" s="67">
        <f t="shared" si="170"/>
        <v>1.0031282586027113</v>
      </c>
      <c r="AL61" s="42" t="s">
        <v>38</v>
      </c>
      <c r="AM61" s="43">
        <f t="shared" ref="AM61:AT65" si="171">AU35</f>
        <v>26877</v>
      </c>
      <c r="AN61" s="43">
        <f t="shared" si="171"/>
        <v>81975</v>
      </c>
      <c r="AO61" s="43">
        <f t="shared" si="171"/>
        <v>26177</v>
      </c>
      <c r="AP61" s="43">
        <f t="shared" si="171"/>
        <v>-38623</v>
      </c>
      <c r="AQ61" s="67">
        <f t="shared" si="171"/>
        <v>0.93476456310679612</v>
      </c>
      <c r="AR61" s="67">
        <f t="shared" si="171"/>
        <v>0.82450149647397331</v>
      </c>
      <c r="AS61" s="67">
        <f t="shared" si="171"/>
        <v>0.93635545830294187</v>
      </c>
      <c r="AT61" s="67">
        <f t="shared" si="171"/>
        <v>1.1114660894660895</v>
      </c>
      <c r="BC61" s="42" t="s">
        <v>38</v>
      </c>
      <c r="BD61" s="43">
        <f>BN35</f>
        <v>-355</v>
      </c>
      <c r="BE61" s="43">
        <f t="shared" ref="BD61:BK65" si="172">BO35</f>
        <v>-355</v>
      </c>
      <c r="BF61" s="43">
        <f t="shared" si="172"/>
        <v>-355</v>
      </c>
      <c r="BG61" s="43">
        <f t="shared" si="172"/>
        <v>-7255</v>
      </c>
      <c r="BH61" s="67">
        <f t="shared" si="172"/>
        <v>1.0111285266457681</v>
      </c>
      <c r="BI61" s="67">
        <f t="shared" si="172"/>
        <v>1.0111285266457681</v>
      </c>
      <c r="BJ61" s="67">
        <f t="shared" si="172"/>
        <v>1.0111285266457681</v>
      </c>
      <c r="BK61" s="67">
        <f t="shared" si="172"/>
        <v>1.2902</v>
      </c>
      <c r="BT61" s="153"/>
      <c r="BU61" s="155"/>
      <c r="BV61" s="155"/>
      <c r="BW61" s="155"/>
      <c r="BX61" s="155"/>
      <c r="BY61" s="156"/>
      <c r="BZ61" s="42" t="s">
        <v>38</v>
      </c>
      <c r="CA61" s="43">
        <f>CG35</f>
        <v>21472</v>
      </c>
      <c r="CB61" s="43">
        <f t="shared" ref="CB61:CD64" si="173">CH35</f>
        <v>11172</v>
      </c>
      <c r="CC61" s="43">
        <f t="shared" si="173"/>
        <v>-12828</v>
      </c>
      <c r="CD61" s="43">
        <f t="shared" si="173"/>
        <v>-10628</v>
      </c>
      <c r="CE61" s="67">
        <f t="shared" ref="CE61:CH65" si="174">CK35</f>
        <v>0.79393474088291749</v>
      </c>
      <c r="CF61" s="67">
        <f t="shared" si="174"/>
        <v>0.88102236421725244</v>
      </c>
      <c r="CG61" s="67">
        <f t="shared" si="174"/>
        <v>1.183519313304721</v>
      </c>
      <c r="CH61" s="67">
        <f t="shared" si="174"/>
        <v>1.1474063800277392</v>
      </c>
      <c r="CI61" s="156"/>
      <c r="CJ61" s="156"/>
      <c r="CK61" s="156"/>
      <c r="CL61" s="156"/>
      <c r="CM61" s="156"/>
      <c r="CN61" s="156"/>
      <c r="CO61" s="156"/>
      <c r="CP61" s="156"/>
      <c r="CQ61" s="156"/>
      <c r="CR61" s="156"/>
      <c r="CS61" s="42" t="s">
        <v>38</v>
      </c>
      <c r="CT61" s="43">
        <f>CZ35</f>
        <v>-48359</v>
      </c>
      <c r="CU61" s="43">
        <f t="shared" ref="CU61:CZ61" si="175">DA35</f>
        <v>55641</v>
      </c>
      <c r="CV61" s="43">
        <f t="shared" si="175"/>
        <v>-2259</v>
      </c>
      <c r="CW61" s="43">
        <f t="shared" si="175"/>
        <v>41241</v>
      </c>
      <c r="CX61" s="67">
        <f t="shared" si="175"/>
        <v>1.6082893081761007</v>
      </c>
      <c r="CY61" s="67">
        <f t="shared" si="175"/>
        <v>0.69677929155313356</v>
      </c>
      <c r="CZ61" s="67">
        <f t="shared" si="175"/>
        <v>1.017985668789809</v>
      </c>
      <c r="DA61" s="67">
        <f>DG35</f>
        <v>0.75611472501478416</v>
      </c>
      <c r="DL61" s="42" t="s">
        <v>38</v>
      </c>
      <c r="DM61" s="43">
        <f t="shared" ref="DM61:DT65" si="176">DS35</f>
        <v>0</v>
      </c>
      <c r="DN61" s="43">
        <f t="shared" si="176"/>
        <v>0</v>
      </c>
      <c r="DO61" s="43">
        <f t="shared" si="176"/>
        <v>0</v>
      </c>
      <c r="DP61" s="43">
        <f t="shared" si="176"/>
        <v>0</v>
      </c>
      <c r="DQ61" s="67" t="e">
        <f t="shared" si="176"/>
        <v>#DIV/0!</v>
      </c>
      <c r="DR61" s="67" t="e">
        <f t="shared" si="176"/>
        <v>#DIV/0!</v>
      </c>
      <c r="DS61" s="67" t="e">
        <f t="shared" si="176"/>
        <v>#DIV/0!</v>
      </c>
      <c r="DT61" s="67" t="e">
        <f t="shared" si="176"/>
        <v>#DIV/0!</v>
      </c>
    </row>
    <row r="62" spans="2:124">
      <c r="B62" s="42" t="s">
        <v>39</v>
      </c>
      <c r="C62" s="43">
        <f>I36</f>
        <v>9990.7142857142862</v>
      </c>
      <c r="D62" s="43">
        <f t="shared" si="169"/>
        <v>9147.5714285714294</v>
      </c>
      <c r="E62" s="43">
        <f t="shared" si="169"/>
        <v>9133.5714285714294</v>
      </c>
      <c r="F62" s="43">
        <f t="shared" si="169"/>
        <v>-2352.1428571428573</v>
      </c>
      <c r="G62" s="67">
        <f t="shared" si="169"/>
        <v>0.93541632661254004</v>
      </c>
      <c r="H62" s="67">
        <f t="shared" si="169"/>
        <v>0.94110012729694259</v>
      </c>
      <c r="I62" s="67">
        <f t="shared" si="169"/>
        <v>0.94092125385987235</v>
      </c>
      <c r="J62" s="67">
        <f t="shared" si="169"/>
        <v>1.0196061262004841</v>
      </c>
      <c r="U62" s="42" t="s">
        <v>39</v>
      </c>
      <c r="V62" s="43">
        <f t="shared" si="170"/>
        <v>10042.857142857143</v>
      </c>
      <c r="W62" s="43">
        <f t="shared" si="170"/>
        <v>-12057.142857142857</v>
      </c>
      <c r="X62" s="43">
        <f t="shared" si="170"/>
        <v>7600</v>
      </c>
      <c r="Y62" s="43">
        <f t="shared" si="170"/>
        <v>-171.42857142857142</v>
      </c>
      <c r="Z62" s="67">
        <f t="shared" si="170"/>
        <v>1.9170769553168474</v>
      </c>
      <c r="AA62" s="67">
        <f t="shared" si="170"/>
        <v>1.6417359091873109</v>
      </c>
      <c r="AB62" s="67">
        <f t="shared" si="170"/>
        <v>0.90158574558638505</v>
      </c>
      <c r="AC62" s="67">
        <f t="shared" si="170"/>
        <v>0.99116845251291619</v>
      </c>
      <c r="AL62" s="42" t="s">
        <v>39</v>
      </c>
      <c r="AM62" s="43">
        <f t="shared" si="171"/>
        <v>3839.5714285714284</v>
      </c>
      <c r="AN62" s="43">
        <f t="shared" si="171"/>
        <v>11710.714285714286</v>
      </c>
      <c r="AO62" s="43">
        <f t="shared" si="171"/>
        <v>3739.5714285714284</v>
      </c>
      <c r="AP62" s="43">
        <f t="shared" si="171"/>
        <v>-5517.5714285714284</v>
      </c>
      <c r="AQ62" s="67">
        <f t="shared" si="171"/>
        <v>1.3110498590692092</v>
      </c>
      <c r="AR62" s="67">
        <f t="shared" si="171"/>
        <v>0.78856913106851079</v>
      </c>
      <c r="AS62" s="67">
        <f t="shared" si="171"/>
        <v>0.85770493013894977</v>
      </c>
      <c r="AT62" s="67">
        <f t="shared" si="171"/>
        <v>1.2944604777655471</v>
      </c>
      <c r="BC62" s="42" t="s">
        <v>39</v>
      </c>
      <c r="BD62" s="43">
        <f t="shared" si="172"/>
        <v>-50.714285714285715</v>
      </c>
      <c r="BE62" s="43">
        <f t="shared" si="172"/>
        <v>-50.714285714285715</v>
      </c>
      <c r="BF62" s="43">
        <f t="shared" si="172"/>
        <v>-50.714285714285715</v>
      </c>
      <c r="BG62" s="43">
        <f t="shared" si="172"/>
        <v>-1036.4285714285713</v>
      </c>
      <c r="BH62" s="67">
        <f t="shared" si="172"/>
        <v>1.0083320788530468</v>
      </c>
      <c r="BI62" s="67">
        <f t="shared" si="172"/>
        <v>1.0083320788530468</v>
      </c>
      <c r="BJ62" s="67">
        <f t="shared" si="172"/>
        <v>1.0083320788530468</v>
      </c>
      <c r="BK62" s="67">
        <f t="shared" si="172"/>
        <v>0.99323397435897443</v>
      </c>
      <c r="BT62" s="153"/>
      <c r="BU62" s="155"/>
      <c r="BV62" s="155"/>
      <c r="BW62" s="155"/>
      <c r="BX62" s="155"/>
      <c r="BY62" s="156"/>
      <c r="BZ62" s="42" t="s">
        <v>39</v>
      </c>
      <c r="CA62" s="43">
        <f>CG36</f>
        <v>3067.4285714285716</v>
      </c>
      <c r="CB62" s="43">
        <f t="shared" si="173"/>
        <v>1596</v>
      </c>
      <c r="CC62" s="43">
        <f t="shared" si="173"/>
        <v>-1832.5714285714287</v>
      </c>
      <c r="CD62" s="43">
        <f t="shared" si="173"/>
        <v>-1518.2857142857142</v>
      </c>
      <c r="CE62" s="67">
        <f t="shared" si="174"/>
        <v>0.61123890341207598</v>
      </c>
      <c r="CF62" s="67">
        <f t="shared" si="174"/>
        <v>0.95556462629357364</v>
      </c>
      <c r="CG62" s="67">
        <f t="shared" si="174"/>
        <v>1.0135839919310139</v>
      </c>
      <c r="CH62" s="67">
        <f t="shared" si="174"/>
        <v>0.99489547421563973</v>
      </c>
      <c r="CI62" s="156"/>
      <c r="CJ62" s="156"/>
      <c r="CK62" s="156"/>
      <c r="CL62" s="156"/>
      <c r="CM62" s="156"/>
      <c r="CN62" s="156"/>
      <c r="CO62" s="156"/>
      <c r="CP62" s="156"/>
      <c r="CQ62" s="156"/>
      <c r="CR62" s="156"/>
      <c r="CS62" s="42" t="s">
        <v>39</v>
      </c>
      <c r="CT62" s="43">
        <f>CZ36</f>
        <v>-6908.4285714285716</v>
      </c>
      <c r="CU62" s="43">
        <f t="shared" ref="CU62:DA64" si="177">DA36</f>
        <v>7948.7142857142853</v>
      </c>
      <c r="CV62" s="43">
        <f t="shared" si="177"/>
        <v>-322.71428571428572</v>
      </c>
      <c r="CW62" s="43">
        <f t="shared" si="177"/>
        <v>5891.5714285714284</v>
      </c>
      <c r="CX62" s="67">
        <f t="shared" si="177"/>
        <v>1.9383559649122806</v>
      </c>
      <c r="CY62" s="67">
        <f t="shared" si="177"/>
        <v>0.7044245500620363</v>
      </c>
      <c r="CZ62" s="67">
        <f t="shared" si="177"/>
        <v>0.95560862606915453</v>
      </c>
      <c r="DA62" s="67">
        <f t="shared" si="177"/>
        <v>0.79768184725460778</v>
      </c>
      <c r="DL62" s="42" t="s">
        <v>39</v>
      </c>
      <c r="DM62" s="43">
        <f t="shared" si="176"/>
        <v>0</v>
      </c>
      <c r="DN62" s="43">
        <f t="shared" si="176"/>
        <v>0</v>
      </c>
      <c r="DO62" s="43">
        <f t="shared" si="176"/>
        <v>0</v>
      </c>
      <c r="DP62" s="43">
        <f t="shared" si="176"/>
        <v>0</v>
      </c>
      <c r="DQ62" s="67" t="e">
        <f t="shared" si="176"/>
        <v>#DIV/0!</v>
      </c>
      <c r="DR62" s="67" t="e">
        <f t="shared" si="176"/>
        <v>#DIV/0!</v>
      </c>
      <c r="DS62" s="67" t="e">
        <f t="shared" si="176"/>
        <v>#DIV/0!</v>
      </c>
      <c r="DT62" s="67" t="e">
        <f t="shared" si="176"/>
        <v>#DIV/0!</v>
      </c>
    </row>
    <row r="63" spans="2:124">
      <c r="B63" s="42" t="s">
        <v>40</v>
      </c>
      <c r="C63" s="43">
        <f>I37</f>
        <v>-2942</v>
      </c>
      <c r="D63" s="43">
        <f t="shared" si="169"/>
        <v>-2342</v>
      </c>
      <c r="E63" s="43">
        <f t="shared" si="169"/>
        <v>-2342</v>
      </c>
      <c r="F63" s="43">
        <f t="shared" si="169"/>
        <v>-20451</v>
      </c>
      <c r="G63" s="67">
        <f t="shared" si="169"/>
        <v>0.76619818652849736</v>
      </c>
      <c r="H63" s="67">
        <f t="shared" si="169"/>
        <v>0.76077813504823155</v>
      </c>
      <c r="I63" s="67">
        <f t="shared" si="169"/>
        <v>0.76570226537216823</v>
      </c>
      <c r="J63" s="67">
        <f t="shared" si="169"/>
        <v>0.92981062919975566</v>
      </c>
      <c r="U63" s="42" t="s">
        <v>40</v>
      </c>
      <c r="V63" s="43">
        <f t="shared" si="170"/>
        <v>-70015</v>
      </c>
      <c r="W63" s="43">
        <f t="shared" si="170"/>
        <v>-50918</v>
      </c>
      <c r="X63" s="43">
        <f t="shared" si="170"/>
        <v>-6068</v>
      </c>
      <c r="Y63" s="43">
        <f t="shared" si="170"/>
        <v>-22718</v>
      </c>
      <c r="Z63" s="67">
        <f t="shared" si="170"/>
        <v>0.43156199677938806</v>
      </c>
      <c r="AA63" s="67">
        <f t="shared" si="170"/>
        <v>0.57871111111111107</v>
      </c>
      <c r="AB63" s="67">
        <f t="shared" si="170"/>
        <v>0.51364891518737676</v>
      </c>
      <c r="AC63" s="67">
        <f t="shared" si="170"/>
        <v>0.80937833037300178</v>
      </c>
      <c r="AL63" s="42" t="s">
        <v>40</v>
      </c>
      <c r="AM63" s="43">
        <f t="shared" si="171"/>
        <v>-36315</v>
      </c>
      <c r="AN63" s="43">
        <f t="shared" si="171"/>
        <v>-20331</v>
      </c>
      <c r="AO63" s="43">
        <f t="shared" si="171"/>
        <v>-25031</v>
      </c>
      <c r="AP63" s="43">
        <f t="shared" si="171"/>
        <v>-13500</v>
      </c>
      <c r="AQ63" s="67">
        <f t="shared" si="171"/>
        <v>0.20943204868154158</v>
      </c>
      <c r="AR63" s="67">
        <f t="shared" si="171"/>
        <v>0.16564263322884012</v>
      </c>
      <c r="AS63" s="67">
        <f t="shared" si="171"/>
        <v>0.34200647249190941</v>
      </c>
      <c r="AT63" s="67">
        <f t="shared" si="171"/>
        <v>0.96643811219946574</v>
      </c>
      <c r="BC63" s="42" t="s">
        <v>40</v>
      </c>
      <c r="BD63" s="43">
        <f t="shared" si="172"/>
        <v>-423</v>
      </c>
      <c r="BE63" s="43">
        <f t="shared" si="172"/>
        <v>-423</v>
      </c>
      <c r="BF63" s="43">
        <f t="shared" si="172"/>
        <v>-423</v>
      </c>
      <c r="BG63" s="43">
        <f t="shared" si="172"/>
        <v>-7431</v>
      </c>
      <c r="BH63" s="67">
        <f t="shared" si="172"/>
        <v>0.99080000000000001</v>
      </c>
      <c r="BI63" s="67">
        <f t="shared" si="172"/>
        <v>0.99080000000000001</v>
      </c>
      <c r="BJ63" s="67">
        <f t="shared" si="172"/>
        <v>0.99080000000000001</v>
      </c>
      <c r="BK63" s="67">
        <f t="shared" si="172"/>
        <v>0.98638461538461542</v>
      </c>
      <c r="BT63" s="153"/>
      <c r="BU63" s="155"/>
      <c r="BV63" s="155"/>
      <c r="BW63" s="155"/>
      <c r="BX63" s="155"/>
      <c r="BY63" s="156"/>
      <c r="BZ63" s="42" t="s">
        <v>40</v>
      </c>
      <c r="CA63" s="43">
        <f>CG37</f>
        <v>-12560</v>
      </c>
      <c r="CB63" s="43">
        <f t="shared" si="173"/>
        <v>-2952</v>
      </c>
      <c r="CC63" s="43">
        <f t="shared" si="173"/>
        <v>-11952</v>
      </c>
      <c r="CD63" s="43">
        <f t="shared" si="173"/>
        <v>-11952</v>
      </c>
      <c r="CE63" s="67">
        <f t="shared" si="174"/>
        <v>0</v>
      </c>
      <c r="CF63" s="67">
        <f t="shared" si="174"/>
        <v>0.41509881422924899</v>
      </c>
      <c r="CG63" s="67">
        <f t="shared" si="174"/>
        <v>1.0103673469387755</v>
      </c>
      <c r="CH63" s="67">
        <f t="shared" si="174"/>
        <v>0.90343065693430658</v>
      </c>
      <c r="CI63" s="156"/>
      <c r="CJ63" s="156"/>
      <c r="CK63" s="156"/>
      <c r="CL63" s="156"/>
      <c r="CM63" s="156"/>
      <c r="CN63" s="156"/>
      <c r="CO63" s="156"/>
      <c r="CP63" s="156"/>
      <c r="CQ63" s="156"/>
      <c r="CR63" s="156"/>
      <c r="CS63" s="42" t="s">
        <v>40</v>
      </c>
      <c r="CT63" s="43">
        <f>CZ37</f>
        <v>-18418</v>
      </c>
      <c r="CU63" s="43">
        <f t="shared" si="177"/>
        <v>-2100</v>
      </c>
      <c r="CV63" s="43">
        <f t="shared" si="177"/>
        <v>-17911</v>
      </c>
      <c r="CW63" s="43">
        <f t="shared" si="177"/>
        <v>-7846</v>
      </c>
      <c r="CX63" s="67">
        <f t="shared" si="177"/>
        <v>0</v>
      </c>
      <c r="CY63" s="67">
        <f t="shared" si="177"/>
        <v>0</v>
      </c>
      <c r="CZ63" s="67">
        <f t="shared" si="177"/>
        <v>0</v>
      </c>
      <c r="DA63" s="67">
        <f t="shared" si="177"/>
        <v>0.46347368421052632</v>
      </c>
      <c r="DL63" s="42" t="s">
        <v>40</v>
      </c>
      <c r="DM63" s="43">
        <f t="shared" si="176"/>
        <v>0</v>
      </c>
      <c r="DN63" s="43">
        <f t="shared" si="176"/>
        <v>0</v>
      </c>
      <c r="DO63" s="43">
        <f t="shared" si="176"/>
        <v>0</v>
      </c>
      <c r="DP63" s="43">
        <f t="shared" si="176"/>
        <v>0</v>
      </c>
      <c r="DQ63" s="67">
        <f t="shared" si="176"/>
        <v>0</v>
      </c>
      <c r="DR63" s="67">
        <f t="shared" si="176"/>
        <v>0</v>
      </c>
      <c r="DS63" s="67">
        <f t="shared" si="176"/>
        <v>0</v>
      </c>
      <c r="DT63" s="67">
        <f t="shared" si="176"/>
        <v>0</v>
      </c>
    </row>
    <row r="64" spans="2:124">
      <c r="B64" s="42" t="s">
        <v>41</v>
      </c>
      <c r="C64" s="43">
        <f>I38</f>
        <v>36099</v>
      </c>
      <c r="D64" s="43">
        <f t="shared" si="169"/>
        <v>37199</v>
      </c>
      <c r="E64" s="43">
        <f t="shared" si="169"/>
        <v>36199</v>
      </c>
      <c r="F64" s="43">
        <f t="shared" si="169"/>
        <v>11490</v>
      </c>
      <c r="G64" s="67">
        <f t="shared" si="169"/>
        <v>1.0190174531351002</v>
      </c>
      <c r="H64" s="67">
        <f t="shared" si="169"/>
        <v>1.0150804893754024</v>
      </c>
      <c r="I64" s="67">
        <f t="shared" si="169"/>
        <v>1.0150804893754024</v>
      </c>
      <c r="J64" s="67">
        <f t="shared" si="169"/>
        <v>1.1589044289044288</v>
      </c>
      <c r="U64" s="42" t="s">
        <v>41</v>
      </c>
      <c r="V64" s="43">
        <f t="shared" si="170"/>
        <v>64519</v>
      </c>
      <c r="W64" s="43">
        <f t="shared" si="170"/>
        <v>18958</v>
      </c>
      <c r="X64" s="43">
        <f t="shared" si="170"/>
        <v>40719</v>
      </c>
      <c r="Y64" s="43">
        <f t="shared" si="170"/>
        <v>10785</v>
      </c>
      <c r="Z64" s="67">
        <f t="shared" si="170"/>
        <v>8.8446601941747574</v>
      </c>
      <c r="AA64" s="67">
        <f t="shared" si="170"/>
        <v>4.4240776699029123</v>
      </c>
      <c r="AB64" s="67">
        <f t="shared" si="170"/>
        <v>1.153620253164557</v>
      </c>
      <c r="AC64" s="67">
        <f t="shared" si="170"/>
        <v>1.3103551912568305</v>
      </c>
      <c r="AL64" s="42" t="s">
        <v>41</v>
      </c>
      <c r="AM64" s="43">
        <f t="shared" si="171"/>
        <v>77950</v>
      </c>
      <c r="AN64" s="43">
        <f t="shared" si="171"/>
        <v>53232</v>
      </c>
      <c r="AO64" s="43">
        <f t="shared" si="171"/>
        <v>20332</v>
      </c>
      <c r="AP64" s="43">
        <f t="shared" si="171"/>
        <v>3769</v>
      </c>
      <c r="AQ64" s="67">
        <f t="shared" si="171"/>
        <v>3.5095161290322578</v>
      </c>
      <c r="AR64" s="67">
        <f t="shared" si="171"/>
        <v>1.2305102040816327</v>
      </c>
      <c r="AS64" s="67">
        <f t="shared" si="171"/>
        <v>1.2997724550898204</v>
      </c>
      <c r="AT64" s="67">
        <f t="shared" si="171"/>
        <v>2.5182926829268291</v>
      </c>
      <c r="BC64" s="42" t="s">
        <v>41</v>
      </c>
      <c r="BD64" s="43">
        <f t="shared" si="172"/>
        <v>69</v>
      </c>
      <c r="BE64" s="43">
        <f t="shared" si="172"/>
        <v>69</v>
      </c>
      <c r="BF64" s="43">
        <f t="shared" si="172"/>
        <v>69</v>
      </c>
      <c r="BG64" s="43">
        <f t="shared" si="172"/>
        <v>177</v>
      </c>
      <c r="BH64" s="67">
        <f t="shared" si="172"/>
        <v>1.0341129032258065</v>
      </c>
      <c r="BI64" s="67">
        <f t="shared" si="172"/>
        <v>1.0341129032258065</v>
      </c>
      <c r="BJ64" s="67">
        <f t="shared" si="172"/>
        <v>1.0341129032258065</v>
      </c>
      <c r="BK64" s="67">
        <f t="shared" si="172"/>
        <v>1.0000833333333334</v>
      </c>
      <c r="BT64" s="153"/>
      <c r="BU64" s="155"/>
      <c r="BV64" s="155"/>
      <c r="BW64" s="155"/>
      <c r="BX64" s="155"/>
      <c r="BY64" s="156"/>
      <c r="BZ64" s="42" t="s">
        <v>41</v>
      </c>
      <c r="CA64" s="43">
        <f>CG38</f>
        <v>14798</v>
      </c>
      <c r="CB64" s="43">
        <f t="shared" si="173"/>
        <v>14798</v>
      </c>
      <c r="CC64" s="43">
        <f t="shared" si="173"/>
        <v>0</v>
      </c>
      <c r="CD64" s="43">
        <f t="shared" si="173"/>
        <v>2646</v>
      </c>
      <c r="CE64" s="67">
        <f t="shared" si="174"/>
        <v>1.011453744493392</v>
      </c>
      <c r="CF64" s="67">
        <f t="shared" si="174"/>
        <v>1.3280000000000001</v>
      </c>
      <c r="CG64" s="67">
        <f t="shared" si="174"/>
        <v>1.0196116504854369</v>
      </c>
      <c r="CH64" s="67">
        <f t="shared" si="174"/>
        <v>1.0436363636363637</v>
      </c>
      <c r="CI64" s="156"/>
      <c r="CJ64" s="156"/>
      <c r="CK64" s="156"/>
      <c r="CL64" s="156"/>
      <c r="CM64" s="156"/>
      <c r="CN64" s="156"/>
      <c r="CO64" s="156"/>
      <c r="CP64" s="156"/>
      <c r="CQ64" s="156"/>
      <c r="CR64" s="156"/>
      <c r="CS64" s="42" t="s">
        <v>41</v>
      </c>
      <c r="CT64" s="43">
        <f>CZ38</f>
        <v>14532</v>
      </c>
      <c r="CU64" s="43">
        <f t="shared" si="177"/>
        <v>32182</v>
      </c>
      <c r="CV64" s="43">
        <f t="shared" si="177"/>
        <v>12582</v>
      </c>
      <c r="CW64" s="43">
        <f t="shared" si="177"/>
        <v>30582</v>
      </c>
      <c r="CX64" s="67">
        <f t="shared" si="177"/>
        <v>3.3022499999999999</v>
      </c>
      <c r="CY64" s="67">
        <f t="shared" si="177"/>
        <v>1.1200000000000001</v>
      </c>
      <c r="CZ64" s="67">
        <f t="shared" si="177"/>
        <v>2.1777777777777776</v>
      </c>
      <c r="DA64" s="67">
        <f t="shared" si="177"/>
        <v>1.0155440414507773</v>
      </c>
      <c r="DE64">
        <f>149734/29</f>
        <v>5163.2413793103451</v>
      </c>
      <c r="DL64" s="42" t="s">
        <v>41</v>
      </c>
      <c r="DM64" s="43">
        <f t="shared" si="176"/>
        <v>0</v>
      </c>
      <c r="DN64" s="43">
        <f t="shared" si="176"/>
        <v>0</v>
      </c>
      <c r="DO64" s="43">
        <f t="shared" si="176"/>
        <v>0</v>
      </c>
      <c r="DP64" s="43">
        <f t="shared" si="176"/>
        <v>0</v>
      </c>
      <c r="DQ64" s="67">
        <f t="shared" si="176"/>
        <v>0</v>
      </c>
      <c r="DR64" s="67">
        <f t="shared" si="176"/>
        <v>0</v>
      </c>
      <c r="DS64" s="67">
        <f t="shared" si="176"/>
        <v>0</v>
      </c>
      <c r="DT64" s="67">
        <f t="shared" si="176"/>
        <v>0</v>
      </c>
    </row>
    <row r="65" spans="2:124">
      <c r="B65" s="42" t="s">
        <v>14</v>
      </c>
      <c r="G65" s="67">
        <f t="shared" si="169"/>
        <v>0.8571428571428571</v>
      </c>
      <c r="H65" s="67">
        <f t="shared" si="169"/>
        <v>0.8571428571428571</v>
      </c>
      <c r="I65" s="67">
        <f t="shared" si="169"/>
        <v>0.8571428571428571</v>
      </c>
      <c r="J65" s="67">
        <f t="shared" si="169"/>
        <v>0.8571428571428571</v>
      </c>
      <c r="U65" s="42" t="s">
        <v>14</v>
      </c>
      <c r="Z65" s="67">
        <f>AF39</f>
        <v>0.14285714285714285</v>
      </c>
      <c r="AA65" s="67">
        <f t="shared" si="170"/>
        <v>0.2857142857142857</v>
      </c>
      <c r="AB65" s="67">
        <f t="shared" si="170"/>
        <v>0.5714285714285714</v>
      </c>
      <c r="AC65" s="67">
        <f t="shared" si="170"/>
        <v>0.7142857142857143</v>
      </c>
      <c r="AL65" s="42" t="s">
        <v>14</v>
      </c>
      <c r="AQ65" s="67">
        <f t="shared" si="171"/>
        <v>0.2857142857142857</v>
      </c>
      <c r="AR65" s="67">
        <f t="shared" si="171"/>
        <v>0.42857142857142855</v>
      </c>
      <c r="AS65" s="67">
        <f t="shared" si="171"/>
        <v>0.42857142857142855</v>
      </c>
      <c r="AT65" s="67">
        <f t="shared" si="171"/>
        <v>0.5714285714285714</v>
      </c>
      <c r="BC65" s="42" t="s">
        <v>14</v>
      </c>
      <c r="BH65" s="67">
        <f t="shared" si="172"/>
        <v>1</v>
      </c>
      <c r="BI65" s="67">
        <f t="shared" si="172"/>
        <v>1</v>
      </c>
      <c r="BJ65" s="67">
        <f t="shared" si="172"/>
        <v>1</v>
      </c>
      <c r="BK65" s="67">
        <f t="shared" si="172"/>
        <v>1</v>
      </c>
      <c r="BT65" s="153"/>
      <c r="BU65" s="153"/>
      <c r="BV65" s="153"/>
      <c r="BW65" s="153"/>
      <c r="BX65" s="153"/>
      <c r="BY65" s="156"/>
      <c r="BZ65" s="42" t="s">
        <v>14</v>
      </c>
      <c r="CE65" s="67">
        <f t="shared" si="174"/>
        <v>0.5714285714285714</v>
      </c>
      <c r="CF65" s="67">
        <f t="shared" si="174"/>
        <v>0.7142857142857143</v>
      </c>
      <c r="CG65" s="67">
        <f t="shared" si="174"/>
        <v>1</v>
      </c>
      <c r="CH65" s="67">
        <f t="shared" si="174"/>
        <v>1</v>
      </c>
      <c r="CI65" s="156"/>
      <c r="CJ65" s="156"/>
      <c r="CK65" s="156"/>
      <c r="CL65" s="156"/>
      <c r="CM65" s="156"/>
      <c r="CN65" s="156"/>
      <c r="CO65" s="156"/>
      <c r="CP65" s="156"/>
      <c r="CQ65" s="156"/>
      <c r="CR65" s="156"/>
      <c r="CS65" s="42" t="s">
        <v>14</v>
      </c>
      <c r="CX65" s="67">
        <f>DD39</f>
        <v>0.2857142857142857</v>
      </c>
      <c r="CY65" s="67">
        <f>DE39</f>
        <v>0.2857142857142857</v>
      </c>
      <c r="CZ65" s="67">
        <f>DF39</f>
        <v>0.42857142857142855</v>
      </c>
      <c r="DA65" s="67">
        <f>DG39</f>
        <v>0.5714285714285714</v>
      </c>
      <c r="DL65" s="42" t="s">
        <v>14</v>
      </c>
      <c r="DQ65" s="67">
        <f>DW39</f>
        <v>0</v>
      </c>
      <c r="DR65" s="67">
        <f t="shared" si="176"/>
        <v>0</v>
      </c>
      <c r="DS65" s="67">
        <f t="shared" si="176"/>
        <v>0</v>
      </c>
      <c r="DT65" s="67">
        <f t="shared" si="176"/>
        <v>0</v>
      </c>
    </row>
    <row r="66" spans="2:124">
      <c r="BT66" s="153"/>
      <c r="BU66" s="153"/>
      <c r="BV66" s="153"/>
      <c r="BW66" s="153"/>
      <c r="BX66" s="153"/>
      <c r="BY66" s="153"/>
      <c r="BZ66" s="153"/>
      <c r="CA66" s="153"/>
      <c r="CB66" s="153"/>
      <c r="CC66" s="153"/>
      <c r="CD66" s="153"/>
      <c r="CE66" s="153"/>
      <c r="CF66" s="153"/>
      <c r="CG66" s="153"/>
      <c r="CH66" s="153"/>
      <c r="CI66" s="153"/>
      <c r="CJ66" s="153"/>
      <c r="CK66" s="153"/>
      <c r="CL66" s="153"/>
      <c r="CM66" s="153"/>
      <c r="CN66" s="153"/>
      <c r="CO66" s="153"/>
      <c r="CP66" s="153"/>
      <c r="CQ66" s="153"/>
      <c r="CR66" s="153"/>
      <c r="CS66" s="153"/>
      <c r="CT66" s="153"/>
      <c r="CU66" s="153"/>
      <c r="CV66" s="153"/>
      <c r="CW66" s="153"/>
      <c r="CX66" s="153"/>
      <c r="CY66" s="153"/>
    </row>
    <row r="67" spans="2:124">
      <c r="BT67" s="153"/>
      <c r="BU67" s="153"/>
      <c r="BV67" s="153"/>
      <c r="BW67" s="153"/>
      <c r="BX67" s="153"/>
      <c r="BY67" s="153"/>
      <c r="BZ67" s="153"/>
      <c r="CA67" s="153"/>
      <c r="CB67" s="153"/>
      <c r="CC67" s="153"/>
      <c r="CD67" s="153"/>
      <c r="CE67" s="153"/>
      <c r="CF67" s="153"/>
      <c r="CG67" s="153"/>
      <c r="CH67" s="153"/>
      <c r="CI67" s="153"/>
      <c r="CJ67" s="153"/>
      <c r="CK67" s="153"/>
      <c r="CL67" s="153"/>
      <c r="CM67" s="153"/>
      <c r="CN67" s="153"/>
      <c r="CO67" s="153"/>
      <c r="CP67" s="153"/>
      <c r="CQ67" s="153"/>
      <c r="CR67" s="153"/>
      <c r="CS67" s="153"/>
      <c r="CT67" s="153"/>
      <c r="CU67" s="153"/>
      <c r="CV67" s="153"/>
      <c r="CW67" s="153"/>
      <c r="CX67" s="153"/>
      <c r="CY67" s="153"/>
    </row>
    <row r="77" spans="2:124">
      <c r="C77" s="245" t="s">
        <v>47</v>
      </c>
      <c r="D77" s="245" t="s">
        <v>48</v>
      </c>
      <c r="E77" t="s">
        <v>49</v>
      </c>
    </row>
    <row r="78" spans="2:124">
      <c r="C78" s="245"/>
      <c r="D78" s="245"/>
      <c r="E78" t="s">
        <v>50</v>
      </c>
      <c r="F78" t="s">
        <v>51</v>
      </c>
    </row>
    <row r="79" spans="2:124">
      <c r="C79" t="s">
        <v>52</v>
      </c>
      <c r="D79" t="s">
        <v>53</v>
      </c>
      <c r="E79" s="248"/>
      <c r="F79" s="248"/>
    </row>
  </sheetData>
  <mergeCells count="52">
    <mergeCell ref="CK2:CN2"/>
    <mergeCell ref="CO2:CP2"/>
    <mergeCell ref="E79:F79"/>
    <mergeCell ref="DL59:DL60"/>
    <mergeCell ref="AL59:AL60"/>
    <mergeCell ref="U2:AA2"/>
    <mergeCell ref="CS59:CS60"/>
    <mergeCell ref="CT59:CW59"/>
    <mergeCell ref="CX59:DA59"/>
    <mergeCell ref="BZ59:BZ60"/>
    <mergeCell ref="CA59:CD59"/>
    <mergeCell ref="CE59:CH59"/>
    <mergeCell ref="AF2:AI2"/>
    <mergeCell ref="AJ2:AK2"/>
    <mergeCell ref="AN2:AT2"/>
    <mergeCell ref="AU2:AX2"/>
    <mergeCell ref="DM59:DP59"/>
    <mergeCell ref="DQ59:DT59"/>
    <mergeCell ref="C77:C78"/>
    <mergeCell ref="D77:D78"/>
    <mergeCell ref="AM59:AP59"/>
    <mergeCell ref="AQ59:AT59"/>
    <mergeCell ref="BC59:BC60"/>
    <mergeCell ref="EA2:ED2"/>
    <mergeCell ref="B39:K39"/>
    <mergeCell ref="B59:B60"/>
    <mergeCell ref="C59:F59"/>
    <mergeCell ref="G59:J59"/>
    <mergeCell ref="U59:U60"/>
    <mergeCell ref="V59:Y59"/>
    <mergeCell ref="Z59:AC59"/>
    <mergeCell ref="CZ2:DC2"/>
    <mergeCell ref="DD2:DG2"/>
    <mergeCell ref="DH2:DK2"/>
    <mergeCell ref="DL2:DR2"/>
    <mergeCell ref="DS2:DV2"/>
    <mergeCell ref="DW2:DZ2"/>
    <mergeCell ref="CS2:CY2"/>
    <mergeCell ref="AB2:AE2"/>
    <mergeCell ref="BV2:BW2"/>
    <mergeCell ref="BZ2:CF2"/>
    <mergeCell ref="CG2:CJ2"/>
    <mergeCell ref="A2:A3"/>
    <mergeCell ref="B2:H2"/>
    <mergeCell ref="I2:L2"/>
    <mergeCell ref="M2:P2"/>
    <mergeCell ref="Q2:R2"/>
    <mergeCell ref="AY2:BB2"/>
    <mergeCell ref="BC2:BD2"/>
    <mergeCell ref="BG2:BM2"/>
    <mergeCell ref="BN2:BQ2"/>
    <mergeCell ref="BR2:BU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1"/>
  <sheetViews>
    <sheetView topLeftCell="A31" workbookViewId="0">
      <selection activeCell="H39" sqref="H39:H48"/>
    </sheetView>
  </sheetViews>
  <sheetFormatPr defaultRowHeight="15"/>
  <cols>
    <col min="3" max="3" width="13.5703125" customWidth="1"/>
    <col min="5" max="5" width="14.140625" customWidth="1"/>
    <col min="6" max="6" width="14.42578125" customWidth="1"/>
    <col min="7" max="7" width="12.42578125" customWidth="1"/>
  </cols>
  <sheetData>
    <row r="1" spans="2:18" ht="15.75" thickBot="1">
      <c r="C1" t="s">
        <v>70</v>
      </c>
    </row>
    <row r="2" spans="2:18" ht="30.75" thickBot="1">
      <c r="C2" s="138">
        <v>44025</v>
      </c>
      <c r="D2" s="138">
        <v>44026</v>
      </c>
      <c r="E2" s="138">
        <v>44027</v>
      </c>
      <c r="F2" s="138">
        <v>44028</v>
      </c>
      <c r="G2" s="138">
        <v>44029</v>
      </c>
      <c r="H2" s="138">
        <v>44030</v>
      </c>
      <c r="I2" s="138">
        <v>44031</v>
      </c>
      <c r="J2" s="139" t="s">
        <v>67</v>
      </c>
      <c r="K2" t="s">
        <v>0</v>
      </c>
      <c r="L2" s="142">
        <f>C2</f>
        <v>44025</v>
      </c>
      <c r="M2" s="142">
        <f t="shared" ref="M2:R2" si="0">D2</f>
        <v>44026</v>
      </c>
      <c r="N2" s="142">
        <f t="shared" si="0"/>
        <v>44027</v>
      </c>
      <c r="O2" s="142">
        <f t="shared" si="0"/>
        <v>44028</v>
      </c>
      <c r="P2" s="142">
        <f t="shared" si="0"/>
        <v>44029</v>
      </c>
      <c r="Q2" s="142">
        <f t="shared" si="0"/>
        <v>44030</v>
      </c>
      <c r="R2" s="142">
        <f t="shared" si="0"/>
        <v>44031</v>
      </c>
    </row>
    <row r="3" spans="2:18" ht="15.75" thickBot="1">
      <c r="B3" t="s">
        <v>1</v>
      </c>
      <c r="C3" s="145">
        <v>61.8</v>
      </c>
      <c r="D3" s="145">
        <v>41.4</v>
      </c>
      <c r="E3" s="145">
        <v>41.2</v>
      </c>
      <c r="F3" s="145">
        <v>41.2</v>
      </c>
      <c r="G3" s="145">
        <v>41.2</v>
      </c>
      <c r="H3" s="145">
        <v>20.9</v>
      </c>
      <c r="I3" s="145">
        <v>8</v>
      </c>
      <c r="J3" s="137"/>
      <c r="K3" t="s">
        <v>1</v>
      </c>
      <c r="L3">
        <f t="shared" ref="L3:L8" si="1">C3*1000</f>
        <v>61800</v>
      </c>
      <c r="M3">
        <f t="shared" ref="M3:R8" si="2">D3*1000</f>
        <v>41400</v>
      </c>
      <c r="N3">
        <f t="shared" si="2"/>
        <v>41200</v>
      </c>
      <c r="O3">
        <f t="shared" si="2"/>
        <v>41200</v>
      </c>
      <c r="P3">
        <f t="shared" si="2"/>
        <v>41200</v>
      </c>
      <c r="Q3">
        <f t="shared" si="2"/>
        <v>20900</v>
      </c>
      <c r="R3">
        <f t="shared" si="2"/>
        <v>8000</v>
      </c>
    </row>
    <row r="4" spans="2:18" ht="15.75" thickBot="1">
      <c r="B4" t="s">
        <v>2</v>
      </c>
      <c r="C4" s="144">
        <v>0</v>
      </c>
      <c r="D4" s="144">
        <v>0</v>
      </c>
      <c r="E4" s="144">
        <v>0</v>
      </c>
      <c r="F4" s="144">
        <v>0</v>
      </c>
      <c r="G4" s="144">
        <v>0</v>
      </c>
      <c r="H4" s="144">
        <v>0</v>
      </c>
      <c r="I4" s="144">
        <v>0</v>
      </c>
      <c r="J4" s="137"/>
      <c r="K4" t="s">
        <v>2</v>
      </c>
      <c r="L4">
        <f t="shared" si="1"/>
        <v>0</v>
      </c>
      <c r="M4">
        <f t="shared" si="2"/>
        <v>0</v>
      </c>
      <c r="N4">
        <f t="shared" si="2"/>
        <v>0</v>
      </c>
      <c r="O4">
        <f t="shared" si="2"/>
        <v>0</v>
      </c>
      <c r="P4">
        <f t="shared" si="2"/>
        <v>0</v>
      </c>
      <c r="Q4">
        <f t="shared" si="2"/>
        <v>0</v>
      </c>
      <c r="R4">
        <f t="shared" si="2"/>
        <v>0</v>
      </c>
    </row>
    <row r="5" spans="2:18" ht="15.75" thickBot="1">
      <c r="B5" t="s">
        <v>68</v>
      </c>
      <c r="C5" s="145">
        <v>17</v>
      </c>
      <c r="D5" s="145">
        <v>25.3</v>
      </c>
      <c r="E5" s="145">
        <v>10.3</v>
      </c>
      <c r="F5" s="145">
        <v>33</v>
      </c>
      <c r="G5" s="145">
        <v>29.2</v>
      </c>
      <c r="H5" s="145">
        <v>56.3</v>
      </c>
      <c r="I5" s="145">
        <v>19.3</v>
      </c>
      <c r="J5" s="137"/>
      <c r="K5" t="s">
        <v>68</v>
      </c>
      <c r="L5">
        <f t="shared" si="1"/>
        <v>17000</v>
      </c>
      <c r="M5">
        <f t="shared" si="2"/>
        <v>25300</v>
      </c>
      <c r="N5">
        <f t="shared" si="2"/>
        <v>10300</v>
      </c>
      <c r="O5">
        <f t="shared" si="2"/>
        <v>33000</v>
      </c>
      <c r="P5">
        <f t="shared" si="2"/>
        <v>29200</v>
      </c>
      <c r="Q5">
        <f t="shared" si="2"/>
        <v>56300</v>
      </c>
      <c r="R5">
        <f t="shared" si="2"/>
        <v>19300</v>
      </c>
    </row>
    <row r="6" spans="2:18" ht="15.75" thickBot="1">
      <c r="B6" t="s">
        <v>3</v>
      </c>
      <c r="C6" s="145">
        <v>0</v>
      </c>
      <c r="D6" s="145">
        <v>12.4</v>
      </c>
      <c r="E6" s="145">
        <v>0</v>
      </c>
      <c r="F6" s="145">
        <v>0</v>
      </c>
      <c r="G6" s="145">
        <v>12.4</v>
      </c>
      <c r="H6" s="145">
        <v>0</v>
      </c>
      <c r="I6" s="145">
        <v>7.5</v>
      </c>
      <c r="J6" s="137"/>
      <c r="K6" t="s">
        <v>3</v>
      </c>
      <c r="L6">
        <f t="shared" si="1"/>
        <v>0</v>
      </c>
      <c r="M6">
        <f t="shared" si="2"/>
        <v>12400</v>
      </c>
      <c r="N6">
        <f t="shared" si="2"/>
        <v>0</v>
      </c>
      <c r="O6">
        <f t="shared" si="2"/>
        <v>0</v>
      </c>
      <c r="P6">
        <f t="shared" si="2"/>
        <v>12400</v>
      </c>
      <c r="Q6">
        <f t="shared" si="2"/>
        <v>0</v>
      </c>
      <c r="R6">
        <f t="shared" si="2"/>
        <v>7500</v>
      </c>
    </row>
    <row r="7" spans="2:18" ht="15.75" thickBot="1">
      <c r="B7" t="s">
        <v>4</v>
      </c>
      <c r="C7" s="145">
        <v>39.5</v>
      </c>
      <c r="D7" s="145">
        <v>50.4</v>
      </c>
      <c r="E7" s="145">
        <v>45.6</v>
      </c>
      <c r="F7" s="145">
        <v>66.599999999999994</v>
      </c>
      <c r="G7" s="145">
        <v>37.200000000000003</v>
      </c>
      <c r="H7" s="145">
        <v>51.9</v>
      </c>
      <c r="I7" s="145">
        <v>54.5</v>
      </c>
      <c r="J7" s="137"/>
      <c r="K7" t="s">
        <v>4</v>
      </c>
      <c r="L7">
        <f t="shared" si="1"/>
        <v>39500</v>
      </c>
      <c r="M7">
        <f t="shared" si="2"/>
        <v>50400</v>
      </c>
      <c r="N7">
        <f t="shared" si="2"/>
        <v>45600</v>
      </c>
      <c r="O7">
        <f t="shared" si="2"/>
        <v>66600</v>
      </c>
      <c r="P7">
        <f t="shared" si="2"/>
        <v>37200</v>
      </c>
      <c r="Q7">
        <f t="shared" si="2"/>
        <v>51900</v>
      </c>
      <c r="R7">
        <f t="shared" si="2"/>
        <v>54500</v>
      </c>
    </row>
    <row r="8" spans="2:18" ht="15.75" thickBot="1">
      <c r="B8" t="s">
        <v>5</v>
      </c>
      <c r="C8" s="145">
        <v>33.6</v>
      </c>
      <c r="D8" s="145">
        <v>20.6</v>
      </c>
      <c r="E8" s="145">
        <v>56.3</v>
      </c>
      <c r="F8" s="145">
        <v>10.3</v>
      </c>
      <c r="G8" s="145">
        <v>33.6</v>
      </c>
      <c r="H8" s="145">
        <v>22.7</v>
      </c>
      <c r="I8" s="145">
        <v>62.8</v>
      </c>
      <c r="J8" s="137"/>
      <c r="K8" t="s">
        <v>5</v>
      </c>
      <c r="L8">
        <f t="shared" si="1"/>
        <v>33600</v>
      </c>
      <c r="M8">
        <f t="shared" si="2"/>
        <v>20600</v>
      </c>
      <c r="N8">
        <f t="shared" si="2"/>
        <v>56300</v>
      </c>
      <c r="O8">
        <f t="shared" si="2"/>
        <v>10300</v>
      </c>
      <c r="P8">
        <f t="shared" si="2"/>
        <v>33600</v>
      </c>
      <c r="Q8">
        <f t="shared" si="2"/>
        <v>22700</v>
      </c>
      <c r="R8">
        <f t="shared" si="2"/>
        <v>62800</v>
      </c>
    </row>
    <row r="9" spans="2:18" ht="15.75" thickBot="1">
      <c r="C9" s="136">
        <v>155475</v>
      </c>
      <c r="D9" s="136">
        <v>116492</v>
      </c>
      <c r="E9" s="136">
        <v>93837</v>
      </c>
      <c r="F9" s="136">
        <v>65547</v>
      </c>
      <c r="G9" s="136">
        <v>37300</v>
      </c>
      <c r="H9" s="136">
        <v>52200</v>
      </c>
      <c r="I9" s="136">
        <v>0</v>
      </c>
      <c r="J9" s="137">
        <v>26800</v>
      </c>
    </row>
    <row r="11" spans="2:18">
      <c r="B11" t="s">
        <v>1</v>
      </c>
      <c r="C11" s="85">
        <f>C3</f>
        <v>61.8</v>
      </c>
      <c r="D11">
        <f t="shared" ref="D11:I11" si="3">D3</f>
        <v>41.4</v>
      </c>
      <c r="E11">
        <f t="shared" si="3"/>
        <v>41.2</v>
      </c>
      <c r="F11">
        <f t="shared" si="3"/>
        <v>41.2</v>
      </c>
      <c r="G11">
        <f t="shared" si="3"/>
        <v>41.2</v>
      </c>
      <c r="H11">
        <f t="shared" si="3"/>
        <v>20.9</v>
      </c>
      <c r="I11">
        <f t="shared" si="3"/>
        <v>8</v>
      </c>
    </row>
    <row r="12" spans="2:18">
      <c r="B12" t="s">
        <v>2</v>
      </c>
      <c r="C12" s="85">
        <f t="shared" ref="C12:I12" si="4">C4</f>
        <v>0</v>
      </c>
      <c r="D12">
        <f t="shared" si="4"/>
        <v>0</v>
      </c>
      <c r="E12">
        <f t="shared" si="4"/>
        <v>0</v>
      </c>
      <c r="F12">
        <f t="shared" si="4"/>
        <v>0</v>
      </c>
      <c r="G12">
        <f t="shared" si="4"/>
        <v>0</v>
      </c>
      <c r="H12">
        <f t="shared" si="4"/>
        <v>0</v>
      </c>
      <c r="I12">
        <f t="shared" si="4"/>
        <v>0</v>
      </c>
    </row>
    <row r="13" spans="2:18">
      <c r="B13" t="s">
        <v>68</v>
      </c>
      <c r="C13" s="85">
        <f t="shared" ref="C13:I13" si="5">C5</f>
        <v>17</v>
      </c>
      <c r="D13">
        <f t="shared" si="5"/>
        <v>25.3</v>
      </c>
      <c r="E13">
        <f t="shared" si="5"/>
        <v>10.3</v>
      </c>
      <c r="F13">
        <f t="shared" si="5"/>
        <v>33</v>
      </c>
      <c r="G13">
        <f t="shared" si="5"/>
        <v>29.2</v>
      </c>
      <c r="H13">
        <f t="shared" si="5"/>
        <v>56.3</v>
      </c>
      <c r="I13">
        <f t="shared" si="5"/>
        <v>19.3</v>
      </c>
    </row>
    <row r="14" spans="2:18">
      <c r="B14" t="s">
        <v>3</v>
      </c>
      <c r="C14" s="85">
        <f t="shared" ref="C14:I14" si="6">C6</f>
        <v>0</v>
      </c>
      <c r="D14">
        <f t="shared" si="6"/>
        <v>12.4</v>
      </c>
      <c r="E14">
        <f t="shared" si="6"/>
        <v>0</v>
      </c>
      <c r="F14">
        <f t="shared" si="6"/>
        <v>0</v>
      </c>
      <c r="G14">
        <f t="shared" si="6"/>
        <v>12.4</v>
      </c>
      <c r="H14">
        <f t="shared" si="6"/>
        <v>0</v>
      </c>
      <c r="I14">
        <f t="shared" si="6"/>
        <v>7.5</v>
      </c>
    </row>
    <row r="15" spans="2:18">
      <c r="B15" t="s">
        <v>4</v>
      </c>
      <c r="C15" s="85">
        <f t="shared" ref="C15:I15" si="7">C7</f>
        <v>39.5</v>
      </c>
      <c r="D15">
        <f t="shared" si="7"/>
        <v>50.4</v>
      </c>
      <c r="E15">
        <f t="shared" si="7"/>
        <v>45.6</v>
      </c>
      <c r="F15">
        <f t="shared" si="7"/>
        <v>66.599999999999994</v>
      </c>
      <c r="G15">
        <f t="shared" si="7"/>
        <v>37.200000000000003</v>
      </c>
      <c r="H15">
        <f t="shared" si="7"/>
        <v>51.9</v>
      </c>
      <c r="I15">
        <f t="shared" si="7"/>
        <v>54.5</v>
      </c>
    </row>
    <row r="16" spans="2:18">
      <c r="B16" t="s">
        <v>5</v>
      </c>
      <c r="C16" s="85">
        <f t="shared" ref="C16:I16" si="8">C8</f>
        <v>33.6</v>
      </c>
      <c r="D16">
        <f t="shared" si="8"/>
        <v>20.6</v>
      </c>
      <c r="E16">
        <f t="shared" si="8"/>
        <v>56.3</v>
      </c>
      <c r="F16">
        <f t="shared" si="8"/>
        <v>10.3</v>
      </c>
      <c r="G16">
        <f t="shared" si="8"/>
        <v>33.6</v>
      </c>
      <c r="H16">
        <f t="shared" si="8"/>
        <v>22.7</v>
      </c>
      <c r="I16">
        <f t="shared" si="8"/>
        <v>62.8</v>
      </c>
    </row>
    <row r="18" spans="3:20">
      <c r="C18" t="s">
        <v>69</v>
      </c>
    </row>
    <row r="19" spans="3:20" ht="15.75" thickBot="1">
      <c r="L19" t="s">
        <v>0</v>
      </c>
    </row>
    <row r="20" spans="3:20" ht="30.75" thickBot="1">
      <c r="C20" s="140" t="s">
        <v>0</v>
      </c>
      <c r="D20" s="138">
        <v>43947</v>
      </c>
      <c r="E20" s="138">
        <v>43948</v>
      </c>
      <c r="F20" s="138">
        <v>43949</v>
      </c>
      <c r="G20" s="138">
        <v>43950</v>
      </c>
      <c r="H20" s="138">
        <v>43951</v>
      </c>
      <c r="I20" s="138">
        <v>43952</v>
      </c>
      <c r="J20" s="138">
        <v>43953</v>
      </c>
      <c r="K20" s="139" t="s">
        <v>67</v>
      </c>
      <c r="L20" t="s">
        <v>1</v>
      </c>
      <c r="M20" s="138">
        <f t="shared" ref="M20:R20" si="9">D20</f>
        <v>43947</v>
      </c>
      <c r="N20" s="138">
        <f t="shared" si="9"/>
        <v>43948</v>
      </c>
      <c r="O20" s="138">
        <f t="shared" si="9"/>
        <v>43949</v>
      </c>
      <c r="P20" s="138">
        <f t="shared" si="9"/>
        <v>43950</v>
      </c>
      <c r="Q20" s="138">
        <f t="shared" si="9"/>
        <v>43951</v>
      </c>
      <c r="R20" s="138">
        <f t="shared" si="9"/>
        <v>43952</v>
      </c>
      <c r="S20" s="138">
        <f>J20</f>
        <v>43953</v>
      </c>
      <c r="T20" s="138" t="s">
        <v>67</v>
      </c>
    </row>
    <row r="21" spans="3:20" ht="15.75" thickBot="1">
      <c r="C21" s="141" t="s">
        <v>1</v>
      </c>
      <c r="D21" s="144">
        <v>45.1</v>
      </c>
      <c r="E21" s="144">
        <v>40.299999999999997</v>
      </c>
      <c r="F21" s="144">
        <v>35.1</v>
      </c>
      <c r="G21" s="144">
        <v>0</v>
      </c>
      <c r="H21" s="144">
        <v>48.6</v>
      </c>
      <c r="I21" s="144">
        <v>48.6</v>
      </c>
      <c r="J21" s="144">
        <v>43.3</v>
      </c>
      <c r="K21" s="137">
        <v>36.713999999999999</v>
      </c>
      <c r="L21" s="141" t="s">
        <v>1</v>
      </c>
      <c r="M21">
        <f>D21*1000</f>
        <v>45100</v>
      </c>
      <c r="N21">
        <f t="shared" ref="N21:S21" si="10">E21*1000</f>
        <v>40300</v>
      </c>
      <c r="O21">
        <f t="shared" si="10"/>
        <v>35100</v>
      </c>
      <c r="P21">
        <f t="shared" si="10"/>
        <v>0</v>
      </c>
      <c r="Q21">
        <f t="shared" si="10"/>
        <v>48600</v>
      </c>
      <c r="R21">
        <f t="shared" si="10"/>
        <v>48600</v>
      </c>
      <c r="S21">
        <f t="shared" si="10"/>
        <v>43300</v>
      </c>
    </row>
    <row r="22" spans="3:20" ht="15.75" thickBot="1">
      <c r="C22" s="141" t="s">
        <v>61</v>
      </c>
      <c r="D22" s="144">
        <v>0</v>
      </c>
      <c r="E22" s="144">
        <v>0</v>
      </c>
      <c r="F22" s="144">
        <v>0</v>
      </c>
      <c r="G22" s="144">
        <v>0</v>
      </c>
      <c r="H22" s="144">
        <v>0</v>
      </c>
      <c r="I22" s="144">
        <v>0</v>
      </c>
      <c r="J22" s="144">
        <v>0</v>
      </c>
      <c r="K22" s="137">
        <v>11.586</v>
      </c>
      <c r="L22" s="141" t="s">
        <v>61</v>
      </c>
      <c r="M22">
        <f t="shared" ref="M22:M27" si="11">D22*1000</f>
        <v>0</v>
      </c>
      <c r="N22">
        <f t="shared" ref="N22:N27" si="12">E22*1000</f>
        <v>0</v>
      </c>
      <c r="O22">
        <f t="shared" ref="O22:O27" si="13">F22*1000</f>
        <v>0</v>
      </c>
      <c r="P22">
        <f t="shared" ref="P22:P27" si="14">G22*1000</f>
        <v>0</v>
      </c>
      <c r="Q22">
        <f t="shared" ref="Q22:Q27" si="15">H22*1000</f>
        <v>0</v>
      </c>
      <c r="R22">
        <f t="shared" ref="R22:R27" si="16">I22*1000</f>
        <v>0</v>
      </c>
      <c r="S22">
        <f t="shared" ref="S22:S27" si="17">J22*1000</f>
        <v>0</v>
      </c>
    </row>
    <row r="23" spans="3:20" ht="15.75" thickBot="1">
      <c r="C23" s="141" t="s">
        <v>68</v>
      </c>
      <c r="D23" s="144">
        <v>10.3</v>
      </c>
      <c r="E23" s="144">
        <v>0</v>
      </c>
      <c r="F23" s="144">
        <v>0</v>
      </c>
      <c r="G23" s="144">
        <v>0</v>
      </c>
      <c r="H23" s="144">
        <v>12.4</v>
      </c>
      <c r="I23" s="144">
        <v>12.4</v>
      </c>
      <c r="J23" s="144">
        <v>17</v>
      </c>
      <c r="K23" s="137"/>
      <c r="L23" s="141" t="s">
        <v>68</v>
      </c>
      <c r="M23">
        <f t="shared" si="11"/>
        <v>10300</v>
      </c>
      <c r="N23">
        <f t="shared" si="12"/>
        <v>0</v>
      </c>
      <c r="O23">
        <f t="shared" si="13"/>
        <v>0</v>
      </c>
      <c r="P23">
        <f t="shared" si="14"/>
        <v>0</v>
      </c>
      <c r="Q23">
        <f t="shared" si="15"/>
        <v>12400</v>
      </c>
      <c r="R23">
        <f t="shared" si="16"/>
        <v>12400</v>
      </c>
      <c r="S23">
        <f t="shared" si="17"/>
        <v>17000</v>
      </c>
    </row>
    <row r="24" spans="3:20" ht="15.75" thickBot="1">
      <c r="C24" s="141" t="s">
        <v>3</v>
      </c>
      <c r="D24" s="144">
        <v>19.899999999999999</v>
      </c>
      <c r="E24" s="144">
        <v>68.7</v>
      </c>
      <c r="F24" s="144">
        <v>0</v>
      </c>
      <c r="G24" s="144">
        <v>0</v>
      </c>
      <c r="H24" s="144">
        <v>7.5</v>
      </c>
      <c r="I24" s="144">
        <v>7.5</v>
      </c>
      <c r="J24" s="144">
        <v>0</v>
      </c>
      <c r="K24" s="137">
        <v>46.7</v>
      </c>
      <c r="L24" s="141" t="s">
        <v>3</v>
      </c>
      <c r="M24">
        <f t="shared" si="11"/>
        <v>19900</v>
      </c>
      <c r="N24">
        <f t="shared" si="12"/>
        <v>68700</v>
      </c>
      <c r="O24">
        <f t="shared" si="13"/>
        <v>0</v>
      </c>
      <c r="P24">
        <f t="shared" si="14"/>
        <v>0</v>
      </c>
      <c r="Q24">
        <f t="shared" si="15"/>
        <v>7500</v>
      </c>
      <c r="R24">
        <f t="shared" si="16"/>
        <v>7500</v>
      </c>
      <c r="S24">
        <f t="shared" si="17"/>
        <v>0</v>
      </c>
    </row>
    <row r="25" spans="3:20" ht="15.75" thickBot="1">
      <c r="C25" s="141" t="s">
        <v>4</v>
      </c>
      <c r="D25" s="144">
        <v>56.3</v>
      </c>
      <c r="E25" s="144">
        <v>46</v>
      </c>
      <c r="F25" s="144">
        <v>12.4</v>
      </c>
      <c r="G25" s="144">
        <v>0</v>
      </c>
      <c r="H25" s="144">
        <v>39.5</v>
      </c>
      <c r="I25" s="144">
        <v>39.5</v>
      </c>
      <c r="J25" s="144">
        <v>65.599999999999994</v>
      </c>
      <c r="K25" s="137">
        <v>33.356999999999999</v>
      </c>
      <c r="L25" s="141" t="s">
        <v>4</v>
      </c>
      <c r="M25">
        <f t="shared" si="11"/>
        <v>56300</v>
      </c>
      <c r="N25">
        <f t="shared" si="12"/>
        <v>46000</v>
      </c>
      <c r="O25">
        <f t="shared" si="13"/>
        <v>12400</v>
      </c>
      <c r="P25">
        <f t="shared" si="14"/>
        <v>0</v>
      </c>
      <c r="Q25">
        <f t="shared" si="15"/>
        <v>39500</v>
      </c>
      <c r="R25">
        <f t="shared" si="16"/>
        <v>39500</v>
      </c>
      <c r="S25">
        <f t="shared" si="17"/>
        <v>65600</v>
      </c>
    </row>
    <row r="26" spans="3:20" ht="15.75" thickBot="1">
      <c r="C26" s="141" t="s">
        <v>5</v>
      </c>
      <c r="D26" s="144">
        <v>24.8</v>
      </c>
      <c r="E26" s="144">
        <v>0</v>
      </c>
      <c r="F26" s="144">
        <v>27.1</v>
      </c>
      <c r="G26" s="144">
        <v>0</v>
      </c>
      <c r="H26" s="144">
        <v>43.9</v>
      </c>
      <c r="I26" s="144">
        <v>43.9</v>
      </c>
      <c r="J26" s="144">
        <v>24.8</v>
      </c>
      <c r="K26" s="137">
        <v>21.928999999999998</v>
      </c>
      <c r="L26" s="141" t="s">
        <v>5</v>
      </c>
      <c r="M26">
        <f t="shared" si="11"/>
        <v>24800</v>
      </c>
      <c r="N26">
        <f t="shared" si="12"/>
        <v>0</v>
      </c>
      <c r="O26">
        <f t="shared" si="13"/>
        <v>27100</v>
      </c>
      <c r="P26">
        <f t="shared" si="14"/>
        <v>0</v>
      </c>
      <c r="Q26">
        <f t="shared" si="15"/>
        <v>43900</v>
      </c>
      <c r="R26">
        <f t="shared" si="16"/>
        <v>43900</v>
      </c>
      <c r="S26">
        <f t="shared" si="17"/>
        <v>24800</v>
      </c>
    </row>
    <row r="27" spans="3:20" ht="15.75" thickBot="1">
      <c r="C27" s="141" t="s">
        <v>6</v>
      </c>
      <c r="D27" s="144"/>
      <c r="E27" s="144"/>
      <c r="F27" s="144"/>
      <c r="G27" s="144"/>
      <c r="H27" s="144"/>
      <c r="I27" s="144"/>
      <c r="J27" s="144"/>
      <c r="K27" s="137">
        <v>150.286</v>
      </c>
      <c r="M27">
        <f t="shared" si="11"/>
        <v>0</v>
      </c>
      <c r="N27">
        <f t="shared" si="12"/>
        <v>0</v>
      </c>
      <c r="O27">
        <f t="shared" si="13"/>
        <v>0</v>
      </c>
      <c r="P27">
        <f t="shared" si="14"/>
        <v>0</v>
      </c>
      <c r="Q27">
        <f t="shared" si="15"/>
        <v>0</v>
      </c>
      <c r="R27">
        <f t="shared" si="16"/>
        <v>0</v>
      </c>
      <c r="S27">
        <f t="shared" si="17"/>
        <v>0</v>
      </c>
    </row>
    <row r="29" spans="3:20">
      <c r="C29" t="s">
        <v>1</v>
      </c>
      <c r="D29" s="85">
        <f>D21</f>
        <v>45.1</v>
      </c>
      <c r="E29" s="85">
        <f t="shared" ref="E29:J29" si="18">E21</f>
        <v>40.299999999999997</v>
      </c>
      <c r="F29" s="85">
        <f t="shared" si="18"/>
        <v>35.1</v>
      </c>
      <c r="G29" s="85">
        <f t="shared" si="18"/>
        <v>0</v>
      </c>
      <c r="H29" s="85">
        <f t="shared" si="18"/>
        <v>48.6</v>
      </c>
      <c r="I29" s="85">
        <f t="shared" si="18"/>
        <v>48.6</v>
      </c>
      <c r="J29" s="85">
        <f t="shared" si="18"/>
        <v>43.3</v>
      </c>
    </row>
    <row r="30" spans="3:20">
      <c r="C30" t="s">
        <v>2</v>
      </c>
      <c r="D30">
        <f>0</f>
        <v>0</v>
      </c>
      <c r="E30">
        <f>0</f>
        <v>0</v>
      </c>
      <c r="F30">
        <f>0</f>
        <v>0</v>
      </c>
      <c r="G30">
        <f>0</f>
        <v>0</v>
      </c>
      <c r="H30">
        <f>0</f>
        <v>0</v>
      </c>
      <c r="I30">
        <f>0</f>
        <v>0</v>
      </c>
      <c r="J30">
        <f>0</f>
        <v>0</v>
      </c>
    </row>
    <row r="31" spans="3:20">
      <c r="C31" t="s">
        <v>3</v>
      </c>
      <c r="D31">
        <f>D23+D24</f>
        <v>30.2</v>
      </c>
      <c r="E31">
        <f t="shared" ref="E31:J31" si="19">E23+E24</f>
        <v>68.7</v>
      </c>
      <c r="F31">
        <f t="shared" si="19"/>
        <v>0</v>
      </c>
      <c r="G31">
        <f t="shared" si="19"/>
        <v>0</v>
      </c>
      <c r="H31">
        <f t="shared" si="19"/>
        <v>19.899999999999999</v>
      </c>
      <c r="I31">
        <f t="shared" si="19"/>
        <v>19.899999999999999</v>
      </c>
      <c r="J31">
        <f t="shared" si="19"/>
        <v>17</v>
      </c>
    </row>
    <row r="32" spans="3:20">
      <c r="C32" t="s">
        <v>4</v>
      </c>
      <c r="D32" s="85">
        <f>D25</f>
        <v>56.3</v>
      </c>
      <c r="E32" s="85">
        <f t="shared" ref="E32:J33" si="20">E25</f>
        <v>46</v>
      </c>
      <c r="F32" s="85">
        <f t="shared" si="20"/>
        <v>12.4</v>
      </c>
      <c r="G32" s="85">
        <f t="shared" si="20"/>
        <v>0</v>
      </c>
      <c r="H32" s="85">
        <f t="shared" si="20"/>
        <v>39.5</v>
      </c>
      <c r="I32" s="85">
        <f t="shared" si="20"/>
        <v>39.5</v>
      </c>
      <c r="J32" s="85">
        <f t="shared" si="20"/>
        <v>65.599999999999994</v>
      </c>
    </row>
    <row r="33" spans="3:10">
      <c r="C33" t="s">
        <v>5</v>
      </c>
      <c r="D33" s="85">
        <f>D26</f>
        <v>24.8</v>
      </c>
      <c r="E33" s="85">
        <f t="shared" si="20"/>
        <v>0</v>
      </c>
      <c r="F33" s="85">
        <f t="shared" si="20"/>
        <v>27.1</v>
      </c>
      <c r="G33" s="85">
        <f t="shared" si="20"/>
        <v>0</v>
      </c>
      <c r="H33" s="85">
        <f t="shared" si="20"/>
        <v>43.9</v>
      </c>
      <c r="I33" s="85">
        <f t="shared" si="20"/>
        <v>43.9</v>
      </c>
      <c r="J33" s="85">
        <f t="shared" si="20"/>
        <v>24.8</v>
      </c>
    </row>
    <row r="36" spans="3:10">
      <c r="C36" t="s">
        <v>78</v>
      </c>
    </row>
    <row r="37" spans="3:10" ht="15.75" thickBot="1"/>
    <row r="38" spans="3:10" ht="15.75" thickBot="1">
      <c r="C38" s="221" t="s">
        <v>10</v>
      </c>
      <c r="D38" s="252"/>
      <c r="E38" s="174" t="s">
        <v>79</v>
      </c>
      <c r="F38" s="173" t="s">
        <v>80</v>
      </c>
      <c r="G38" s="174" t="s">
        <v>81</v>
      </c>
      <c r="H38" s="173" t="s">
        <v>82</v>
      </c>
    </row>
    <row r="39" spans="3:10" ht="17.25" customHeight="1" thickBot="1">
      <c r="C39" s="225" t="s">
        <v>72</v>
      </c>
      <c r="D39" s="168" t="s">
        <v>58</v>
      </c>
      <c r="E39" s="168"/>
      <c r="F39" s="168"/>
      <c r="G39" s="168"/>
      <c r="H39" s="173">
        <f t="shared" ref="H39:H48" si="21">F39+E39-G39</f>
        <v>0</v>
      </c>
    </row>
    <row r="40" spans="3:10" ht="17.25" customHeight="1" thickBot="1">
      <c r="C40" s="225"/>
      <c r="D40" s="168" t="s">
        <v>59</v>
      </c>
      <c r="E40" s="168"/>
      <c r="F40" s="168">
        <v>21400</v>
      </c>
      <c r="G40" s="168">
        <v>12400</v>
      </c>
      <c r="H40" s="173">
        <f t="shared" si="21"/>
        <v>9000</v>
      </c>
    </row>
    <row r="41" spans="3:10" ht="17.25" customHeight="1" thickBot="1">
      <c r="C41" s="222" t="s">
        <v>55</v>
      </c>
      <c r="D41" s="169" t="s">
        <v>58</v>
      </c>
      <c r="E41" s="169"/>
      <c r="F41" s="169"/>
      <c r="G41" s="169"/>
      <c r="H41" s="173">
        <f t="shared" si="21"/>
        <v>0</v>
      </c>
    </row>
    <row r="42" spans="3:10" ht="17.25" customHeight="1" thickBot="1">
      <c r="C42" s="222"/>
      <c r="D42" s="169" t="s">
        <v>59</v>
      </c>
      <c r="E42" s="169"/>
      <c r="F42" s="169"/>
      <c r="G42" s="169"/>
      <c r="H42" s="173">
        <f t="shared" si="21"/>
        <v>0</v>
      </c>
    </row>
    <row r="43" spans="3:10" ht="17.25" customHeight="1" thickBot="1">
      <c r="C43" s="223" t="s">
        <v>56</v>
      </c>
      <c r="D43" s="170" t="s">
        <v>58</v>
      </c>
      <c r="E43" s="170"/>
      <c r="F43" s="170">
        <v>12400</v>
      </c>
      <c r="G43" s="170"/>
      <c r="H43" s="173">
        <f t="shared" si="21"/>
        <v>12400</v>
      </c>
    </row>
    <row r="44" spans="3:10" ht="17.25" customHeight="1" thickBot="1">
      <c r="C44" s="223"/>
      <c r="D44" s="170" t="s">
        <v>59</v>
      </c>
      <c r="E44" s="170"/>
      <c r="F44" s="170">
        <v>10000</v>
      </c>
      <c r="G44" s="170"/>
      <c r="H44" s="173">
        <f t="shared" si="21"/>
        <v>10000</v>
      </c>
    </row>
    <row r="45" spans="3:10" ht="17.25" customHeight="1" thickBot="1">
      <c r="C45" s="224" t="s">
        <v>57</v>
      </c>
      <c r="D45" s="171" t="s">
        <v>58</v>
      </c>
      <c r="E45" s="171">
        <v>10300</v>
      </c>
      <c r="F45" s="171">
        <v>24800</v>
      </c>
      <c r="G45" s="171"/>
      <c r="H45" s="173">
        <f t="shared" si="21"/>
        <v>35100</v>
      </c>
    </row>
    <row r="46" spans="3:10" ht="17.25" customHeight="1" thickBot="1">
      <c r="C46" s="224"/>
      <c r="D46" s="171" t="s">
        <v>59</v>
      </c>
      <c r="E46" s="171"/>
      <c r="F46" s="171">
        <v>27200</v>
      </c>
      <c r="G46" s="171"/>
      <c r="H46" s="173">
        <f t="shared" si="21"/>
        <v>27200</v>
      </c>
    </row>
    <row r="47" spans="3:10" ht="17.25" customHeight="1" thickBot="1">
      <c r="C47" s="219" t="s">
        <v>1</v>
      </c>
      <c r="D47" s="172" t="s">
        <v>58</v>
      </c>
      <c r="E47" s="172">
        <v>9000</v>
      </c>
      <c r="F47" s="172">
        <v>30900</v>
      </c>
      <c r="G47" s="172"/>
      <c r="H47" s="173">
        <f t="shared" si="21"/>
        <v>39900</v>
      </c>
    </row>
    <row r="48" spans="3:10" ht="17.25" customHeight="1" thickBot="1">
      <c r="C48" s="219"/>
      <c r="D48" s="172" t="s">
        <v>59</v>
      </c>
      <c r="E48" s="172"/>
      <c r="F48" s="172">
        <v>18500</v>
      </c>
      <c r="G48" s="172">
        <v>8200</v>
      </c>
      <c r="H48" s="173">
        <f t="shared" si="21"/>
        <v>10300</v>
      </c>
    </row>
    <row r="49" spans="8:8">
      <c r="H49" s="175">
        <f>SUM(H39:H48)</f>
        <v>143900</v>
      </c>
    </row>
    <row r="64" spans="8:8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</sheetData>
  <mergeCells count="6">
    <mergeCell ref="C47:C48"/>
    <mergeCell ref="C38:D38"/>
    <mergeCell ref="C39:C40"/>
    <mergeCell ref="C41:C42"/>
    <mergeCell ref="C43:C44"/>
    <mergeCell ref="C45:C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Quantity Resume</vt:lpstr>
      <vt:lpstr>Konversi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Made Mahendrayana</dc:creator>
  <cp:lastModifiedBy>Dika Yudanto</cp:lastModifiedBy>
  <dcterms:created xsi:type="dcterms:W3CDTF">2019-12-13T12:18:10Z</dcterms:created>
  <dcterms:modified xsi:type="dcterms:W3CDTF">2021-07-04T01:29:21Z</dcterms:modified>
</cp:coreProperties>
</file>