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d.docs.live.net/ff6f49ac86ba3916/Desktop/Project 3 - EV Cars/"/>
    </mc:Choice>
  </mc:AlternateContent>
  <xr:revisionPtr revIDLastSave="0" documentId="8_{713C642A-AFF5-4977-A66B-8F211F97E22D}" xr6:coauthVersionLast="47" xr6:coauthVersionMax="47" xr10:uidLastSave="{00000000-0000-0000-0000-000000000000}"/>
  <bookViews>
    <workbookView xWindow="-28920" yWindow="-120" windowWidth="29040" windowHeight="15720" firstSheet="1" activeTab="2" xr2:uid="{1E9500C8-FD1F-4B6E-9B5D-F1322ACF3E1C}"/>
  </bookViews>
  <sheets>
    <sheet name="Readme" sheetId="6" r:id="rId1"/>
    <sheet name="Yearly" sheetId="1" r:id="rId2"/>
    <sheet name="Future Electric Cars based on %" sheetId="8" r:id="rId3"/>
    <sheet name="ZEV GWh vs GWh Production" sheetId="9" r:id="rId4"/>
    <sheet name="Sheet1" sheetId="7" r:id="rId5"/>
    <sheet name="2021" sheetId="2" r:id="rId6"/>
    <sheet name="2022" sheetId="3" r:id="rId7"/>
    <sheet name="2023" sheetId="4" r:id="rId8"/>
  </sheets>
  <definedNames>
    <definedName name="data_date">Readme!$C$4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2" i="9" l="1"/>
  <c r="E32" i="9"/>
  <c r="F32" i="9"/>
  <c r="G32" i="9"/>
  <c r="H32" i="9"/>
  <c r="I32" i="9"/>
  <c r="J32" i="9"/>
  <c r="K32" i="9"/>
  <c r="L32" i="9"/>
  <c r="M32" i="9"/>
  <c r="N32" i="9"/>
  <c r="O32" i="9"/>
  <c r="C32" i="9"/>
  <c r="D31" i="9"/>
  <c r="E31" i="9"/>
  <c r="F31" i="9"/>
  <c r="G31" i="9"/>
  <c r="H31" i="9"/>
  <c r="I31" i="9"/>
  <c r="J31" i="9"/>
  <c r="K31" i="9"/>
  <c r="L31" i="9"/>
  <c r="M31" i="9"/>
  <c r="N31" i="9"/>
  <c r="O31" i="9"/>
  <c r="C31" i="9"/>
  <c r="D13" i="8"/>
  <c r="D15" i="8"/>
  <c r="D14" i="8"/>
  <c r="D12" i="8"/>
  <c r="D11" i="8"/>
  <c r="D10" i="8"/>
  <c r="D9" i="8"/>
  <c r="D8" i="8"/>
  <c r="D7" i="8"/>
  <c r="D18" i="8"/>
  <c r="D17" i="8"/>
  <c r="D16" i="8"/>
  <c r="D6" i="8"/>
  <c r="C10" i="8"/>
  <c r="C8" i="8"/>
  <c r="C7" i="8"/>
  <c r="C6" i="8"/>
  <c r="D24" i="8"/>
  <c r="V3" i="8"/>
  <c r="U3" i="8"/>
  <c r="T3" i="8"/>
  <c r="S3" i="8"/>
  <c r="R3" i="8"/>
  <c r="Q3" i="8"/>
  <c r="P3" i="8"/>
  <c r="O3" i="8"/>
  <c r="N3" i="8"/>
  <c r="M3" i="8"/>
  <c r="L3" i="8"/>
  <c r="K3" i="8"/>
  <c r="K2" i="8"/>
  <c r="J2" i="8"/>
  <c r="V2" i="8"/>
  <c r="U2" i="8"/>
  <c r="T2" i="8"/>
  <c r="S2" i="8"/>
  <c r="R2" i="8"/>
  <c r="Q2" i="8"/>
  <c r="P2" i="8"/>
  <c r="O2" i="8"/>
  <c r="N2" i="8"/>
  <c r="M2" i="8"/>
  <c r="L2" i="8"/>
  <c r="G6" i="9"/>
  <c r="G7" i="9"/>
  <c r="G8" i="9"/>
  <c r="G9" i="9"/>
  <c r="G10" i="9"/>
  <c r="G11" i="9"/>
  <c r="G12" i="9"/>
  <c r="G13" i="9"/>
  <c r="G14" i="9"/>
  <c r="G15" i="9"/>
  <c r="G16" i="9"/>
  <c r="G17" i="9"/>
  <c r="G18" i="9"/>
  <c r="E7" i="8"/>
  <c r="F7" i="8" s="1"/>
  <c r="E6" i="8"/>
  <c r="F6" i="8" s="1"/>
  <c r="C18" i="8"/>
  <c r="C17" i="8"/>
  <c r="C16" i="8"/>
  <c r="C15" i="8"/>
  <c r="C14" i="8"/>
  <c r="C13" i="8"/>
  <c r="C12" i="8"/>
  <c r="C11" i="8"/>
  <c r="C9" i="8"/>
  <c r="H6" i="9"/>
  <c r="H7" i="9"/>
  <c r="H8" i="9"/>
  <c r="H9" i="9"/>
  <c r="H10" i="9"/>
  <c r="H11" i="9"/>
  <c r="H12" i="9"/>
  <c r="H13" i="9"/>
  <c r="H14" i="9"/>
  <c r="H15" i="9"/>
  <c r="H16" i="9"/>
  <c r="H17" i="9"/>
  <c r="H18" i="9"/>
  <c r="R6" i="1"/>
  <c r="H6" i="1"/>
  <c r="I6" i="1"/>
  <c r="J6" i="1"/>
  <c r="K6" i="1"/>
  <c r="L6" i="1"/>
  <c r="M6" i="1"/>
  <c r="N6" i="1"/>
  <c r="O6" i="1"/>
  <c r="P6" i="1"/>
  <c r="Q6" i="1"/>
  <c r="G6" i="1"/>
  <c r="C11" i="7"/>
  <c r="C9" i="7"/>
  <c r="C7" i="7"/>
  <c r="R13" i="1"/>
  <c r="R10" i="1"/>
  <c r="T7" i="1"/>
  <c r="U4" i="1"/>
  <c r="U3" i="1"/>
  <c r="T2" i="1"/>
  <c r="T4" i="1"/>
  <c r="T3" i="1"/>
  <c r="E8" i="8" l="1"/>
  <c r="F8" i="8" s="1"/>
  <c r="C22" i="8"/>
  <c r="E9" i="8" l="1"/>
  <c r="F9" i="8" s="1"/>
  <c r="E10" i="8" l="1"/>
  <c r="F10" i="8" s="1"/>
  <c r="E11" i="8" l="1"/>
  <c r="F11" i="8" s="1"/>
  <c r="E12" i="8" l="1"/>
  <c r="F12" i="8" s="1"/>
  <c r="E13" i="8" l="1"/>
  <c r="F13" i="8" s="1"/>
  <c r="E14" i="8" l="1"/>
  <c r="F14" i="8" s="1"/>
  <c r="E15" i="8" l="1"/>
  <c r="F15" i="8" s="1"/>
  <c r="E16" i="8" l="1"/>
  <c r="F16" i="8" s="1"/>
  <c r="E17" i="8" l="1"/>
  <c r="F17" i="8" s="1"/>
  <c r="E18" i="8" l="1"/>
  <c r="F18" i="8" s="1"/>
</calcChain>
</file>

<file path=xl/sharedStrings.xml><?xml version="1.0" encoding="utf-8"?>
<sst xmlns="http://schemas.openxmlformats.org/spreadsheetml/2006/main" count="251" uniqueCount="123">
  <si>
    <t>Total LDV Sales</t>
  </si>
  <si>
    <t>Light Duty ZEV Sales</t>
  </si>
  <si>
    <t>Data Year</t>
  </si>
  <si>
    <t>County</t>
  </si>
  <si>
    <t>Alameda</t>
  </si>
  <si>
    <t>Alpine</t>
  </si>
  <si>
    <t>Amador</t>
  </si>
  <si>
    <t>Butte</t>
  </si>
  <si>
    <t>Calaveras</t>
  </si>
  <si>
    <t>Colusa</t>
  </si>
  <si>
    <t>Contra Costa</t>
  </si>
  <si>
    <t>Del Norte</t>
  </si>
  <si>
    <t>El Dorado</t>
  </si>
  <si>
    <t>Fresno</t>
  </si>
  <si>
    <t>Glenn</t>
  </si>
  <si>
    <t>Humboldt</t>
  </si>
  <si>
    <t>Imperial</t>
  </si>
  <si>
    <t>Inyo</t>
  </si>
  <si>
    <t>Kern</t>
  </si>
  <si>
    <t>Kings</t>
  </si>
  <si>
    <t>Lake</t>
  </si>
  <si>
    <t>Lassen</t>
  </si>
  <si>
    <t>Los Angeles</t>
  </si>
  <si>
    <t>Madera</t>
  </si>
  <si>
    <t>Marin</t>
  </si>
  <si>
    <t>Mariposa</t>
  </si>
  <si>
    <t>Mendocino</t>
  </si>
  <si>
    <t>Merced</t>
  </si>
  <si>
    <t>Modoc</t>
  </si>
  <si>
    <t>Mono</t>
  </si>
  <si>
    <t>Monterey</t>
  </si>
  <si>
    <t>Napa</t>
  </si>
  <si>
    <t>Nevada</t>
  </si>
  <si>
    <t>Orange</t>
  </si>
  <si>
    <t>Out Of State</t>
  </si>
  <si>
    <t>Placer</t>
  </si>
  <si>
    <t>Plumas</t>
  </si>
  <si>
    <t>Riverside</t>
  </si>
  <si>
    <t>Sacramento</t>
  </si>
  <si>
    <t>San Benito</t>
  </si>
  <si>
    <t>San Bernardino</t>
  </si>
  <si>
    <t>San Diego</t>
  </si>
  <si>
    <t>San Francisco</t>
  </si>
  <si>
    <t>San Joaquin</t>
  </si>
  <si>
    <t>San Luis Obispo</t>
  </si>
  <si>
    <t>San Mateo</t>
  </si>
  <si>
    <t>Santa Barbara</t>
  </si>
  <si>
    <t>Santa Clara</t>
  </si>
  <si>
    <t>Santa Cruz</t>
  </si>
  <si>
    <t>Shasta</t>
  </si>
  <si>
    <t>Sierra</t>
  </si>
  <si>
    <t>Siskiyou</t>
  </si>
  <si>
    <t>Solano</t>
  </si>
  <si>
    <t>Sonoma</t>
  </si>
  <si>
    <t>Stanislaus</t>
  </si>
  <si>
    <t>Sutter</t>
  </si>
  <si>
    <t>Tehama</t>
  </si>
  <si>
    <t>Trinity</t>
  </si>
  <si>
    <t>Tulare</t>
  </si>
  <si>
    <t>Tuolumne</t>
  </si>
  <si>
    <t>Ventura</t>
  </si>
  <si>
    <t>Yolo</t>
  </si>
  <si>
    <t>Yuba</t>
  </si>
  <si>
    <t>Total LDV Sales 
(2022 Q1)</t>
  </si>
  <si>
    <t>Total LDV Sales 
(2022 Q1-Q2)</t>
  </si>
  <si>
    <t>Total LDV Sales 
(2022 Q1-Q3)</t>
  </si>
  <si>
    <t>Total LDV Sales 
(2022 Q1-Q4)</t>
  </si>
  <si>
    <t>ZEV Sales Share 
(2022 Q1)</t>
  </si>
  <si>
    <t>ZEV Sales Share 
(2022 Q1-Q2)</t>
  </si>
  <si>
    <t>ZEV Sales Share 
(2022 Q1-Q3)</t>
  </si>
  <si>
    <t>ZEV Sales Share 
(2022 Q1-Q4)</t>
  </si>
  <si>
    <t>Total LDV Sales 
(2023 Q1)</t>
  </si>
  <si>
    <t>Total LDV Sales 
(2023 Q1-Q2)</t>
  </si>
  <si>
    <t>Total LDV Sales 
(2023 Q1-Q3)</t>
  </si>
  <si>
    <t>Total LDV Sales 
(2023 Q1-Q4)</t>
  </si>
  <si>
    <t>ZEV Sales Share 
(2023 Q1)</t>
  </si>
  <si>
    <t>ZEV Sales Share 
(2023 Q1-Q2)</t>
  </si>
  <si>
    <t>ZEV Sales Share 
(2023 Q1-Q3)</t>
  </si>
  <si>
    <t>ZEV Sales Share 
(2023 Q1-Q4)</t>
  </si>
  <si>
    <t>Total LDV Sales 
(2021 Q1)</t>
  </si>
  <si>
    <t>Total LDV Sales 
(2021 Q1-Q2)</t>
  </si>
  <si>
    <t>Total LDV Sales 
(2021 Q1-Q3)</t>
  </si>
  <si>
    <t>Total LDV Sales 
(2021 Q1-Q4)</t>
  </si>
  <si>
    <t>ZEV Sales Share 
(2021 Q1)</t>
  </si>
  <si>
    <t>ZEV Sales Share 
(2021 Q1-Q2)</t>
  </si>
  <si>
    <t>ZEV Sales Share 
(2021 Q1-Q3)</t>
  </si>
  <si>
    <t>ZEV Sales Share 
(2021 Q1-Q4)</t>
  </si>
  <si>
    <t>California Energy Commission Zero Emission Vehicle and Infrastructure Statistics Dashboard</t>
  </si>
  <si>
    <t>Total Light-Duty Sales</t>
  </si>
  <si>
    <t>Data as of: March 31, 2023</t>
  </si>
  <si>
    <r>
      <t xml:space="preserve">Zero Emission Vehicles (ZEV) sales are updated on a quarterly basis by examining the DMV Vehicle Registration database for vehicles which show no evidence of transfer of ownership, and were purchased within the specified timeframe. To account for vehicles which may have been brought in from outside California, only those vehicles with a low odometer reading are treated as new sales. 
This workbook contains:
</t>
    </r>
    <r>
      <rPr>
        <b/>
        <sz val="11"/>
        <color rgb="FFFF0000"/>
        <rFont val="Tahoma"/>
        <family val="2"/>
      </rPr>
      <t>Total LDV Sales</t>
    </r>
    <r>
      <rPr>
        <sz val="11"/>
        <color theme="1"/>
        <rFont val="Tahoma"/>
        <family val="2"/>
      </rPr>
      <t xml:space="preserve">: total light-duty vehicle sales for both ZEV and Non-ZEV by county.
</t>
    </r>
    <r>
      <rPr>
        <b/>
        <sz val="11"/>
        <color rgb="FFFF0000"/>
        <rFont val="Tahoma"/>
        <family val="2"/>
      </rPr>
      <t xml:space="preserve">ZEV Sales Share: </t>
    </r>
    <r>
      <rPr>
        <sz val="11"/>
        <color theme="1"/>
        <rFont val="Tahoma"/>
        <family val="2"/>
      </rPr>
      <t>percentage of LDV sales which are ZEV by county.</t>
    </r>
  </si>
  <si>
    <t>Please cite use of these data and images.</t>
  </si>
  <si>
    <t>California Energy Commission (2023). California Energy Commission Zero Emission Vehicle and Infrastructure Statistics. Data last updated [insert date last updated]. Retrieved [insert date retrieved] from http://www.energy.ca.gov/zevstats.</t>
  </si>
  <si>
    <t>Please submit questions and comments to:</t>
  </si>
  <si>
    <t>mediaoffice@energy.ca.gov</t>
  </si>
  <si>
    <t xml:space="preserve">ZEV Sales Share </t>
  </si>
  <si>
    <t>EV Sales</t>
  </si>
  <si>
    <t>Plug-In EV Sales</t>
  </si>
  <si>
    <t>Per Day:</t>
  </si>
  <si>
    <t>Per Month:</t>
  </si>
  <si>
    <t>Per Year:</t>
  </si>
  <si>
    <t>Electricity Needed in kWh 2035</t>
  </si>
  <si>
    <t>Electricity Needed in kWh 2023</t>
  </si>
  <si>
    <t>Year</t>
  </si>
  <si>
    <t>Converted into GWh</t>
  </si>
  <si>
    <t>Estimated GWh for ZEV's</t>
  </si>
  <si>
    <t>Times (kWh 0.4920)</t>
  </si>
  <si>
    <t>Consumption Total</t>
  </si>
  <si>
    <t>Production</t>
  </si>
  <si>
    <t>Production Total</t>
  </si>
  <si>
    <t>Production minus Imports</t>
  </si>
  <si>
    <t>Needed to Be Self Sufficient</t>
  </si>
  <si>
    <t>In GWh</t>
  </si>
  <si>
    <t>Buffer With Imports</t>
  </si>
  <si>
    <t>Total Cars on Road</t>
  </si>
  <si>
    <t>Estimated # of cars Sold</t>
  </si>
  <si>
    <t>Estimated # of cars sold</t>
  </si>
  <si>
    <t>Estimated # of cars on the road</t>
  </si>
  <si>
    <t>Consumption</t>
  </si>
  <si>
    <t>ZEV Consumption</t>
  </si>
  <si>
    <t>Production minus imports</t>
  </si>
  <si>
    <t>Excluding Imports</t>
  </si>
  <si>
    <t>Energy Production - Consumption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</si>
</sst>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0.0%"/>
    <numFmt numFmtId="166" formatCode="0.0000"/>
  </numFmts>
  <fonts count="15" x14ac:knownFonts="1">
    <font>
      <sz val="11"/>
      <color theme="1"/>
      <name val="Calibri"/>
      <family val="2"/>
      <scheme val="minor"/>
    </font>
    <font>
      <b/>
      <sz val="11"/>
      <color rgb="FF000000"/>
      <name val="Calibri"/>
      <family val="2"/>
    </font>
    <font>
      <sz val="11"/>
      <color rgb="FF000000"/>
      <name val="Calibri"/>
      <family val="2"/>
    </font>
    <font>
      <sz val="11"/>
      <color theme="1"/>
      <name val="Calibri"/>
      <family val="2"/>
      <scheme val="minor"/>
    </font>
    <font>
      <b/>
      <sz val="11"/>
      <color theme="0"/>
      <name val="Calibri"/>
      <family val="2"/>
      <scheme val="minor"/>
    </font>
    <font>
      <b/>
      <sz val="11"/>
      <color theme="1"/>
      <name val="Calibri"/>
      <family val="2"/>
      <scheme val="minor"/>
    </font>
    <font>
      <sz val="11"/>
      <color rgb="FF000000"/>
      <name val="Calibri"/>
      <family val="2"/>
      <scheme val="minor"/>
    </font>
    <font>
      <u/>
      <sz val="11"/>
      <color theme="10"/>
      <name val="Calibri"/>
      <family val="2"/>
      <scheme val="minor"/>
    </font>
    <font>
      <b/>
      <sz val="12"/>
      <color theme="1"/>
      <name val="Tahoma"/>
      <family val="2"/>
    </font>
    <font>
      <sz val="11"/>
      <color theme="1"/>
      <name val="Tahoma"/>
      <family val="2"/>
    </font>
    <font>
      <b/>
      <sz val="11"/>
      <color theme="1"/>
      <name val="Tahoma"/>
      <family val="2"/>
    </font>
    <font>
      <sz val="12"/>
      <color theme="1"/>
      <name val="Tahoma"/>
      <family val="2"/>
    </font>
    <font>
      <u/>
      <sz val="12"/>
      <color theme="10"/>
      <name val="Tahoma"/>
      <family val="2"/>
    </font>
    <font>
      <b/>
      <sz val="11"/>
      <color rgb="FFFF0000"/>
      <name val="Tahoma"/>
      <family val="2"/>
    </font>
    <font>
      <sz val="11"/>
      <name val="Calibri"/>
      <family val="2"/>
      <scheme val="minor"/>
    </font>
  </fonts>
  <fills count="4">
    <fill>
      <patternFill patternType="none"/>
    </fill>
    <fill>
      <patternFill patternType="gray125"/>
    </fill>
    <fill>
      <patternFill patternType="solid">
        <fgColor rgb="FF0070C0"/>
        <bgColor indexed="64"/>
      </patternFill>
    </fill>
    <fill>
      <patternFill patternType="solid">
        <fgColor theme="9" tint="-0.499984740745262"/>
        <bgColor indexed="64"/>
      </patternFill>
    </fill>
  </fills>
  <borders count="1">
    <border>
      <left/>
      <right/>
      <top/>
      <bottom/>
      <diagonal/>
    </border>
  </borders>
  <cellStyleXfs count="4">
    <xf numFmtId="0" fontId="0" fillId="0" borderId="0"/>
    <xf numFmtId="9" fontId="3" fillId="0" borderId="0" applyFont="0" applyFill="0" applyBorder="0" applyAlignment="0" applyProtection="0"/>
    <xf numFmtId="43" fontId="3" fillId="0" borderId="0" applyFont="0" applyFill="0" applyBorder="0" applyAlignment="0" applyProtection="0"/>
    <xf numFmtId="0" fontId="7" fillId="0" borderId="0" applyNumberFormat="0" applyFill="0" applyBorder="0" applyAlignment="0" applyProtection="0"/>
  </cellStyleXfs>
  <cellXfs count="35">
    <xf numFmtId="0" fontId="0" fillId="0" borderId="0" xfId="0"/>
    <xf numFmtId="0" fontId="1" fillId="0" borderId="0" xfId="0" applyFont="1" applyAlignment="1">
      <alignment horizontal="center" vertical="center" wrapText="1"/>
    </xf>
    <xf numFmtId="3" fontId="2" fillId="0" borderId="0" xfId="0" applyNumberFormat="1" applyFont="1" applyAlignment="1">
      <alignment horizontal="center" vertical="center" wrapText="1"/>
    </xf>
    <xf numFmtId="0" fontId="0" fillId="0" borderId="0" xfId="0" applyAlignment="1">
      <alignment horizontal="center"/>
    </xf>
    <xf numFmtId="0" fontId="5" fillId="0" borderId="0" xfId="0" applyFont="1"/>
    <xf numFmtId="9" fontId="0" fillId="0" borderId="0" xfId="1" applyFont="1" applyAlignment="1">
      <alignment horizontal="center"/>
    </xf>
    <xf numFmtId="0" fontId="4" fillId="2" borderId="0" xfId="0" applyFont="1" applyFill="1"/>
    <xf numFmtId="0" fontId="4" fillId="2" borderId="0" xfId="0" applyFont="1" applyFill="1" applyAlignment="1">
      <alignment horizontal="center" wrapText="1"/>
    </xf>
    <xf numFmtId="164" fontId="0" fillId="0" borderId="0" xfId="2" applyNumberFormat="1" applyFont="1" applyAlignment="1">
      <alignment horizontal="center"/>
    </xf>
    <xf numFmtId="164" fontId="0" fillId="0" borderId="0" xfId="2" applyNumberFormat="1" applyFont="1" applyAlignment="1">
      <alignment horizontal="center" vertical="top" wrapText="1"/>
    </xf>
    <xf numFmtId="164" fontId="6" fillId="0" borderId="0" xfId="2" applyNumberFormat="1" applyFont="1" applyAlignment="1">
      <alignment horizontal="center"/>
    </xf>
    <xf numFmtId="10" fontId="4" fillId="3" borderId="0" xfId="1" applyNumberFormat="1" applyFont="1" applyFill="1" applyAlignment="1">
      <alignment horizontal="center" wrapText="1"/>
    </xf>
    <xf numFmtId="10" fontId="0" fillId="0" borderId="0" xfId="1" applyNumberFormat="1" applyFont="1" applyAlignment="1">
      <alignment horizontal="center"/>
    </xf>
    <xf numFmtId="10" fontId="0" fillId="0" borderId="0" xfId="1" applyNumberFormat="1" applyFont="1" applyAlignment="1">
      <alignment horizontal="center" vertical="top" wrapText="1"/>
    </xf>
    <xf numFmtId="0" fontId="0" fillId="0" borderId="0" xfId="1" applyNumberFormat="1" applyFont="1"/>
    <xf numFmtId="0" fontId="6" fillId="0" borderId="0" xfId="0" applyFont="1" applyAlignment="1">
      <alignment horizontal="center"/>
    </xf>
    <xf numFmtId="164" fontId="0" fillId="0" borderId="0" xfId="0" applyNumberFormat="1"/>
    <xf numFmtId="165" fontId="2" fillId="0" borderId="0" xfId="1" applyNumberFormat="1" applyFont="1" applyFill="1" applyBorder="1" applyAlignment="1">
      <alignment horizontal="center" vertical="center" wrapText="1"/>
    </xf>
    <xf numFmtId="0" fontId="8" fillId="0" borderId="0" xfId="0" applyFont="1"/>
    <xf numFmtId="0" fontId="9" fillId="0" borderId="0" xfId="0" applyFont="1"/>
    <xf numFmtId="0" fontId="11" fillId="0" borderId="0" xfId="0" applyFont="1"/>
    <xf numFmtId="0" fontId="12" fillId="0" borderId="0" xfId="3" applyFont="1"/>
    <xf numFmtId="0" fontId="9" fillId="0" borderId="0" xfId="0" applyFont="1" applyAlignment="1">
      <alignment vertical="top" wrapText="1"/>
    </xf>
    <xf numFmtId="49" fontId="9" fillId="0" borderId="0" xfId="0" quotePrefix="1" applyNumberFormat="1" applyFont="1"/>
    <xf numFmtId="0" fontId="10" fillId="0" borderId="0" xfId="0" applyFont="1"/>
    <xf numFmtId="164" fontId="1" fillId="0" borderId="0" xfId="2" applyNumberFormat="1" applyFont="1" applyFill="1" applyBorder="1" applyAlignment="1">
      <alignment horizontal="right" vertical="center" wrapText="1"/>
    </xf>
    <xf numFmtId="0" fontId="5" fillId="0" borderId="0" xfId="0" applyFont="1" applyAlignment="1">
      <alignment horizontal="right"/>
    </xf>
    <xf numFmtId="3" fontId="0" fillId="0" borderId="0" xfId="0" applyNumberFormat="1"/>
    <xf numFmtId="0" fontId="0" fillId="0" borderId="0" xfId="0" applyAlignment="1">
      <alignment horizontal="left"/>
    </xf>
    <xf numFmtId="4" fontId="0" fillId="0" borderId="0" xfId="0" applyNumberFormat="1" applyAlignment="1">
      <alignment horizontal="left"/>
    </xf>
    <xf numFmtId="3" fontId="0" fillId="0" borderId="0" xfId="0" applyNumberFormat="1" applyAlignment="1">
      <alignment horizontal="left"/>
    </xf>
    <xf numFmtId="1" fontId="0" fillId="0" borderId="0" xfId="0" applyNumberFormat="1"/>
    <xf numFmtId="166" fontId="0" fillId="0" borderId="0" xfId="0" applyNumberFormat="1"/>
    <xf numFmtId="0" fontId="14" fillId="0" borderId="0" xfId="0" applyFont="1"/>
    <xf numFmtId="166" fontId="14" fillId="0" borderId="0" xfId="0" applyNumberFormat="1" applyFont="1"/>
  </cellXfs>
  <cellStyles count="4">
    <cellStyle name="Comma" xfId="2" builtinId="3"/>
    <cellStyle name="Hyperlink" xfId="3" builtinId="8"/>
    <cellStyle name="Normal" xfId="0" builtinId="0"/>
    <cellStyle name="Percent" xfId="1" builtinId="5"/>
  </cellStyles>
  <dxfs count="9">
    <dxf>
      <font>
        <strike val="0"/>
        <outline val="0"/>
        <shadow val="0"/>
        <u val="none"/>
        <vertAlign val="baseline"/>
        <sz val="11"/>
        <color auto="1"/>
        <name val="Calibri"/>
        <family val="2"/>
        <scheme val="minor"/>
      </font>
      <numFmt numFmtId="166" formatCode="0.0000"/>
    </dxf>
    <dxf>
      <font>
        <strike val="0"/>
        <outline val="0"/>
        <shadow val="0"/>
        <u val="none"/>
        <vertAlign val="baseline"/>
        <sz val="11"/>
        <color auto="1"/>
        <name val="Calibri"/>
        <family val="2"/>
        <scheme val="minor"/>
      </font>
      <numFmt numFmtId="166" formatCode="0.0000"/>
    </dxf>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numFmt numFmtId="166" formatCode="0.0000"/>
    </dxf>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California</a:t>
            </a:r>
            <a:r>
              <a:rPr lang="en-US" baseline="0"/>
              <a:t> LD Vehicle Sales (2011 - 2022)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Yearly!$F$2</c:f>
              <c:strCache>
                <c:ptCount val="1"/>
                <c:pt idx="0">
                  <c:v> Total LDV Sales </c:v>
                </c:pt>
              </c:strCache>
            </c:strRef>
          </c:tx>
          <c:spPr>
            <a:ln w="28575" cap="rnd">
              <a:solidFill>
                <a:schemeClr val="accent1"/>
              </a:solidFill>
              <a:round/>
            </a:ln>
            <a:effectLst/>
          </c:spPr>
          <c:marker>
            <c:symbol val="none"/>
          </c:marker>
          <c:cat>
            <c:numRef>
              <c:f>Yearly!$G$1:$R$1</c:f>
              <c:numCache>
                <c:formatCode>General</c:formatCod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numCache>
            </c:numRef>
          </c:cat>
          <c:val>
            <c:numRef>
              <c:f>Yearly!$G$2:$R$2</c:f>
              <c:numCache>
                <c:formatCode>#,##0</c:formatCode>
                <c:ptCount val="12"/>
                <c:pt idx="0">
                  <c:v>1291475</c:v>
                </c:pt>
                <c:pt idx="1">
                  <c:v>1588037</c:v>
                </c:pt>
                <c:pt idx="2">
                  <c:v>1772724</c:v>
                </c:pt>
                <c:pt idx="3">
                  <c:v>1968804</c:v>
                </c:pt>
                <c:pt idx="4">
                  <c:v>2216632</c:v>
                </c:pt>
                <c:pt idx="5">
                  <c:v>2206750</c:v>
                </c:pt>
                <c:pt idx="6">
                  <c:v>2183293</c:v>
                </c:pt>
                <c:pt idx="7">
                  <c:v>2251593</c:v>
                </c:pt>
                <c:pt idx="8">
                  <c:v>2153747</c:v>
                </c:pt>
                <c:pt idx="9">
                  <c:v>1864164</c:v>
                </c:pt>
                <c:pt idx="10">
                  <c:v>2016192</c:v>
                </c:pt>
                <c:pt idx="11">
                  <c:v>1835429</c:v>
                </c:pt>
              </c:numCache>
            </c:numRef>
          </c:val>
          <c:smooth val="0"/>
          <c:extLst>
            <c:ext xmlns:c16="http://schemas.microsoft.com/office/drawing/2014/chart" uri="{C3380CC4-5D6E-409C-BE32-E72D297353CC}">
              <c16:uniqueId val="{00000000-A3EC-49E3-8C15-02ABA91B2866}"/>
            </c:ext>
          </c:extLst>
        </c:ser>
        <c:ser>
          <c:idx val="1"/>
          <c:order val="1"/>
          <c:tx>
            <c:strRef>
              <c:f>Yearly!$F$3</c:f>
              <c:strCache>
                <c:ptCount val="1"/>
                <c:pt idx="0">
                  <c:v>EV Sales</c:v>
                </c:pt>
              </c:strCache>
            </c:strRef>
          </c:tx>
          <c:spPr>
            <a:ln w="28575" cap="rnd">
              <a:solidFill>
                <a:schemeClr val="accent2"/>
              </a:solidFill>
              <a:round/>
            </a:ln>
            <a:effectLst/>
          </c:spPr>
          <c:marker>
            <c:symbol val="none"/>
          </c:marker>
          <c:cat>
            <c:numRef>
              <c:f>Yearly!$G$1:$R$1</c:f>
              <c:numCache>
                <c:formatCode>General</c:formatCod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numCache>
            </c:numRef>
          </c:cat>
          <c:val>
            <c:numRef>
              <c:f>Yearly!$G$3:$R$3</c:f>
              <c:numCache>
                <c:formatCode>#,##0</c:formatCode>
                <c:ptCount val="12"/>
                <c:pt idx="0">
                  <c:v>5079</c:v>
                </c:pt>
                <c:pt idx="1">
                  <c:v>5155</c:v>
                </c:pt>
                <c:pt idx="2">
                  <c:v>21167</c:v>
                </c:pt>
                <c:pt idx="3">
                  <c:v>29520</c:v>
                </c:pt>
                <c:pt idx="4">
                  <c:v>38369</c:v>
                </c:pt>
                <c:pt idx="5">
                  <c:v>37629</c:v>
                </c:pt>
                <c:pt idx="6">
                  <c:v>45972</c:v>
                </c:pt>
                <c:pt idx="7">
                  <c:v>95048</c:v>
                </c:pt>
                <c:pt idx="8">
                  <c:v>94603</c:v>
                </c:pt>
                <c:pt idx="9">
                  <c:v>105946</c:v>
                </c:pt>
                <c:pt idx="10">
                  <c:v>183933</c:v>
                </c:pt>
                <c:pt idx="11">
                  <c:v>292496</c:v>
                </c:pt>
              </c:numCache>
            </c:numRef>
          </c:val>
          <c:smooth val="0"/>
          <c:extLst>
            <c:ext xmlns:c16="http://schemas.microsoft.com/office/drawing/2014/chart" uri="{C3380CC4-5D6E-409C-BE32-E72D297353CC}">
              <c16:uniqueId val="{00000001-A3EC-49E3-8C15-02ABA91B2866}"/>
            </c:ext>
          </c:extLst>
        </c:ser>
        <c:ser>
          <c:idx val="2"/>
          <c:order val="2"/>
          <c:tx>
            <c:strRef>
              <c:f>Yearly!$F$4</c:f>
              <c:strCache>
                <c:ptCount val="1"/>
                <c:pt idx="0">
                  <c:v>Plug-In EV Sales</c:v>
                </c:pt>
              </c:strCache>
            </c:strRef>
          </c:tx>
          <c:spPr>
            <a:ln w="28575" cap="rnd">
              <a:solidFill>
                <a:schemeClr val="accent3"/>
              </a:solidFill>
              <a:round/>
            </a:ln>
            <a:effectLst/>
          </c:spPr>
          <c:marker>
            <c:symbol val="none"/>
          </c:marker>
          <c:cat>
            <c:numRef>
              <c:f>Yearly!$G$1:$R$1</c:f>
              <c:numCache>
                <c:formatCode>General</c:formatCod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numCache>
            </c:numRef>
          </c:cat>
          <c:val>
            <c:numRef>
              <c:f>Yearly!$G$4:$R$4</c:f>
              <c:numCache>
                <c:formatCode>General</c:formatCode>
                <c:ptCount val="12"/>
                <c:pt idx="0">
                  <c:v>1657</c:v>
                </c:pt>
                <c:pt idx="1">
                  <c:v>12678</c:v>
                </c:pt>
                <c:pt idx="2">
                  <c:v>18631</c:v>
                </c:pt>
                <c:pt idx="3">
                  <c:v>29088</c:v>
                </c:pt>
                <c:pt idx="4">
                  <c:v>25666</c:v>
                </c:pt>
                <c:pt idx="5">
                  <c:v>34094</c:v>
                </c:pt>
                <c:pt idx="6">
                  <c:v>45492</c:v>
                </c:pt>
                <c:pt idx="7">
                  <c:v>59699</c:v>
                </c:pt>
                <c:pt idx="8">
                  <c:v>50660</c:v>
                </c:pt>
                <c:pt idx="9">
                  <c:v>38153</c:v>
                </c:pt>
                <c:pt idx="10">
                  <c:v>63141</c:v>
                </c:pt>
                <c:pt idx="11">
                  <c:v>50748</c:v>
                </c:pt>
              </c:numCache>
            </c:numRef>
          </c:val>
          <c:smooth val="0"/>
          <c:extLst>
            <c:ext xmlns:c16="http://schemas.microsoft.com/office/drawing/2014/chart" uri="{C3380CC4-5D6E-409C-BE32-E72D297353CC}">
              <c16:uniqueId val="{00000002-A3EC-49E3-8C15-02ABA91B2866}"/>
            </c:ext>
          </c:extLst>
        </c:ser>
        <c:dLbls>
          <c:showLegendKey val="0"/>
          <c:showVal val="0"/>
          <c:showCatName val="0"/>
          <c:showSerName val="0"/>
          <c:showPercent val="0"/>
          <c:showBubbleSize val="0"/>
        </c:dLbls>
        <c:smooth val="0"/>
        <c:axId val="1140542783"/>
        <c:axId val="1195217039"/>
      </c:lineChart>
      <c:catAx>
        <c:axId val="1140542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217039"/>
        <c:crosses val="autoZero"/>
        <c:auto val="1"/>
        <c:lblAlgn val="ctr"/>
        <c:lblOffset val="100"/>
        <c:noMultiLvlLbl val="0"/>
      </c:catAx>
      <c:valAx>
        <c:axId val="119521703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5427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Projected</a:t>
            </a:r>
            <a:r>
              <a:rPr lang="en-US" baseline="0"/>
              <a:t> EV Vehice Growth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'Future Electric Cars based on %'!$I$2</c:f>
              <c:strCache>
                <c:ptCount val="1"/>
                <c:pt idx="0">
                  <c:v>Estimated # of cars sold</c:v>
                </c:pt>
              </c:strCache>
            </c:strRef>
          </c:tx>
          <c:spPr>
            <a:ln w="28575" cap="rnd">
              <a:solidFill>
                <a:schemeClr val="accent1"/>
              </a:solidFill>
              <a:round/>
            </a:ln>
            <a:effectLst/>
          </c:spPr>
          <c:marker>
            <c:symbol val="none"/>
          </c:marker>
          <c:cat>
            <c:numRef>
              <c:f>'Future Electric Cars based on %'!$J$1:$V$1</c:f>
              <c:numCache>
                <c:formatCode>General</c:formatCode>
                <c:ptCount val="13"/>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numCache>
            </c:numRef>
          </c:cat>
          <c:val>
            <c:numRef>
              <c:f>'Future Electric Cars based on %'!$J$2:$V$2</c:f>
              <c:numCache>
                <c:formatCode>0</c:formatCode>
                <c:ptCount val="13"/>
                <c:pt idx="0">
                  <c:v>350232.66</c:v>
                </c:pt>
                <c:pt idx="1">
                  <c:v>350232.66</c:v>
                </c:pt>
                <c:pt idx="2">
                  <c:v>350232.66</c:v>
                </c:pt>
                <c:pt idx="3">
                  <c:v>681007.95</c:v>
                </c:pt>
                <c:pt idx="4">
                  <c:v>836666.91</c:v>
                </c:pt>
                <c:pt idx="5">
                  <c:v>992325.87</c:v>
                </c:pt>
                <c:pt idx="6">
                  <c:v>1147984.8299999998</c:v>
                </c:pt>
                <c:pt idx="7">
                  <c:v>1323101.1600000001</c:v>
                </c:pt>
                <c:pt idx="8">
                  <c:v>1478760.12</c:v>
                </c:pt>
                <c:pt idx="9">
                  <c:v>1595504.3399999999</c:v>
                </c:pt>
                <c:pt idx="10">
                  <c:v>1712248.56</c:v>
                </c:pt>
                <c:pt idx="11">
                  <c:v>1828992.7799999998</c:v>
                </c:pt>
                <c:pt idx="12" formatCode="General">
                  <c:v>1945737</c:v>
                </c:pt>
              </c:numCache>
            </c:numRef>
          </c:val>
          <c:smooth val="0"/>
          <c:extLst>
            <c:ext xmlns:c16="http://schemas.microsoft.com/office/drawing/2014/chart" uri="{C3380CC4-5D6E-409C-BE32-E72D297353CC}">
              <c16:uniqueId val="{00000000-7ED0-4749-B239-FDD5C0E82007}"/>
            </c:ext>
          </c:extLst>
        </c:ser>
        <c:ser>
          <c:idx val="1"/>
          <c:order val="1"/>
          <c:tx>
            <c:strRef>
              <c:f>'Future Electric Cars based on %'!$I$3</c:f>
              <c:strCache>
                <c:ptCount val="1"/>
                <c:pt idx="0">
                  <c:v>Estimated # of cars on the road</c:v>
                </c:pt>
              </c:strCache>
            </c:strRef>
          </c:tx>
          <c:spPr>
            <a:ln w="28575" cap="rnd">
              <a:solidFill>
                <a:schemeClr val="accent2"/>
              </a:solidFill>
              <a:round/>
            </a:ln>
            <a:effectLst/>
          </c:spPr>
          <c:marker>
            <c:symbol val="none"/>
          </c:marker>
          <c:cat>
            <c:numRef>
              <c:f>'Future Electric Cars based on %'!$J$1:$V$1</c:f>
              <c:numCache>
                <c:formatCode>General</c:formatCode>
                <c:ptCount val="13"/>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numCache>
            </c:numRef>
          </c:cat>
          <c:val>
            <c:numRef>
              <c:f>'Future Electric Cars based on %'!$J$3:$V$3</c:f>
              <c:numCache>
                <c:formatCode>0</c:formatCode>
                <c:ptCount val="13"/>
                <c:pt idx="0" formatCode="General">
                  <c:v>1734857</c:v>
                </c:pt>
                <c:pt idx="1">
                  <c:v>2085089.66</c:v>
                </c:pt>
                <c:pt idx="2">
                  <c:v>2435322.3199999998</c:v>
                </c:pt>
                <c:pt idx="3">
                  <c:v>3116330.2699999996</c:v>
                </c:pt>
                <c:pt idx="4">
                  <c:v>3952997.1799999997</c:v>
                </c:pt>
                <c:pt idx="5">
                  <c:v>4945323.05</c:v>
                </c:pt>
                <c:pt idx="6">
                  <c:v>6093307.8799999999</c:v>
                </c:pt>
                <c:pt idx="7">
                  <c:v>7416409.04</c:v>
                </c:pt>
                <c:pt idx="8">
                  <c:v>8895169.1600000001</c:v>
                </c:pt>
                <c:pt idx="9">
                  <c:v>10490673.5</c:v>
                </c:pt>
                <c:pt idx="10">
                  <c:v>12202922.060000001</c:v>
                </c:pt>
                <c:pt idx="11">
                  <c:v>14031914.84</c:v>
                </c:pt>
                <c:pt idx="12">
                  <c:v>15977651.84</c:v>
                </c:pt>
              </c:numCache>
            </c:numRef>
          </c:val>
          <c:smooth val="0"/>
          <c:extLst>
            <c:ext xmlns:c16="http://schemas.microsoft.com/office/drawing/2014/chart" uri="{C3380CC4-5D6E-409C-BE32-E72D297353CC}">
              <c16:uniqueId val="{00000001-7ED0-4749-B239-FDD5C0E82007}"/>
            </c:ext>
          </c:extLst>
        </c:ser>
        <c:dLbls>
          <c:showLegendKey val="0"/>
          <c:showVal val="0"/>
          <c:showCatName val="0"/>
          <c:showSerName val="0"/>
          <c:showPercent val="0"/>
          <c:showBubbleSize val="0"/>
        </c:dLbls>
        <c:smooth val="0"/>
        <c:axId val="2096817791"/>
        <c:axId val="2096802431"/>
      </c:lineChart>
      <c:catAx>
        <c:axId val="2096817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802431"/>
        <c:crosses val="autoZero"/>
        <c:auto val="1"/>
        <c:lblAlgn val="ctr"/>
        <c:lblOffset val="100"/>
        <c:noMultiLvlLbl val="0"/>
      </c:catAx>
      <c:valAx>
        <c:axId val="209680243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8177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Energy Surplus / Deficit in gWh </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'ZEV GWh vs GWh Production'!$B$31</c:f>
              <c:strCache>
                <c:ptCount val="1"/>
                <c:pt idx="0">
                  <c:v>Energy Production - Consumption</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'ZEV GWh vs GWh Production'!$C$26:$O$26</c:f>
              <c:numCache>
                <c:formatCode>General</c:formatCode>
                <c:ptCount val="13"/>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numCache>
            </c:numRef>
          </c:cat>
          <c:val>
            <c:numRef>
              <c:f>'ZEV GWh vs GWh Production'!$C$31:$O$31</c:f>
              <c:numCache>
                <c:formatCode>General</c:formatCode>
                <c:ptCount val="13"/>
                <c:pt idx="0">
                  <c:v>2.4064999999999981</c:v>
                </c:pt>
                <c:pt idx="1">
                  <c:v>2.234099999999998</c:v>
                </c:pt>
                <c:pt idx="2">
                  <c:v>2.0617999999999981</c:v>
                </c:pt>
                <c:pt idx="3">
                  <c:v>1.7267999999999981</c:v>
                </c:pt>
                <c:pt idx="4">
                  <c:v>1.3150999999999979</c:v>
                </c:pt>
                <c:pt idx="5">
                  <c:v>0.82689999999999797</c:v>
                </c:pt>
                <c:pt idx="6">
                  <c:v>0.262099999999998</c:v>
                </c:pt>
                <c:pt idx="7">
                  <c:v>-0.3889000000000018</c:v>
                </c:pt>
                <c:pt idx="8">
                  <c:v>-1.1164000000000023</c:v>
                </c:pt>
                <c:pt idx="9">
                  <c:v>-1.9014000000000024</c:v>
                </c:pt>
                <c:pt idx="10">
                  <c:v>-2.743800000000002</c:v>
                </c:pt>
                <c:pt idx="11">
                  <c:v>-3.6437000000000017</c:v>
                </c:pt>
                <c:pt idx="12">
                  <c:v>-4.6010000000000018</c:v>
                </c:pt>
              </c:numCache>
            </c:numRef>
          </c:val>
          <c:extLst>
            <c:ext xmlns:c16="http://schemas.microsoft.com/office/drawing/2014/chart" uri="{C3380CC4-5D6E-409C-BE32-E72D297353CC}">
              <c16:uniqueId val="{00000000-64BF-4E9A-8BEB-0E71AF5A84D4}"/>
            </c:ext>
          </c:extLst>
        </c:ser>
        <c:ser>
          <c:idx val="1"/>
          <c:order val="1"/>
          <c:tx>
            <c:strRef>
              <c:f>'ZEV GWh vs GWh Production'!$B$32</c:f>
              <c:strCache>
                <c:ptCount val="1"/>
                <c:pt idx="0">
                  <c:v>Excluding Imports</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'ZEV GWh vs GWh Production'!$C$26:$O$26</c:f>
              <c:numCache>
                <c:formatCode>General</c:formatCode>
                <c:ptCount val="13"/>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numCache>
            </c:numRef>
          </c:cat>
          <c:val>
            <c:numRef>
              <c:f>'ZEV GWh vs GWh Production'!$C$32:$O$32</c:f>
              <c:numCache>
                <c:formatCode>General</c:formatCode>
                <c:ptCount val="13"/>
                <c:pt idx="0">
                  <c:v>-7.097800000000003</c:v>
                </c:pt>
                <c:pt idx="1">
                  <c:v>-7.2702000000000027</c:v>
                </c:pt>
                <c:pt idx="2">
                  <c:v>-7.4425000000000026</c:v>
                </c:pt>
                <c:pt idx="3">
                  <c:v>-7.7775000000000025</c:v>
                </c:pt>
                <c:pt idx="4">
                  <c:v>-8.1892000000000031</c:v>
                </c:pt>
                <c:pt idx="5">
                  <c:v>-8.6774000000000022</c:v>
                </c:pt>
                <c:pt idx="6">
                  <c:v>-9.2422000000000022</c:v>
                </c:pt>
                <c:pt idx="7">
                  <c:v>-9.893200000000002</c:v>
                </c:pt>
                <c:pt idx="8">
                  <c:v>-10.620700000000003</c:v>
                </c:pt>
                <c:pt idx="9">
                  <c:v>-11.405700000000003</c:v>
                </c:pt>
                <c:pt idx="10">
                  <c:v>-12.248100000000003</c:v>
                </c:pt>
                <c:pt idx="11">
                  <c:v>-13.148000000000003</c:v>
                </c:pt>
                <c:pt idx="12">
                  <c:v>-14.105300000000003</c:v>
                </c:pt>
              </c:numCache>
            </c:numRef>
          </c:val>
          <c:extLst>
            <c:ext xmlns:c16="http://schemas.microsoft.com/office/drawing/2014/chart" uri="{C3380CC4-5D6E-409C-BE32-E72D297353CC}">
              <c16:uniqueId val="{00000001-64BF-4E9A-8BEB-0E71AF5A84D4}"/>
            </c:ext>
          </c:extLst>
        </c:ser>
        <c:dLbls>
          <c:dLblPos val="outEnd"/>
          <c:showLegendKey val="0"/>
          <c:showVal val="1"/>
          <c:showCatName val="0"/>
          <c:showSerName val="0"/>
          <c:showPercent val="0"/>
          <c:showBubbleSize val="0"/>
        </c:dLbls>
        <c:gapWidth val="444"/>
        <c:overlap val="-90"/>
        <c:axId val="162081087"/>
        <c:axId val="162088767"/>
      </c:barChart>
      <c:catAx>
        <c:axId val="1620810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62088767"/>
        <c:crosses val="autoZero"/>
        <c:auto val="1"/>
        <c:lblAlgn val="ctr"/>
        <c:lblOffset val="100"/>
        <c:noMultiLvlLbl val="0"/>
      </c:catAx>
      <c:valAx>
        <c:axId val="162088767"/>
        <c:scaling>
          <c:orientation val="minMax"/>
        </c:scaling>
        <c:delete val="1"/>
        <c:axPos val="l"/>
        <c:numFmt formatCode="General" sourceLinked="1"/>
        <c:majorTickMark val="none"/>
        <c:minorTickMark val="none"/>
        <c:tickLblPos val="nextTo"/>
        <c:crossAx val="16208108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7</xdr:col>
      <xdr:colOff>45720</xdr:colOff>
      <xdr:row>8</xdr:row>
      <xdr:rowOff>26670</xdr:rowOff>
    </xdr:from>
    <xdr:to>
      <xdr:col>16</xdr:col>
      <xdr:colOff>403860</xdr:colOff>
      <xdr:row>26</xdr:row>
      <xdr:rowOff>160020</xdr:rowOff>
    </xdr:to>
    <xdr:graphicFrame macro="">
      <xdr:nvGraphicFramePr>
        <xdr:cNvPr id="5" name="Chart 4">
          <a:extLst>
            <a:ext uri="{FF2B5EF4-FFF2-40B4-BE49-F238E27FC236}">
              <a16:creationId xmlns:a16="http://schemas.microsoft.com/office/drawing/2014/main" id="{CC062D9F-B9F8-49D3-DD97-71C9A89236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270509</xdr:colOff>
      <xdr:row>7</xdr:row>
      <xdr:rowOff>120967</xdr:rowOff>
    </xdr:from>
    <xdr:to>
      <xdr:col>15</xdr:col>
      <xdr:colOff>156209</xdr:colOff>
      <xdr:row>25</xdr:row>
      <xdr:rowOff>81915</xdr:rowOff>
    </xdr:to>
    <xdr:graphicFrame macro="">
      <xdr:nvGraphicFramePr>
        <xdr:cNvPr id="3" name="Chart 2">
          <a:extLst>
            <a:ext uri="{FF2B5EF4-FFF2-40B4-BE49-F238E27FC236}">
              <a16:creationId xmlns:a16="http://schemas.microsoft.com/office/drawing/2014/main" id="{A5AB7302-CFAC-A2DD-2ABF-BA8CB7007D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142875</xdr:colOff>
      <xdr:row>1</xdr:row>
      <xdr:rowOff>133351</xdr:rowOff>
    </xdr:from>
    <xdr:to>
      <xdr:col>16</xdr:col>
      <xdr:colOff>93344</xdr:colOff>
      <xdr:row>23</xdr:row>
      <xdr:rowOff>15241</xdr:rowOff>
    </xdr:to>
    <xdr:graphicFrame macro="">
      <xdr:nvGraphicFramePr>
        <xdr:cNvPr id="4" name="Chart 3">
          <a:extLst>
            <a:ext uri="{FF2B5EF4-FFF2-40B4-BE49-F238E27FC236}">
              <a16:creationId xmlns:a16="http://schemas.microsoft.com/office/drawing/2014/main" id="{76A0D952-5599-0EBC-C97B-1AB9A4BE1A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1977830-C6EA-4D96-AB32-F58282C79D8B}" name="Table1" displayName="Table1" ref="B4:H18" totalsRowShown="0" headerRowDxfId="8" dataDxfId="7">
  <autoFilter ref="B4:H18" xr:uid="{C1977830-C6EA-4D96-AB32-F58282C79D8B}"/>
  <tableColumns count="7">
    <tableColumn id="1" xr3:uid="{FAE0966C-968E-4794-9139-C292B0ED89CC}" name="Year" dataDxfId="6"/>
    <tableColumn id="2" xr3:uid="{AE4529A2-AB8A-41C5-95E6-89FAF730A569}" name="Estimated GWh for ZEV's" dataDxfId="5"/>
    <tableColumn id="3" xr3:uid="{90CE7627-85F6-4007-9348-B8C61533AAB9}" name="Consumption Total" dataDxfId="4"/>
    <tableColumn id="4" xr3:uid="{626F96FC-D1E4-4F53-B304-93E9F98244FE}" name="Production Total" dataDxfId="3"/>
    <tableColumn id="7" xr3:uid="{D10DDCC9-B9B8-4C67-ADC2-8DCD6E20F84C}" name="Production minus Imports" dataDxfId="2"/>
    <tableColumn id="6" xr3:uid="{708ADC93-1C78-4FB6-878F-DDA3026D3B2F}" name="Buffer With Imports" dataDxfId="1">
      <calculatedColumnFormula>(E5-D5)-C5</calculatedColumnFormula>
    </tableColumn>
    <tableColumn id="8" xr3:uid="{D9DE24A7-3077-4F67-B396-A53282FA1750}" name="Needed to Be Self Sufficient" dataDxfId="0">
      <calculatedColumnFormula>(Table1[[#This Row],[Production minus Imports]]-Table1[[#This Row],[Consumption Total]]-Table1[[#This Row],[Estimated GWh for ZEV''s]])</calculatedColumnFormula>
    </tableColumn>
  </tableColumns>
  <tableStyleInfo name="TableStyleLight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mediaoffice@energy.ca.gov?subject=ZEV%20Dashboard"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7799D-A2AC-497C-8A82-6E42F9E3C1A5}">
  <dimension ref="B2:L13"/>
  <sheetViews>
    <sheetView workbookViewId="0">
      <selection activeCell="B6" sqref="B6"/>
    </sheetView>
  </sheetViews>
  <sheetFormatPr defaultColWidth="9.109375" defaultRowHeight="14.4" x14ac:dyDescent="0.3"/>
  <cols>
    <col min="2" max="2" width="111.44140625" customWidth="1"/>
  </cols>
  <sheetData>
    <row r="2" spans="2:12" ht="15.6" x14ac:dyDescent="0.3">
      <c r="B2" s="18" t="s">
        <v>87</v>
      </c>
    </row>
    <row r="3" spans="2:12" ht="15.6" x14ac:dyDescent="0.3">
      <c r="B3" s="18" t="s">
        <v>88</v>
      </c>
    </row>
    <row r="4" spans="2:12" x14ac:dyDescent="0.3">
      <c r="B4" s="19" t="s">
        <v>89</v>
      </c>
      <c r="C4" s="23"/>
    </row>
    <row r="6" spans="2:12" ht="129" customHeight="1" x14ac:dyDescent="0.3">
      <c r="B6" s="22" t="s">
        <v>90</v>
      </c>
      <c r="C6" s="22"/>
      <c r="D6" s="22"/>
      <c r="E6" s="22"/>
      <c r="F6" s="22"/>
      <c r="G6" s="22"/>
      <c r="H6" s="22"/>
      <c r="I6" s="22"/>
      <c r="J6" s="22"/>
      <c r="K6" s="22"/>
      <c r="L6" s="22"/>
    </row>
    <row r="7" spans="2:12" x14ac:dyDescent="0.3">
      <c r="B7" s="22"/>
      <c r="C7" s="22"/>
      <c r="D7" s="22"/>
      <c r="E7" s="22"/>
      <c r="F7" s="22"/>
      <c r="G7" s="22"/>
      <c r="H7" s="22"/>
      <c r="I7" s="22"/>
      <c r="J7" s="22"/>
      <c r="K7" s="22"/>
      <c r="L7" s="22"/>
    </row>
    <row r="9" spans="2:12" x14ac:dyDescent="0.3">
      <c r="B9" s="24" t="s">
        <v>91</v>
      </c>
    </row>
    <row r="10" spans="2:12" ht="60.75" customHeight="1" x14ac:dyDescent="0.3">
      <c r="B10" s="22" t="s">
        <v>92</v>
      </c>
      <c r="C10" s="22"/>
      <c r="D10" s="22"/>
      <c r="E10" s="22"/>
      <c r="F10" s="22"/>
      <c r="G10" s="22"/>
      <c r="H10" s="22"/>
      <c r="I10" s="22"/>
      <c r="J10" s="22"/>
      <c r="K10" s="22"/>
      <c r="L10" s="22"/>
    </row>
    <row r="12" spans="2:12" ht="15.6" x14ac:dyDescent="0.3">
      <c r="B12" s="20" t="s">
        <v>93</v>
      </c>
    </row>
    <row r="13" spans="2:12" ht="15.6" x14ac:dyDescent="0.3">
      <c r="B13" s="21" t="s">
        <v>94</v>
      </c>
    </row>
  </sheetData>
  <hyperlinks>
    <hyperlink ref="B13" r:id="rId1" xr:uid="{04623253-C90B-4E68-AF6C-0D8929FE27E8}"/>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FC48D-6BC5-44A4-9153-43EEFB06E922}">
  <dimension ref="A1:U13"/>
  <sheetViews>
    <sheetView topLeftCell="E1" workbookViewId="0">
      <selection activeCell="G7" sqref="G7"/>
    </sheetView>
  </sheetViews>
  <sheetFormatPr defaultRowHeight="14.4" x14ac:dyDescent="0.3"/>
  <cols>
    <col min="2" max="2" width="16.44140625" customWidth="1"/>
    <col min="3" max="3" width="16.5546875" customWidth="1"/>
    <col min="4" max="4" width="14.88671875" customWidth="1"/>
    <col min="6" max="6" width="17.6640625" customWidth="1"/>
    <col min="20" max="20" width="9.88671875" bestFit="1" customWidth="1"/>
  </cols>
  <sheetData>
    <row r="1" spans="1:21" ht="28.8" x14ac:dyDescent="0.3">
      <c r="A1" s="1" t="s">
        <v>2</v>
      </c>
      <c r="B1" s="1" t="s">
        <v>0</v>
      </c>
      <c r="C1" s="1" t="s">
        <v>1</v>
      </c>
      <c r="D1" s="1" t="s">
        <v>95</v>
      </c>
      <c r="G1" s="4">
        <v>2011</v>
      </c>
      <c r="H1" s="4">
        <v>2012</v>
      </c>
      <c r="I1" s="4">
        <v>2013</v>
      </c>
      <c r="J1" s="4">
        <v>2014</v>
      </c>
      <c r="K1" s="4">
        <v>2015</v>
      </c>
      <c r="L1" s="4">
        <v>2016</v>
      </c>
      <c r="M1" s="4">
        <v>2017</v>
      </c>
      <c r="N1" s="4">
        <v>2018</v>
      </c>
      <c r="O1" s="4">
        <v>2019</v>
      </c>
      <c r="P1" s="4">
        <v>2020</v>
      </c>
      <c r="Q1" s="4">
        <v>2021</v>
      </c>
      <c r="R1" s="4">
        <v>2022</v>
      </c>
    </row>
    <row r="2" spans="1:21" x14ac:dyDescent="0.3">
      <c r="A2" s="1">
        <v>2011</v>
      </c>
      <c r="D2" s="17">
        <v>5.2211618498228772E-3</v>
      </c>
      <c r="F2" s="25" t="s">
        <v>0</v>
      </c>
      <c r="G2" s="2">
        <v>1291475</v>
      </c>
      <c r="H2" s="2">
        <v>1588037</v>
      </c>
      <c r="I2" s="2">
        <v>1772724</v>
      </c>
      <c r="J2" s="2">
        <v>1968804</v>
      </c>
      <c r="K2" s="2">
        <v>2216632</v>
      </c>
      <c r="L2" s="2">
        <v>2206750</v>
      </c>
      <c r="M2" s="2">
        <v>2183293</v>
      </c>
      <c r="N2" s="2">
        <v>2251593</v>
      </c>
      <c r="O2" s="2">
        <v>2153747</v>
      </c>
      <c r="P2" s="2">
        <v>1864164</v>
      </c>
      <c r="Q2" s="2">
        <v>2016192</v>
      </c>
      <c r="R2" s="2">
        <v>1835429</v>
      </c>
      <c r="T2" s="27">
        <f>SUM(G2:R2)</f>
        <v>23348840</v>
      </c>
    </row>
    <row r="3" spans="1:21" x14ac:dyDescent="0.3">
      <c r="A3" s="1">
        <v>2012</v>
      </c>
      <c r="D3" s="17">
        <v>1.1233365469444352E-2</v>
      </c>
      <c r="F3" s="26" t="s">
        <v>96</v>
      </c>
      <c r="G3" s="2">
        <v>5079</v>
      </c>
      <c r="H3" s="2">
        <v>5155</v>
      </c>
      <c r="I3" s="2">
        <v>21167</v>
      </c>
      <c r="J3" s="2">
        <v>29520</v>
      </c>
      <c r="K3" s="2">
        <v>38369</v>
      </c>
      <c r="L3" s="2">
        <v>37629</v>
      </c>
      <c r="M3" s="2">
        <v>45972</v>
      </c>
      <c r="N3" s="2">
        <v>95048</v>
      </c>
      <c r="O3" s="2">
        <v>94603</v>
      </c>
      <c r="P3" s="2">
        <v>105946</v>
      </c>
      <c r="Q3" s="2">
        <v>183933</v>
      </c>
      <c r="R3" s="2">
        <v>292496</v>
      </c>
      <c r="T3" s="27">
        <f>SUM(G3:R3)</f>
        <v>954917</v>
      </c>
      <c r="U3">
        <f>(T3/T2)</f>
        <v>4.0897834753246841E-2</v>
      </c>
    </row>
    <row r="4" spans="1:21" x14ac:dyDescent="0.3">
      <c r="A4" s="1">
        <v>2013</v>
      </c>
      <c r="D4" s="17">
        <v>2.2454144017906904E-2</v>
      </c>
      <c r="F4" s="4" t="s">
        <v>97</v>
      </c>
      <c r="G4">
        <v>1657</v>
      </c>
      <c r="H4">
        <v>12678</v>
      </c>
      <c r="I4">
        <v>18631</v>
      </c>
      <c r="J4">
        <v>29088</v>
      </c>
      <c r="K4">
        <v>25666</v>
      </c>
      <c r="L4">
        <v>34094</v>
      </c>
      <c r="M4">
        <v>45492</v>
      </c>
      <c r="N4">
        <v>59699</v>
      </c>
      <c r="O4">
        <v>50660</v>
      </c>
      <c r="P4">
        <v>38153</v>
      </c>
      <c r="Q4">
        <v>63141</v>
      </c>
      <c r="R4">
        <v>50748</v>
      </c>
      <c r="T4">
        <f>SUM(G4:R4)</f>
        <v>429707</v>
      </c>
      <c r="U4">
        <f>(T4/T2)</f>
        <v>1.8403783656918287E-2</v>
      </c>
    </row>
    <row r="5" spans="1:21" x14ac:dyDescent="0.3">
      <c r="A5" s="1">
        <v>2014</v>
      </c>
      <c r="D5" s="17">
        <v>2.9796262096176154E-2</v>
      </c>
      <c r="R5">
        <v>2574</v>
      </c>
    </row>
    <row r="6" spans="1:21" x14ac:dyDescent="0.3">
      <c r="A6" s="1">
        <v>2015</v>
      </c>
      <c r="D6" s="17">
        <v>2.8933084066277127E-2</v>
      </c>
      <c r="G6" s="27">
        <f t="shared" ref="G6:R6" si="0">SUM(G3:G4)</f>
        <v>6736</v>
      </c>
      <c r="H6" s="27">
        <f t="shared" si="0"/>
        <v>17833</v>
      </c>
      <c r="I6" s="27">
        <f t="shared" si="0"/>
        <v>39798</v>
      </c>
      <c r="J6" s="27">
        <f t="shared" si="0"/>
        <v>58608</v>
      </c>
      <c r="K6" s="27">
        <f t="shared" si="0"/>
        <v>64035</v>
      </c>
      <c r="L6" s="27">
        <f t="shared" si="0"/>
        <v>71723</v>
      </c>
      <c r="M6" s="27">
        <f t="shared" si="0"/>
        <v>91464</v>
      </c>
      <c r="N6" s="27">
        <f t="shared" si="0"/>
        <v>154747</v>
      </c>
      <c r="O6" s="27">
        <f t="shared" si="0"/>
        <v>145263</v>
      </c>
      <c r="P6" s="27">
        <f t="shared" si="0"/>
        <v>144099</v>
      </c>
      <c r="Q6" s="27">
        <f t="shared" si="0"/>
        <v>247074</v>
      </c>
      <c r="R6" s="27">
        <f t="shared" si="0"/>
        <v>343244</v>
      </c>
    </row>
    <row r="7" spans="1:21" x14ac:dyDescent="0.3">
      <c r="A7" s="1">
        <v>2016</v>
      </c>
      <c r="D7" s="17">
        <v>3.2936671575846836E-2</v>
      </c>
      <c r="T7" s="27">
        <f>SUM(T3:T4)</f>
        <v>1384624</v>
      </c>
    </row>
    <row r="8" spans="1:21" x14ac:dyDescent="0.3">
      <c r="A8" s="1">
        <v>2017</v>
      </c>
      <c r="D8" s="17">
        <v>4.2865066667643781E-2</v>
      </c>
    </row>
    <row r="9" spans="1:21" x14ac:dyDescent="0.3">
      <c r="A9" s="1">
        <v>2018</v>
      </c>
      <c r="D9" s="17">
        <v>6.9791920653510642E-2</v>
      </c>
    </row>
    <row r="10" spans="1:21" x14ac:dyDescent="0.3">
      <c r="A10" s="1">
        <v>2019</v>
      </c>
      <c r="D10" s="17">
        <v>6.8414256642028978E-2</v>
      </c>
      <c r="R10" s="27">
        <f>SUM(R3:R4)</f>
        <v>343244</v>
      </c>
    </row>
    <row r="11" spans="1:21" x14ac:dyDescent="0.3">
      <c r="A11" s="1">
        <v>2020</v>
      </c>
      <c r="D11" s="17">
        <v>7.7835962930300123E-2</v>
      </c>
    </row>
    <row r="12" spans="1:21" x14ac:dyDescent="0.3">
      <c r="A12" s="1">
        <v>2021</v>
      </c>
      <c r="D12" s="17">
        <v>0.12413450703107641</v>
      </c>
    </row>
    <row r="13" spans="1:21" x14ac:dyDescent="0.3">
      <c r="A13" s="1">
        <v>2022</v>
      </c>
      <c r="D13" s="17">
        <v>0.18841262723864557</v>
      </c>
      <c r="R13">
        <f>(R10/R2)</f>
        <v>0.18701023030583042</v>
      </c>
    </row>
  </sheetData>
  <sortState xmlns:xlrd2="http://schemas.microsoft.com/office/spreadsheetml/2017/richdata2" ref="A2:D16">
    <sortCondition ref="A1:A16"/>
  </sortState>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D99A8-9943-4A95-A978-6AACFD6D5D68}">
  <dimension ref="B1:V24"/>
  <sheetViews>
    <sheetView tabSelected="1" topLeftCell="B1" workbookViewId="0">
      <selection activeCell="I1" sqref="I1:V1"/>
    </sheetView>
  </sheetViews>
  <sheetFormatPr defaultRowHeight="14.4" x14ac:dyDescent="0.3"/>
  <cols>
    <col min="3" max="3" width="20.33203125" customWidth="1"/>
    <col min="4" max="4" width="20.44140625" customWidth="1"/>
    <col min="5" max="5" width="17" customWidth="1"/>
    <col min="6" max="6" width="20.6640625" customWidth="1"/>
    <col min="9" max="9" width="28" customWidth="1"/>
    <col min="10" max="10" width="11.5546875" customWidth="1"/>
  </cols>
  <sheetData>
    <row r="1" spans="2:22" x14ac:dyDescent="0.3">
      <c r="I1" t="s">
        <v>103</v>
      </c>
      <c r="J1">
        <v>2023</v>
      </c>
      <c r="K1">
        <v>2024</v>
      </c>
      <c r="L1">
        <v>2025</v>
      </c>
      <c r="M1">
        <v>2026</v>
      </c>
      <c r="N1">
        <v>2027</v>
      </c>
      <c r="O1">
        <v>2028</v>
      </c>
      <c r="P1">
        <v>2029</v>
      </c>
      <c r="Q1">
        <v>2030</v>
      </c>
      <c r="R1">
        <v>2031</v>
      </c>
      <c r="S1">
        <v>2032</v>
      </c>
      <c r="T1">
        <v>2033</v>
      </c>
      <c r="U1">
        <v>2034</v>
      </c>
      <c r="V1">
        <v>2035</v>
      </c>
    </row>
    <row r="2" spans="2:22" x14ac:dyDescent="0.3">
      <c r="I2" t="s">
        <v>116</v>
      </c>
      <c r="J2" s="31">
        <f>(1945737*0.18)</f>
        <v>350232.66</v>
      </c>
      <c r="K2" s="31">
        <f>((1945737*0.18))</f>
        <v>350232.66</v>
      </c>
      <c r="L2" s="31">
        <f>(1945737*0.18)</f>
        <v>350232.66</v>
      </c>
      <c r="M2" s="31">
        <f>(1945737*0.35)</f>
        <v>681007.95</v>
      </c>
      <c r="N2" s="31">
        <f>(1945737*0.43)</f>
        <v>836666.91</v>
      </c>
      <c r="O2" s="31">
        <f>(1945737*0.51)</f>
        <v>992325.87</v>
      </c>
      <c r="P2" s="31">
        <f>(1945737*0.59)</f>
        <v>1147984.8299999998</v>
      </c>
      <c r="Q2" s="31">
        <f>(1945737*0.68)</f>
        <v>1323101.1600000001</v>
      </c>
      <c r="R2" s="31">
        <f>(1945737*0.76)</f>
        <v>1478760.12</v>
      </c>
      <c r="S2" s="31">
        <f>(1945737*0.82)</f>
        <v>1595504.3399999999</v>
      </c>
      <c r="T2" s="31">
        <f>(1945737*0.88)</f>
        <v>1712248.56</v>
      </c>
      <c r="U2" s="31">
        <f>(1945737*0.94)</f>
        <v>1828992.7799999998</v>
      </c>
      <c r="V2">
        <f>(1945737*1)</f>
        <v>1945737</v>
      </c>
    </row>
    <row r="3" spans="2:22" x14ac:dyDescent="0.3">
      <c r="I3" t="s">
        <v>117</v>
      </c>
      <c r="J3">
        <v>1734857</v>
      </c>
      <c r="K3" s="31">
        <f t="shared" ref="K3:Q3" si="0">(J3+K2)</f>
        <v>2085089.66</v>
      </c>
      <c r="L3" s="31">
        <f t="shared" si="0"/>
        <v>2435322.3199999998</v>
      </c>
      <c r="M3" s="31">
        <f t="shared" si="0"/>
        <v>3116330.2699999996</v>
      </c>
      <c r="N3" s="31">
        <f t="shared" si="0"/>
        <v>3952997.1799999997</v>
      </c>
      <c r="O3" s="31">
        <f t="shared" si="0"/>
        <v>4945323.05</v>
      </c>
      <c r="P3" s="31">
        <f t="shared" si="0"/>
        <v>6093307.8799999999</v>
      </c>
      <c r="Q3" s="31">
        <f t="shared" si="0"/>
        <v>7416409.04</v>
      </c>
      <c r="R3" s="31">
        <f>(Q3+R2)</f>
        <v>8895169.1600000001</v>
      </c>
      <c r="S3" s="31">
        <f t="shared" ref="S3:V3" si="1">(R3+S2)</f>
        <v>10490673.5</v>
      </c>
      <c r="T3" s="31">
        <f t="shared" si="1"/>
        <v>12202922.060000001</v>
      </c>
      <c r="U3" s="31">
        <f t="shared" si="1"/>
        <v>14031914.84</v>
      </c>
      <c r="V3" s="31">
        <f t="shared" si="1"/>
        <v>15977651.84</v>
      </c>
    </row>
    <row r="5" spans="2:22" x14ac:dyDescent="0.3">
      <c r="B5" t="s">
        <v>103</v>
      </c>
      <c r="C5" t="s">
        <v>115</v>
      </c>
      <c r="D5" t="s">
        <v>114</v>
      </c>
      <c r="E5" t="s">
        <v>106</v>
      </c>
      <c r="F5" t="s">
        <v>104</v>
      </c>
    </row>
    <row r="6" spans="2:22" x14ac:dyDescent="0.3">
      <c r="B6">
        <v>2023</v>
      </c>
      <c r="C6" s="31">
        <f>(1945737*0.18)</f>
        <v>350232.66</v>
      </c>
      <c r="D6" s="31">
        <f>(C6+1384624)</f>
        <v>1734856.66</v>
      </c>
      <c r="E6" s="31">
        <f>(D6*0.492)</f>
        <v>853549.47671999992</v>
      </c>
      <c r="F6" s="32">
        <f>(E6/1000000)</f>
        <v>0.85354947671999992</v>
      </c>
    </row>
    <row r="7" spans="2:22" x14ac:dyDescent="0.3">
      <c r="B7">
        <v>2024</v>
      </c>
      <c r="C7" s="31">
        <f>((1945737*0.18))</f>
        <v>350232.66</v>
      </c>
      <c r="D7" s="31">
        <f t="shared" ref="D7:D18" si="2">(C7+D6)</f>
        <v>2085089.3199999998</v>
      </c>
      <c r="E7" s="31">
        <f t="shared" ref="E7:E18" si="3">(D7*0.492)</f>
        <v>1025863.9454399999</v>
      </c>
      <c r="F7" s="32">
        <f t="shared" ref="F7:F18" si="4">(E7/1000000)</f>
        <v>1.0258639454399998</v>
      </c>
    </row>
    <row r="8" spans="2:22" x14ac:dyDescent="0.3">
      <c r="B8">
        <v>2025</v>
      </c>
      <c r="C8" s="31">
        <f>(1945737*0.18)</f>
        <v>350232.66</v>
      </c>
      <c r="D8" s="31">
        <f t="shared" si="2"/>
        <v>2435321.98</v>
      </c>
      <c r="E8" s="31">
        <f t="shared" si="3"/>
        <v>1198178.4141599999</v>
      </c>
      <c r="F8" s="32">
        <f t="shared" si="4"/>
        <v>1.19817841416</v>
      </c>
    </row>
    <row r="9" spans="2:22" x14ac:dyDescent="0.3">
      <c r="B9">
        <v>2026</v>
      </c>
      <c r="C9" s="31">
        <f>(1945737*0.35)</f>
        <v>681007.95</v>
      </c>
      <c r="D9" s="31">
        <f t="shared" si="2"/>
        <v>3116329.9299999997</v>
      </c>
      <c r="E9" s="31">
        <f t="shared" si="3"/>
        <v>1533234.3255599998</v>
      </c>
      <c r="F9" s="32">
        <f t="shared" si="4"/>
        <v>1.5332343255599998</v>
      </c>
    </row>
    <row r="10" spans="2:22" x14ac:dyDescent="0.3">
      <c r="B10">
        <v>2027</v>
      </c>
      <c r="C10" s="31">
        <f>(1945737*0.43)</f>
        <v>836666.91</v>
      </c>
      <c r="D10" s="31">
        <f t="shared" si="2"/>
        <v>3952996.84</v>
      </c>
      <c r="E10" s="31">
        <f t="shared" si="3"/>
        <v>1944874.4452799999</v>
      </c>
      <c r="F10" s="32">
        <f t="shared" si="4"/>
        <v>1.94487444528</v>
      </c>
    </row>
    <row r="11" spans="2:22" x14ac:dyDescent="0.3">
      <c r="B11">
        <v>2028</v>
      </c>
      <c r="C11" s="31">
        <f>(1945737*0.51)</f>
        <v>992325.87</v>
      </c>
      <c r="D11" s="31">
        <f t="shared" si="2"/>
        <v>4945322.71</v>
      </c>
      <c r="E11" s="31">
        <f t="shared" si="3"/>
        <v>2433098.7733200002</v>
      </c>
      <c r="F11" s="32">
        <f t="shared" si="4"/>
        <v>2.4330987733200002</v>
      </c>
    </row>
    <row r="12" spans="2:22" x14ac:dyDescent="0.3">
      <c r="B12">
        <v>2029</v>
      </c>
      <c r="C12" s="31">
        <f>(1945737*0.59)</f>
        <v>1147984.8299999998</v>
      </c>
      <c r="D12" s="31">
        <f t="shared" si="2"/>
        <v>6093307.54</v>
      </c>
      <c r="E12" s="31">
        <f t="shared" si="3"/>
        <v>2997907.3096799999</v>
      </c>
      <c r="F12" s="32">
        <f t="shared" si="4"/>
        <v>2.99790730968</v>
      </c>
    </row>
    <row r="13" spans="2:22" x14ac:dyDescent="0.3">
      <c r="B13">
        <v>2030</v>
      </c>
      <c r="C13" s="31">
        <f>(1945737*0.68)</f>
        <v>1323101.1600000001</v>
      </c>
      <c r="D13" s="31">
        <f t="shared" si="2"/>
        <v>7416408.7000000002</v>
      </c>
      <c r="E13" s="31">
        <f t="shared" si="3"/>
        <v>3648873.0803999999</v>
      </c>
      <c r="F13" s="32">
        <f t="shared" si="4"/>
        <v>3.6488730804</v>
      </c>
    </row>
    <row r="14" spans="2:22" x14ac:dyDescent="0.3">
      <c r="B14">
        <v>2031</v>
      </c>
      <c r="C14" s="31">
        <f>(1945737*0.76)</f>
        <v>1478760.12</v>
      </c>
      <c r="D14" s="31">
        <f t="shared" si="2"/>
        <v>8895168.8200000003</v>
      </c>
      <c r="E14" s="31">
        <f t="shared" si="3"/>
        <v>4376423.05944</v>
      </c>
      <c r="F14" s="32">
        <f t="shared" si="4"/>
        <v>4.3764230594399995</v>
      </c>
    </row>
    <row r="15" spans="2:22" x14ac:dyDescent="0.3">
      <c r="B15">
        <v>2032</v>
      </c>
      <c r="C15" s="31">
        <f>(1945737*0.82)</f>
        <v>1595504.3399999999</v>
      </c>
      <c r="D15" s="31">
        <f t="shared" si="2"/>
        <v>10490673.16</v>
      </c>
      <c r="E15" s="31">
        <f t="shared" si="3"/>
        <v>5161411.19472</v>
      </c>
      <c r="F15" s="32">
        <f t="shared" si="4"/>
        <v>5.1614111947200003</v>
      </c>
    </row>
    <row r="16" spans="2:22" x14ac:dyDescent="0.3">
      <c r="B16">
        <v>2033</v>
      </c>
      <c r="C16" s="31">
        <f>(1945737*0.88)</f>
        <v>1712248.56</v>
      </c>
      <c r="D16" s="31">
        <f t="shared" si="2"/>
        <v>12202921.720000001</v>
      </c>
      <c r="E16" s="31">
        <f t="shared" si="3"/>
        <v>6003837.4862400005</v>
      </c>
      <c r="F16" s="32">
        <f t="shared" si="4"/>
        <v>6.0038374862400001</v>
      </c>
    </row>
    <row r="17" spans="2:6" x14ac:dyDescent="0.3">
      <c r="B17">
        <v>2034</v>
      </c>
      <c r="C17" s="31">
        <f>(1945737*0.94)</f>
        <v>1828992.7799999998</v>
      </c>
      <c r="D17" s="31">
        <f t="shared" si="2"/>
        <v>14031914.5</v>
      </c>
      <c r="E17" s="31">
        <f t="shared" si="3"/>
        <v>6903701.9340000004</v>
      </c>
      <c r="F17" s="32">
        <f t="shared" si="4"/>
        <v>6.9037019340000008</v>
      </c>
    </row>
    <row r="18" spans="2:6" x14ac:dyDescent="0.3">
      <c r="B18">
        <v>2035</v>
      </c>
      <c r="C18">
        <f>(1945737*1)</f>
        <v>1945737</v>
      </c>
      <c r="D18" s="31">
        <f t="shared" si="2"/>
        <v>15977651.5</v>
      </c>
      <c r="E18" s="31">
        <f t="shared" si="3"/>
        <v>7861004.5379999997</v>
      </c>
      <c r="F18" s="32">
        <f t="shared" si="4"/>
        <v>7.8610045379999995</v>
      </c>
    </row>
    <row r="21" spans="2:6" x14ac:dyDescent="0.3">
      <c r="D21" s="31"/>
    </row>
    <row r="22" spans="2:6" x14ac:dyDescent="0.3">
      <c r="C22" s="31">
        <f>SUM(C6:C18)</f>
        <v>14593027.5</v>
      </c>
    </row>
    <row r="24" spans="2:6" x14ac:dyDescent="0.3">
      <c r="C24" s="27">
        <v>14593028</v>
      </c>
      <c r="D24" s="27">
        <f>(C24+1384624)</f>
        <v>15977652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9363A-4A2E-4CB5-8728-16F4A4A0CA0F}">
  <dimension ref="B4:O32"/>
  <sheetViews>
    <sheetView workbookViewId="0">
      <selection activeCell="E23" sqref="E23"/>
    </sheetView>
  </sheetViews>
  <sheetFormatPr defaultRowHeight="14.4" x14ac:dyDescent="0.3"/>
  <cols>
    <col min="2" max="2" width="29.109375" customWidth="1"/>
    <col min="3" max="3" width="24" customWidth="1"/>
    <col min="4" max="4" width="21.21875" customWidth="1"/>
    <col min="5" max="5" width="18.6640625" customWidth="1"/>
    <col min="6" max="6" width="27.77734375" customWidth="1"/>
    <col min="7" max="7" width="18.88671875" customWidth="1"/>
    <col min="8" max="8" width="26.6640625" customWidth="1"/>
  </cols>
  <sheetData>
    <row r="4" spans="2:8" x14ac:dyDescent="0.3">
      <c r="B4" s="33" t="s">
        <v>103</v>
      </c>
      <c r="C4" s="33" t="s">
        <v>105</v>
      </c>
      <c r="D4" s="33" t="s">
        <v>107</v>
      </c>
      <c r="E4" s="33" t="s">
        <v>109</v>
      </c>
      <c r="F4" s="33" t="s">
        <v>110</v>
      </c>
      <c r="G4" s="33" t="s">
        <v>113</v>
      </c>
      <c r="H4" s="33" t="s">
        <v>111</v>
      </c>
    </row>
    <row r="5" spans="2:8" x14ac:dyDescent="0.3">
      <c r="B5" s="33" t="s">
        <v>103</v>
      </c>
      <c r="C5" s="33" t="s">
        <v>105</v>
      </c>
      <c r="D5" s="33" t="s">
        <v>107</v>
      </c>
      <c r="E5" s="33" t="s">
        <v>108</v>
      </c>
      <c r="F5" s="33"/>
      <c r="G5" s="33"/>
      <c r="H5" s="34"/>
    </row>
    <row r="6" spans="2:8" x14ac:dyDescent="0.3">
      <c r="B6" s="33">
        <v>2023</v>
      </c>
      <c r="C6" s="34">
        <v>0.853549644</v>
      </c>
      <c r="D6" s="33">
        <v>28.444400000000002</v>
      </c>
      <c r="E6" s="33">
        <v>31.7</v>
      </c>
      <c r="F6" s="33">
        <v>22.195699999999999</v>
      </c>
      <c r="G6" s="34">
        <f>(E6-D6)-Table1[[#This Row],[Estimated GWh for ZEV''s]]</f>
        <v>2.4020503559999975</v>
      </c>
      <c r="H6" s="34">
        <f>(Table1[[#This Row],[Production minus Imports]]-Table1[[#This Row],[Consumption Total]]-Table1[[#This Row],[Estimated GWh for ZEV''s]])</f>
        <v>-7.1022496440000031</v>
      </c>
    </row>
    <row r="7" spans="2:8" x14ac:dyDescent="0.3">
      <c r="B7" s="33">
        <v>2024</v>
      </c>
      <c r="C7" s="34">
        <v>1.0258641127199999</v>
      </c>
      <c r="D7" s="33">
        <v>28.444400000000002</v>
      </c>
      <c r="E7" s="33">
        <v>31.7</v>
      </c>
      <c r="F7" s="33">
        <v>22.195699999999999</v>
      </c>
      <c r="G7" s="34">
        <f>(E7-D7)-Table1[[#This Row],[Estimated GWh for ZEV''s]]</f>
        <v>2.2297358872799977</v>
      </c>
      <c r="H7" s="34">
        <f>(Table1[[#This Row],[Production minus Imports]]-Table1[[#This Row],[Consumption Total]]-Table1[[#This Row],[Estimated GWh for ZEV''s]])</f>
        <v>-7.2745641127200029</v>
      </c>
    </row>
    <row r="8" spans="2:8" x14ac:dyDescent="0.3">
      <c r="B8" s="33">
        <v>2025</v>
      </c>
      <c r="C8" s="34">
        <v>1.1981785814399999</v>
      </c>
      <c r="D8" s="33">
        <v>28.444400000000002</v>
      </c>
      <c r="E8" s="33">
        <v>31.7</v>
      </c>
      <c r="F8" s="33">
        <v>22.195699999999999</v>
      </c>
      <c r="G8" s="34">
        <f>(E8-D8)-Table1[[#This Row],[Estimated GWh for ZEV''s]]</f>
        <v>2.0574214185599979</v>
      </c>
      <c r="H8" s="34">
        <f>(Table1[[#This Row],[Production minus Imports]]-Table1[[#This Row],[Consumption Total]]-Table1[[#This Row],[Estimated GWh for ZEV''s]])</f>
        <v>-7.4468785814400027</v>
      </c>
    </row>
    <row r="9" spans="2:8" x14ac:dyDescent="0.3">
      <c r="B9" s="33">
        <v>2026</v>
      </c>
      <c r="C9" s="34">
        <v>1.5332344928399997</v>
      </c>
      <c r="D9" s="33">
        <v>28.444400000000002</v>
      </c>
      <c r="E9" s="33">
        <v>31.7</v>
      </c>
      <c r="F9" s="33">
        <v>22.195699999999999</v>
      </c>
      <c r="G9" s="34">
        <f>(E9-D9)-Table1[[#This Row],[Estimated GWh for ZEV''s]]</f>
        <v>1.7223655071599979</v>
      </c>
      <c r="H9" s="34">
        <f>(Table1[[#This Row],[Production minus Imports]]-Table1[[#This Row],[Consumption Total]]-Table1[[#This Row],[Estimated GWh for ZEV''s]])</f>
        <v>-7.7819344928400032</v>
      </c>
    </row>
    <row r="10" spans="2:8" x14ac:dyDescent="0.3">
      <c r="B10" s="33">
        <v>2027</v>
      </c>
      <c r="C10" s="34">
        <v>1.9448746125599998</v>
      </c>
      <c r="D10" s="33">
        <v>28.444400000000002</v>
      </c>
      <c r="E10" s="33">
        <v>31.7</v>
      </c>
      <c r="F10" s="33">
        <v>22.195699999999999</v>
      </c>
      <c r="G10" s="34">
        <f>(E10-D10)-Table1[[#This Row],[Estimated GWh for ZEV''s]]</f>
        <v>1.3107253874399978</v>
      </c>
      <c r="H10" s="34">
        <f>(Table1[[#This Row],[Production minus Imports]]-Table1[[#This Row],[Consumption Total]]-Table1[[#This Row],[Estimated GWh for ZEV''s]])</f>
        <v>-8.1935746125600026</v>
      </c>
    </row>
    <row r="11" spans="2:8" x14ac:dyDescent="0.3">
      <c r="B11" s="33">
        <v>2028</v>
      </c>
      <c r="C11" s="34">
        <v>2.4330989405999999</v>
      </c>
      <c r="D11" s="33">
        <v>28.444400000000002</v>
      </c>
      <c r="E11" s="33">
        <v>31.7</v>
      </c>
      <c r="F11" s="33">
        <v>22.195699999999999</v>
      </c>
      <c r="G11" s="34">
        <f>(E11-D11)-Table1[[#This Row],[Estimated GWh for ZEV''s]]</f>
        <v>0.82250105939999774</v>
      </c>
      <c r="H11" s="34">
        <f>(Table1[[#This Row],[Production minus Imports]]-Table1[[#This Row],[Consumption Total]]-Table1[[#This Row],[Estimated GWh for ZEV''s]])</f>
        <v>-8.6817989406000038</v>
      </c>
    </row>
    <row r="12" spans="2:8" x14ac:dyDescent="0.3">
      <c r="B12" s="33">
        <v>2029</v>
      </c>
      <c r="C12" s="34">
        <v>2.99790747696</v>
      </c>
      <c r="D12" s="33">
        <v>28.444400000000002</v>
      </c>
      <c r="E12" s="33">
        <v>31.7</v>
      </c>
      <c r="F12" s="33">
        <v>22.195699999999999</v>
      </c>
      <c r="G12" s="34">
        <f>(E12-D12)-Table1[[#This Row],[Estimated GWh for ZEV''s]]</f>
        <v>0.25769252303999757</v>
      </c>
      <c r="H12" s="34">
        <f>(Table1[[#This Row],[Production minus Imports]]-Table1[[#This Row],[Consumption Total]]-Table1[[#This Row],[Estimated GWh for ZEV''s]])</f>
        <v>-9.2466074769600031</v>
      </c>
    </row>
    <row r="13" spans="2:8" x14ac:dyDescent="0.3">
      <c r="B13" s="33">
        <v>2030</v>
      </c>
      <c r="C13" s="34">
        <v>3.6488732476800001</v>
      </c>
      <c r="D13" s="33">
        <v>28.444400000000002</v>
      </c>
      <c r="E13" s="33">
        <v>31.7</v>
      </c>
      <c r="F13" s="33">
        <v>22.195699999999999</v>
      </c>
      <c r="G13" s="34">
        <f>(E13-D13)-Table1[[#This Row],[Estimated GWh for ZEV''s]]</f>
        <v>-0.39327324768000249</v>
      </c>
      <c r="H13" s="34">
        <f>(Table1[[#This Row],[Production minus Imports]]-Table1[[#This Row],[Consumption Total]]-Table1[[#This Row],[Estimated GWh for ZEV''s]])</f>
        <v>-9.897573247680004</v>
      </c>
    </row>
    <row r="14" spans="2:8" x14ac:dyDescent="0.3">
      <c r="B14" s="33">
        <v>2031</v>
      </c>
      <c r="C14" s="34">
        <v>4.3764232267200001</v>
      </c>
      <c r="D14" s="33">
        <v>28.444400000000002</v>
      </c>
      <c r="E14" s="33">
        <v>31.7</v>
      </c>
      <c r="F14" s="33">
        <v>22.195699999999999</v>
      </c>
      <c r="G14" s="34">
        <f>(E14-D14)-Table1[[#This Row],[Estimated GWh for ZEV''s]]</f>
        <v>-1.1208232267200025</v>
      </c>
      <c r="H14" s="34">
        <f>(Table1[[#This Row],[Production minus Imports]]-Table1[[#This Row],[Consumption Total]]-Table1[[#This Row],[Estimated GWh for ZEV''s]])</f>
        <v>-10.625123226720003</v>
      </c>
    </row>
    <row r="15" spans="2:8" x14ac:dyDescent="0.3">
      <c r="B15" s="33">
        <v>2032</v>
      </c>
      <c r="C15" s="34">
        <v>5.1614113619999999</v>
      </c>
      <c r="D15" s="33">
        <v>28.444400000000002</v>
      </c>
      <c r="E15" s="33">
        <v>31.7</v>
      </c>
      <c r="F15" s="33">
        <v>22.195699999999999</v>
      </c>
      <c r="G15" s="34">
        <f>(E15-D15)-Table1[[#This Row],[Estimated GWh for ZEV''s]]</f>
        <v>-1.9058113620000023</v>
      </c>
      <c r="H15" s="34">
        <f>(Table1[[#This Row],[Production minus Imports]]-Table1[[#This Row],[Consumption Total]]-Table1[[#This Row],[Estimated GWh for ZEV''s]])</f>
        <v>-11.410111362000002</v>
      </c>
    </row>
    <row r="16" spans="2:8" x14ac:dyDescent="0.3">
      <c r="B16" s="33">
        <v>2033</v>
      </c>
      <c r="C16" s="34">
        <v>6.0038376535199998</v>
      </c>
      <c r="D16" s="33">
        <v>28.444400000000002</v>
      </c>
      <c r="E16" s="33">
        <v>31.7</v>
      </c>
      <c r="F16" s="33">
        <v>22.195699999999999</v>
      </c>
      <c r="G16" s="34">
        <f>(E16-D16)-Table1[[#This Row],[Estimated GWh for ZEV''s]]</f>
        <v>-2.7482376535200022</v>
      </c>
      <c r="H16" s="34">
        <f>(Table1[[#This Row],[Production minus Imports]]-Table1[[#This Row],[Consumption Total]]-Table1[[#This Row],[Estimated GWh for ZEV''s]])</f>
        <v>-12.252537653520003</v>
      </c>
    </row>
    <row r="17" spans="2:15" x14ac:dyDescent="0.3">
      <c r="B17" s="33">
        <v>2034</v>
      </c>
      <c r="C17" s="34">
        <v>6.9037021012800004</v>
      </c>
      <c r="D17" s="33">
        <v>28.444400000000002</v>
      </c>
      <c r="E17" s="33">
        <v>31.7</v>
      </c>
      <c r="F17" s="33">
        <v>22.195699999999999</v>
      </c>
      <c r="G17" s="34">
        <f>(E17-D17)-Table1[[#This Row],[Estimated GWh for ZEV''s]]</f>
        <v>-3.6481021012800028</v>
      </c>
      <c r="H17" s="34">
        <f>(Table1[[#This Row],[Production minus Imports]]-Table1[[#This Row],[Consumption Total]]-Table1[[#This Row],[Estimated GWh for ZEV''s]])</f>
        <v>-13.152402101280003</v>
      </c>
    </row>
    <row r="18" spans="2:15" x14ac:dyDescent="0.3">
      <c r="B18" s="33">
        <v>2035</v>
      </c>
      <c r="C18" s="34">
        <v>7.8610047052799992</v>
      </c>
      <c r="D18" s="33">
        <v>28.444400000000002</v>
      </c>
      <c r="E18" s="33">
        <v>31.7</v>
      </c>
      <c r="F18" s="33">
        <v>22.195699999999999</v>
      </c>
      <c r="G18" s="34">
        <f>(E18-D18)-Table1[[#This Row],[Estimated GWh for ZEV''s]]</f>
        <v>-4.6054047052800016</v>
      </c>
      <c r="H18" s="34">
        <f>(Table1[[#This Row],[Production minus Imports]]-Table1[[#This Row],[Consumption Total]]-Table1[[#This Row],[Estimated GWh for ZEV''s]])</f>
        <v>-14.109704705280002</v>
      </c>
    </row>
    <row r="26" spans="2:15" x14ac:dyDescent="0.3">
      <c r="B26" t="s">
        <v>103</v>
      </c>
      <c r="C26">
        <v>2023</v>
      </c>
      <c r="D26">
        <v>2024</v>
      </c>
      <c r="E26">
        <v>2025</v>
      </c>
      <c r="F26">
        <v>2026</v>
      </c>
      <c r="G26">
        <v>2027</v>
      </c>
      <c r="H26">
        <v>2028</v>
      </c>
      <c r="I26">
        <v>2029</v>
      </c>
      <c r="J26">
        <v>2030</v>
      </c>
      <c r="K26">
        <v>2031</v>
      </c>
      <c r="L26">
        <v>2032</v>
      </c>
      <c r="M26">
        <v>2033</v>
      </c>
      <c r="N26">
        <v>2034</v>
      </c>
      <c r="O26">
        <v>2035</v>
      </c>
    </row>
    <row r="27" spans="2:15" x14ac:dyDescent="0.3">
      <c r="B27" t="s">
        <v>108</v>
      </c>
      <c r="C27">
        <v>31.7</v>
      </c>
      <c r="D27">
        <v>31.7</v>
      </c>
      <c r="E27">
        <v>31.7</v>
      </c>
      <c r="F27">
        <v>31.7</v>
      </c>
      <c r="G27">
        <v>31.7</v>
      </c>
      <c r="H27">
        <v>31.7</v>
      </c>
      <c r="I27">
        <v>31.7</v>
      </c>
      <c r="J27">
        <v>31.7</v>
      </c>
      <c r="K27">
        <v>31.7</v>
      </c>
      <c r="L27">
        <v>31.7</v>
      </c>
      <c r="M27">
        <v>31.7</v>
      </c>
      <c r="N27">
        <v>31.7</v>
      </c>
      <c r="O27">
        <v>31.7</v>
      </c>
    </row>
    <row r="28" spans="2:15" x14ac:dyDescent="0.3">
      <c r="B28" t="s">
        <v>120</v>
      </c>
      <c r="C28">
        <v>22.195699999999999</v>
      </c>
      <c r="D28">
        <v>22.195699999999999</v>
      </c>
      <c r="E28">
        <v>22.195699999999999</v>
      </c>
      <c r="F28">
        <v>22.195699999999999</v>
      </c>
      <c r="G28">
        <v>22.195699999999999</v>
      </c>
      <c r="H28">
        <v>22.195699999999999</v>
      </c>
      <c r="I28">
        <v>22.195699999999999</v>
      </c>
      <c r="J28">
        <v>22.195699999999999</v>
      </c>
      <c r="K28">
        <v>22.195699999999999</v>
      </c>
      <c r="L28">
        <v>22.195699999999999</v>
      </c>
      <c r="M28">
        <v>22.195699999999999</v>
      </c>
      <c r="N28">
        <v>22.195699999999999</v>
      </c>
      <c r="O28">
        <v>22.195699999999999</v>
      </c>
    </row>
    <row r="29" spans="2:15" x14ac:dyDescent="0.3">
      <c r="B29" t="s">
        <v>118</v>
      </c>
      <c r="C29">
        <v>28.44</v>
      </c>
      <c r="D29">
        <v>28.44</v>
      </c>
      <c r="E29">
        <v>28.44</v>
      </c>
      <c r="F29">
        <v>28.44</v>
      </c>
      <c r="G29">
        <v>28.44</v>
      </c>
      <c r="H29">
        <v>28.44</v>
      </c>
      <c r="I29">
        <v>28.44</v>
      </c>
      <c r="J29">
        <v>28.44</v>
      </c>
      <c r="K29">
        <v>28.44</v>
      </c>
      <c r="L29">
        <v>28.44</v>
      </c>
      <c r="M29">
        <v>28.44</v>
      </c>
      <c r="N29">
        <v>28.44</v>
      </c>
      <c r="O29">
        <v>28.44</v>
      </c>
    </row>
    <row r="30" spans="2:15" x14ac:dyDescent="0.3">
      <c r="B30" t="s">
        <v>119</v>
      </c>
      <c r="C30">
        <v>0.85350000000000004</v>
      </c>
      <c r="D30">
        <v>1.0259</v>
      </c>
      <c r="E30">
        <v>1.1981999999999999</v>
      </c>
      <c r="F30">
        <v>1.5331999999999999</v>
      </c>
      <c r="G30">
        <v>1.9449000000000001</v>
      </c>
      <c r="H30">
        <v>2.4331</v>
      </c>
      <c r="I30">
        <v>2.9979</v>
      </c>
      <c r="J30">
        <v>3.6488999999999998</v>
      </c>
      <c r="K30">
        <v>4.3764000000000003</v>
      </c>
      <c r="L30">
        <v>5.1614000000000004</v>
      </c>
      <c r="M30">
        <v>6.0038</v>
      </c>
      <c r="N30">
        <v>6.9036999999999997</v>
      </c>
      <c r="O30">
        <v>7.8609999999999998</v>
      </c>
    </row>
    <row r="31" spans="2:15" x14ac:dyDescent="0.3">
      <c r="B31" t="s">
        <v>122</v>
      </c>
      <c r="C31">
        <f>(C27-C29-C30)</f>
        <v>2.4064999999999981</v>
      </c>
      <c r="D31">
        <f t="shared" ref="D31:O31" si="0">(D27-D29-D30)</f>
        <v>2.234099999999998</v>
      </c>
      <c r="E31">
        <f t="shared" si="0"/>
        <v>2.0617999999999981</v>
      </c>
      <c r="F31">
        <f t="shared" si="0"/>
        <v>1.7267999999999981</v>
      </c>
      <c r="G31">
        <f t="shared" si="0"/>
        <v>1.3150999999999979</v>
      </c>
      <c r="H31">
        <f t="shared" si="0"/>
        <v>0.82689999999999797</v>
      </c>
      <c r="I31">
        <f t="shared" si="0"/>
        <v>0.262099999999998</v>
      </c>
      <c r="J31">
        <f t="shared" si="0"/>
        <v>-0.3889000000000018</v>
      </c>
      <c r="K31">
        <f t="shared" si="0"/>
        <v>-1.1164000000000023</v>
      </c>
      <c r="L31">
        <f t="shared" si="0"/>
        <v>-1.9014000000000024</v>
      </c>
      <c r="M31">
        <f t="shared" si="0"/>
        <v>-2.743800000000002</v>
      </c>
      <c r="N31">
        <f t="shared" si="0"/>
        <v>-3.6437000000000017</v>
      </c>
      <c r="O31">
        <f t="shared" si="0"/>
        <v>-4.6010000000000018</v>
      </c>
    </row>
    <row r="32" spans="2:15" x14ac:dyDescent="0.3">
      <c r="B32" t="s">
        <v>121</v>
      </c>
      <c r="C32">
        <f>(C28-C29-C30)</f>
        <v>-7.097800000000003</v>
      </c>
      <c r="D32">
        <f t="shared" ref="D32:O32" si="1">(D28-D29-D30)</f>
        <v>-7.2702000000000027</v>
      </c>
      <c r="E32">
        <f t="shared" si="1"/>
        <v>-7.4425000000000026</v>
      </c>
      <c r="F32">
        <f t="shared" si="1"/>
        <v>-7.7775000000000025</v>
      </c>
      <c r="G32">
        <f t="shared" si="1"/>
        <v>-8.1892000000000031</v>
      </c>
      <c r="H32">
        <f t="shared" si="1"/>
        <v>-8.6774000000000022</v>
      </c>
      <c r="I32">
        <f t="shared" si="1"/>
        <v>-9.2422000000000022</v>
      </c>
      <c r="J32">
        <f t="shared" si="1"/>
        <v>-9.893200000000002</v>
      </c>
      <c r="K32">
        <f t="shared" si="1"/>
        <v>-10.620700000000003</v>
      </c>
      <c r="L32">
        <f t="shared" si="1"/>
        <v>-11.405700000000003</v>
      </c>
      <c r="M32">
        <f t="shared" si="1"/>
        <v>-12.248100000000003</v>
      </c>
      <c r="N32">
        <f t="shared" si="1"/>
        <v>-13.148000000000003</v>
      </c>
      <c r="O32">
        <f t="shared" si="1"/>
        <v>-14.105300000000003</v>
      </c>
    </row>
  </sheetData>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68A5B8-129A-414B-BA4A-C163C9AEA944}">
  <dimension ref="A6:D11"/>
  <sheetViews>
    <sheetView workbookViewId="0">
      <selection activeCell="D7" sqref="D7"/>
    </sheetView>
  </sheetViews>
  <sheetFormatPr defaultRowHeight="14.4" x14ac:dyDescent="0.3"/>
  <cols>
    <col min="1" max="1" width="12.44140625" customWidth="1"/>
    <col min="2" max="2" width="27.88671875" customWidth="1"/>
    <col min="3" max="3" width="34.88671875" customWidth="1"/>
    <col min="4" max="5" width="24.88671875" customWidth="1"/>
  </cols>
  <sheetData>
    <row r="6" spans="1:4" x14ac:dyDescent="0.3">
      <c r="A6" s="4"/>
      <c r="B6" s="4" t="s">
        <v>102</v>
      </c>
      <c r="C6" s="4" t="s">
        <v>101</v>
      </c>
      <c r="D6" t="s">
        <v>112</v>
      </c>
    </row>
    <row r="7" spans="1:4" x14ac:dyDescent="0.3">
      <c r="A7" s="26" t="s">
        <v>98</v>
      </c>
      <c r="B7" s="29">
        <v>16352409.439999999</v>
      </c>
      <c r="C7">
        <f>(15977652*11.81)</f>
        <v>188696070.12</v>
      </c>
    </row>
    <row r="8" spans="1:4" x14ac:dyDescent="0.3">
      <c r="A8" s="26"/>
      <c r="B8" s="28"/>
    </row>
    <row r="9" spans="1:4" x14ac:dyDescent="0.3">
      <c r="A9" s="26" t="s">
        <v>99</v>
      </c>
      <c r="B9" s="29">
        <v>489187659.19999999</v>
      </c>
      <c r="C9">
        <f>(15977652*353.3)</f>
        <v>5644904451.6000004</v>
      </c>
    </row>
    <row r="10" spans="1:4" x14ac:dyDescent="0.3">
      <c r="A10" s="26"/>
      <c r="B10" s="28"/>
    </row>
    <row r="11" spans="1:4" x14ac:dyDescent="0.3">
      <c r="A11" s="26" t="s">
        <v>100</v>
      </c>
      <c r="B11" s="30">
        <v>5968629446</v>
      </c>
      <c r="C11">
        <f>(15977652*4310.65)</f>
        <v>68874065593.799988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EB409-B1FD-47EB-9995-00ECCDB9651F}">
  <dimension ref="A1:I60"/>
  <sheetViews>
    <sheetView workbookViewId="0">
      <selection activeCell="E61" sqref="E61"/>
    </sheetView>
  </sheetViews>
  <sheetFormatPr defaultRowHeight="14.4" x14ac:dyDescent="0.3"/>
  <cols>
    <col min="1" max="1" width="14.6640625" customWidth="1"/>
    <col min="2" max="9" width="15.88671875" customWidth="1"/>
  </cols>
  <sheetData>
    <row r="1" spans="1:9" ht="28.5" customHeight="1" x14ac:dyDescent="0.3">
      <c r="A1" s="6" t="s">
        <v>3</v>
      </c>
      <c r="B1" s="7" t="s">
        <v>79</v>
      </c>
      <c r="C1" s="7" t="s">
        <v>80</v>
      </c>
      <c r="D1" s="7" t="s">
        <v>81</v>
      </c>
      <c r="E1" s="7" t="s">
        <v>82</v>
      </c>
      <c r="F1" s="11" t="s">
        <v>83</v>
      </c>
      <c r="G1" s="11" t="s">
        <v>84</v>
      </c>
      <c r="H1" s="11" t="s">
        <v>85</v>
      </c>
      <c r="I1" s="11" t="s">
        <v>86</v>
      </c>
    </row>
    <row r="2" spans="1:9" x14ac:dyDescent="0.3">
      <c r="A2" t="s">
        <v>4</v>
      </c>
      <c r="B2" s="3"/>
      <c r="C2" s="5"/>
      <c r="D2" s="3">
        <v>54557</v>
      </c>
      <c r="E2" s="15">
        <v>67741</v>
      </c>
      <c r="H2" s="5">
        <v>0.21269498000000001</v>
      </c>
      <c r="I2" s="5">
        <v>0.22532882600000001</v>
      </c>
    </row>
    <row r="3" spans="1:9" x14ac:dyDescent="0.3">
      <c r="A3" t="s">
        <v>5</v>
      </c>
      <c r="B3" s="3"/>
      <c r="C3" s="5"/>
      <c r="D3" s="3">
        <v>63</v>
      </c>
      <c r="E3" s="15">
        <v>77</v>
      </c>
      <c r="H3" s="5">
        <v>0.14285714299999999</v>
      </c>
      <c r="I3" s="5">
        <v>0.14285714299999999</v>
      </c>
    </row>
    <row r="4" spans="1:9" x14ac:dyDescent="0.3">
      <c r="A4" t="s">
        <v>6</v>
      </c>
      <c r="B4" s="3"/>
      <c r="C4" s="5"/>
      <c r="D4" s="3">
        <v>994</v>
      </c>
      <c r="E4" s="15">
        <v>1264</v>
      </c>
      <c r="H4" s="5">
        <v>4.9295775E-2</v>
      </c>
      <c r="I4" s="5">
        <v>5.1424050999999998E-2</v>
      </c>
    </row>
    <row r="5" spans="1:9" x14ac:dyDescent="0.3">
      <c r="A5" t="s">
        <v>7</v>
      </c>
      <c r="B5" s="3"/>
      <c r="C5" s="5"/>
      <c r="D5" s="3">
        <v>5018</v>
      </c>
      <c r="E5" s="15">
        <v>6089</v>
      </c>
      <c r="H5" s="5">
        <v>5.5599840999999997E-2</v>
      </c>
      <c r="I5" s="5">
        <v>5.7152241999999999E-2</v>
      </c>
    </row>
    <row r="6" spans="1:9" x14ac:dyDescent="0.3">
      <c r="A6" t="s">
        <v>8</v>
      </c>
      <c r="B6" s="3"/>
      <c r="C6" s="5"/>
      <c r="D6" s="3">
        <v>1398</v>
      </c>
      <c r="E6" s="15">
        <v>1785</v>
      </c>
      <c r="H6" s="5">
        <v>5.3648069E-2</v>
      </c>
      <c r="I6" s="5">
        <v>5.1540615999999997E-2</v>
      </c>
    </row>
    <row r="7" spans="1:9" x14ac:dyDescent="0.3">
      <c r="A7" t="s">
        <v>9</v>
      </c>
      <c r="B7" s="3"/>
      <c r="C7" s="5"/>
      <c r="D7" s="3">
        <v>610</v>
      </c>
      <c r="E7" s="15">
        <v>761</v>
      </c>
      <c r="H7" s="5">
        <v>1.6393443000000001E-2</v>
      </c>
      <c r="I7" s="5">
        <v>2.3653087999999999E-2</v>
      </c>
    </row>
    <row r="8" spans="1:9" x14ac:dyDescent="0.3">
      <c r="A8" t="s">
        <v>10</v>
      </c>
      <c r="B8" s="3"/>
      <c r="C8" s="5"/>
      <c r="D8" s="3">
        <v>42494</v>
      </c>
      <c r="E8" s="15">
        <v>53327</v>
      </c>
      <c r="H8" s="5">
        <v>0.166352897</v>
      </c>
      <c r="I8" s="5">
        <v>0.17970259</v>
      </c>
    </row>
    <row r="9" spans="1:9" x14ac:dyDescent="0.3">
      <c r="A9" t="s">
        <v>11</v>
      </c>
      <c r="B9" s="3"/>
      <c r="C9" s="5"/>
      <c r="D9" s="3">
        <v>434</v>
      </c>
      <c r="E9" s="15">
        <v>552</v>
      </c>
      <c r="H9" s="5">
        <v>2.0737327E-2</v>
      </c>
      <c r="I9" s="5">
        <v>2.3550725000000002E-2</v>
      </c>
    </row>
    <row r="10" spans="1:9" x14ac:dyDescent="0.3">
      <c r="A10" t="s">
        <v>12</v>
      </c>
      <c r="B10" s="3"/>
      <c r="C10" s="5"/>
      <c r="D10" s="3">
        <v>6487</v>
      </c>
      <c r="E10" s="15">
        <v>8201</v>
      </c>
      <c r="H10" s="5">
        <v>0.106983197</v>
      </c>
      <c r="I10" s="5">
        <v>0.114254359</v>
      </c>
    </row>
    <row r="11" spans="1:9" x14ac:dyDescent="0.3">
      <c r="A11" t="s">
        <v>13</v>
      </c>
      <c r="B11" s="3"/>
      <c r="C11" s="5"/>
      <c r="D11" s="3">
        <v>28622</v>
      </c>
      <c r="E11" s="15">
        <v>35195</v>
      </c>
      <c r="H11" s="5">
        <v>6.1875479999999997E-2</v>
      </c>
      <c r="I11" s="5">
        <v>6.7168632000000006E-2</v>
      </c>
    </row>
    <row r="12" spans="1:9" x14ac:dyDescent="0.3">
      <c r="A12" t="s">
        <v>14</v>
      </c>
      <c r="B12" s="3"/>
      <c r="C12" s="5"/>
      <c r="D12" s="3">
        <v>795</v>
      </c>
      <c r="E12" s="15">
        <v>943</v>
      </c>
      <c r="H12" s="5">
        <v>2.3899370999999999E-2</v>
      </c>
      <c r="I12" s="5">
        <v>2.8632024999999998E-2</v>
      </c>
    </row>
    <row r="13" spans="1:9" x14ac:dyDescent="0.3">
      <c r="A13" t="s">
        <v>15</v>
      </c>
      <c r="B13" s="3"/>
      <c r="C13" s="5"/>
      <c r="D13" s="3">
        <v>2714</v>
      </c>
      <c r="E13" s="15">
        <v>3324</v>
      </c>
      <c r="H13" s="5">
        <v>7.1481209000000004E-2</v>
      </c>
      <c r="I13" s="5">
        <v>7.5812273999999999E-2</v>
      </c>
    </row>
    <row r="14" spans="1:9" x14ac:dyDescent="0.3">
      <c r="A14" t="s">
        <v>16</v>
      </c>
      <c r="B14" s="3"/>
      <c r="C14" s="5"/>
      <c r="D14" s="3">
        <v>8643</v>
      </c>
      <c r="E14" s="15">
        <v>10691</v>
      </c>
      <c r="H14" s="5">
        <v>1.8396389999999999E-2</v>
      </c>
      <c r="I14" s="5">
        <v>1.9829763E-2</v>
      </c>
    </row>
    <row r="15" spans="1:9" x14ac:dyDescent="0.3">
      <c r="A15" t="s">
        <v>17</v>
      </c>
      <c r="B15" s="3"/>
      <c r="C15" s="5"/>
      <c r="D15" s="3">
        <v>554</v>
      </c>
      <c r="E15" s="15">
        <v>712</v>
      </c>
      <c r="H15" s="5">
        <v>4.8736462000000001E-2</v>
      </c>
      <c r="I15" s="5">
        <v>4.9157302999999999E-2</v>
      </c>
    </row>
    <row r="16" spans="1:9" x14ac:dyDescent="0.3">
      <c r="A16" t="s">
        <v>18</v>
      </c>
      <c r="B16" s="3"/>
      <c r="C16" s="5"/>
      <c r="D16" s="3">
        <v>28202</v>
      </c>
      <c r="E16" s="15">
        <v>34773</v>
      </c>
      <c r="H16" s="5">
        <v>4.6379689000000002E-2</v>
      </c>
      <c r="I16" s="5">
        <v>4.8974779000000003E-2</v>
      </c>
    </row>
    <row r="17" spans="1:9" x14ac:dyDescent="0.3">
      <c r="A17" t="s">
        <v>19</v>
      </c>
      <c r="B17" s="3"/>
      <c r="C17" s="5"/>
      <c r="D17" s="3">
        <v>4465</v>
      </c>
      <c r="E17" s="15">
        <v>5428</v>
      </c>
      <c r="H17" s="5">
        <v>3.3818589000000003E-2</v>
      </c>
      <c r="I17" s="5">
        <v>3.8135593000000002E-2</v>
      </c>
    </row>
    <row r="18" spans="1:9" x14ac:dyDescent="0.3">
      <c r="A18" t="s">
        <v>20</v>
      </c>
      <c r="B18" s="3"/>
      <c r="C18" s="5"/>
      <c r="D18" s="3">
        <v>1249</v>
      </c>
      <c r="E18" s="15">
        <v>1547</v>
      </c>
      <c r="H18" s="5">
        <v>5.0440352000000001E-2</v>
      </c>
      <c r="I18" s="5">
        <v>5.106658E-2</v>
      </c>
    </row>
    <row r="19" spans="1:9" x14ac:dyDescent="0.3">
      <c r="A19" t="s">
        <v>21</v>
      </c>
      <c r="B19" s="3"/>
      <c r="C19" s="5"/>
      <c r="D19" s="3">
        <v>569</v>
      </c>
      <c r="E19" s="15">
        <v>736</v>
      </c>
      <c r="H19" s="5">
        <v>8.7873459999999997E-3</v>
      </c>
      <c r="I19" s="5">
        <v>6.7934780000000004E-3</v>
      </c>
    </row>
    <row r="20" spans="1:9" x14ac:dyDescent="0.3">
      <c r="A20" t="s">
        <v>22</v>
      </c>
      <c r="B20" s="3"/>
      <c r="C20" s="5"/>
      <c r="D20" s="3">
        <v>465295</v>
      </c>
      <c r="E20" s="15">
        <v>567568</v>
      </c>
      <c r="H20" s="5">
        <v>0.10880409200000001</v>
      </c>
      <c r="I20" s="5">
        <v>0.11856905299999999</v>
      </c>
    </row>
    <row r="21" spans="1:9" x14ac:dyDescent="0.3">
      <c r="A21" t="s">
        <v>23</v>
      </c>
      <c r="B21" s="3"/>
      <c r="C21" s="5"/>
      <c r="D21" s="3">
        <v>3864</v>
      </c>
      <c r="E21" s="15">
        <v>4809</v>
      </c>
      <c r="H21" s="5">
        <v>4.8913043000000003E-2</v>
      </c>
      <c r="I21" s="5">
        <v>5.6560616000000001E-2</v>
      </c>
    </row>
    <row r="22" spans="1:9" x14ac:dyDescent="0.3">
      <c r="A22" t="s">
        <v>24</v>
      </c>
      <c r="B22" s="3"/>
      <c r="C22" s="5"/>
      <c r="D22" s="3">
        <v>10776</v>
      </c>
      <c r="E22" s="15">
        <v>13512</v>
      </c>
      <c r="H22" s="5">
        <v>0.244896065</v>
      </c>
      <c r="I22" s="5">
        <v>0.25917702799999998</v>
      </c>
    </row>
    <row r="23" spans="1:9" x14ac:dyDescent="0.3">
      <c r="A23" t="s">
        <v>25</v>
      </c>
      <c r="B23" s="3"/>
      <c r="C23" s="5"/>
      <c r="D23" s="3">
        <v>416</v>
      </c>
      <c r="E23" s="15">
        <v>494</v>
      </c>
      <c r="H23" s="5">
        <v>6.4903846000000001E-2</v>
      </c>
      <c r="I23" s="5">
        <v>6.0728745000000001E-2</v>
      </c>
    </row>
    <row r="24" spans="1:9" x14ac:dyDescent="0.3">
      <c r="A24" t="s">
        <v>26</v>
      </c>
      <c r="B24" s="3"/>
      <c r="C24" s="5"/>
      <c r="D24" s="3">
        <v>2034</v>
      </c>
      <c r="E24" s="15">
        <v>2535</v>
      </c>
      <c r="H24" s="5">
        <v>6.9321534000000004E-2</v>
      </c>
      <c r="I24" s="5">
        <v>7.495069E-2</v>
      </c>
    </row>
    <row r="25" spans="1:9" x14ac:dyDescent="0.3">
      <c r="A25" t="s">
        <v>27</v>
      </c>
      <c r="B25" s="3"/>
      <c r="C25" s="5"/>
      <c r="D25" s="3">
        <v>6631</v>
      </c>
      <c r="E25" s="15">
        <v>8278</v>
      </c>
      <c r="H25" s="5">
        <v>4.9012214999999998E-2</v>
      </c>
      <c r="I25" s="5">
        <v>5.1824111999999999E-2</v>
      </c>
    </row>
    <row r="26" spans="1:9" x14ac:dyDescent="0.3">
      <c r="A26" t="s">
        <v>28</v>
      </c>
      <c r="B26" s="3"/>
      <c r="C26" s="5"/>
      <c r="D26" s="3">
        <v>131</v>
      </c>
      <c r="E26" s="15">
        <v>173</v>
      </c>
      <c r="H26" s="5">
        <v>0</v>
      </c>
      <c r="I26" s="5">
        <v>1.7341039999999999E-2</v>
      </c>
    </row>
    <row r="27" spans="1:9" x14ac:dyDescent="0.3">
      <c r="A27" t="s">
        <v>29</v>
      </c>
      <c r="B27" s="3"/>
      <c r="C27" s="5"/>
      <c r="D27" s="3">
        <v>397</v>
      </c>
      <c r="E27" s="15">
        <v>505</v>
      </c>
      <c r="H27" s="5">
        <v>6.8010076000000003E-2</v>
      </c>
      <c r="I27" s="5">
        <v>7.3267326999999993E-2</v>
      </c>
    </row>
    <row r="28" spans="1:9" x14ac:dyDescent="0.3">
      <c r="A28" t="s">
        <v>30</v>
      </c>
      <c r="B28" s="3"/>
      <c r="C28" s="5"/>
      <c r="D28" s="3">
        <v>11809</v>
      </c>
      <c r="E28" s="15">
        <v>14587</v>
      </c>
      <c r="H28" s="5">
        <v>8.6882886000000006E-2</v>
      </c>
      <c r="I28" s="5">
        <v>9.2136834000000001E-2</v>
      </c>
    </row>
    <row r="29" spans="1:9" x14ac:dyDescent="0.3">
      <c r="A29" t="s">
        <v>31</v>
      </c>
      <c r="B29" s="3"/>
      <c r="C29" s="5"/>
      <c r="D29" s="3">
        <v>4589</v>
      </c>
      <c r="E29" s="15">
        <v>5720</v>
      </c>
      <c r="H29" s="5">
        <v>0.15210285500000001</v>
      </c>
      <c r="I29" s="5">
        <v>0.15926573399999999</v>
      </c>
    </row>
    <row r="30" spans="1:9" x14ac:dyDescent="0.3">
      <c r="A30" t="s">
        <v>32</v>
      </c>
      <c r="B30" s="3"/>
      <c r="C30" s="5"/>
      <c r="D30" s="3">
        <v>2629</v>
      </c>
      <c r="E30" s="15">
        <v>3330</v>
      </c>
      <c r="H30" s="5">
        <v>0.112590339</v>
      </c>
      <c r="I30" s="5">
        <v>0.11201201199999999</v>
      </c>
    </row>
    <row r="31" spans="1:9" x14ac:dyDescent="0.3">
      <c r="A31" t="s">
        <v>33</v>
      </c>
      <c r="B31" s="3"/>
      <c r="C31" s="5"/>
      <c r="D31" s="3">
        <v>158417</v>
      </c>
      <c r="E31" s="15">
        <v>197352</v>
      </c>
      <c r="H31" s="5">
        <v>0.15158095399999999</v>
      </c>
      <c r="I31" s="5">
        <v>0.16172625600000001</v>
      </c>
    </row>
    <row r="32" spans="1:9" x14ac:dyDescent="0.3">
      <c r="A32" t="s">
        <v>34</v>
      </c>
      <c r="B32" s="3"/>
      <c r="C32" s="5"/>
      <c r="D32" s="3">
        <v>85320</v>
      </c>
      <c r="E32" s="15">
        <v>101398</v>
      </c>
      <c r="H32" s="5">
        <v>2.3277075000000001E-2</v>
      </c>
      <c r="I32" s="5">
        <v>2.8984792999999998E-2</v>
      </c>
    </row>
    <row r="33" spans="1:9" x14ac:dyDescent="0.3">
      <c r="A33" t="s">
        <v>35</v>
      </c>
      <c r="B33" s="3"/>
      <c r="C33" s="5"/>
      <c r="D33" s="3">
        <v>16294</v>
      </c>
      <c r="E33" s="15">
        <v>20280</v>
      </c>
      <c r="H33" s="5">
        <v>0.122990058</v>
      </c>
      <c r="I33" s="5">
        <v>0.13308678500000001</v>
      </c>
    </row>
    <row r="34" spans="1:9" x14ac:dyDescent="0.3">
      <c r="A34" t="s">
        <v>36</v>
      </c>
      <c r="B34" s="3"/>
      <c r="C34" s="5"/>
      <c r="D34" s="3">
        <v>426</v>
      </c>
      <c r="E34" s="15">
        <v>565</v>
      </c>
      <c r="H34" s="5">
        <v>4.2253521000000002E-2</v>
      </c>
      <c r="I34" s="5">
        <v>6.0176990999999999E-2</v>
      </c>
    </row>
    <row r="35" spans="1:9" x14ac:dyDescent="0.3">
      <c r="A35" t="s">
        <v>37</v>
      </c>
      <c r="B35" s="3"/>
      <c r="C35" s="5"/>
      <c r="D35" s="3">
        <v>104226</v>
      </c>
      <c r="E35" s="15">
        <v>129554</v>
      </c>
      <c r="H35" s="5">
        <v>7.8137893E-2</v>
      </c>
      <c r="I35" s="5">
        <v>8.5655402000000005E-2</v>
      </c>
    </row>
    <row r="36" spans="1:9" x14ac:dyDescent="0.3">
      <c r="A36" t="s">
        <v>38</v>
      </c>
      <c r="B36" s="3"/>
      <c r="C36" s="5"/>
      <c r="D36" s="3">
        <v>46214</v>
      </c>
      <c r="E36" s="15">
        <v>57670</v>
      </c>
      <c r="H36" s="5">
        <v>0.10118146</v>
      </c>
      <c r="I36" s="5">
        <v>0.10771631700000001</v>
      </c>
    </row>
    <row r="37" spans="1:9" x14ac:dyDescent="0.3">
      <c r="A37" t="s">
        <v>39</v>
      </c>
      <c r="B37" s="3"/>
      <c r="C37" s="5"/>
      <c r="D37" s="3">
        <v>2376</v>
      </c>
      <c r="E37" s="15">
        <v>3010</v>
      </c>
      <c r="H37" s="5">
        <v>9.5538720999999993E-2</v>
      </c>
      <c r="I37" s="5">
        <v>9.9335547999999996E-2</v>
      </c>
    </row>
    <row r="38" spans="1:9" x14ac:dyDescent="0.3">
      <c r="A38" t="s">
        <v>40</v>
      </c>
      <c r="B38" s="3"/>
      <c r="C38" s="5"/>
      <c r="D38" s="3">
        <v>88247</v>
      </c>
      <c r="E38" s="15">
        <v>109376</v>
      </c>
      <c r="H38" s="5">
        <v>6.9962717999999993E-2</v>
      </c>
      <c r="I38" s="5">
        <v>7.6387872999999995E-2</v>
      </c>
    </row>
    <row r="39" spans="1:9" x14ac:dyDescent="0.3">
      <c r="A39" t="s">
        <v>41</v>
      </c>
      <c r="B39" s="3"/>
      <c r="C39" s="5"/>
      <c r="D39" s="3">
        <v>134233</v>
      </c>
      <c r="E39" s="15">
        <v>166875</v>
      </c>
      <c r="H39" s="5">
        <v>0.121087959</v>
      </c>
      <c r="I39" s="5">
        <v>0.12961797799999999</v>
      </c>
    </row>
    <row r="40" spans="1:9" x14ac:dyDescent="0.3">
      <c r="A40" t="s">
        <v>42</v>
      </c>
      <c r="B40" s="3"/>
      <c r="C40" s="5"/>
      <c r="D40" s="3">
        <v>25176</v>
      </c>
      <c r="E40" s="15">
        <v>31219</v>
      </c>
      <c r="H40" s="5">
        <v>0.207896409</v>
      </c>
      <c r="I40" s="5">
        <v>0.21820045499999999</v>
      </c>
    </row>
    <row r="41" spans="1:9" x14ac:dyDescent="0.3">
      <c r="A41" t="s">
        <v>43</v>
      </c>
      <c r="B41" s="3"/>
      <c r="C41" s="5"/>
      <c r="D41" s="3">
        <v>25064</v>
      </c>
      <c r="E41" s="15">
        <v>31501</v>
      </c>
      <c r="H41" s="5">
        <v>8.8293967000000001E-2</v>
      </c>
      <c r="I41" s="5">
        <v>9.6187422999999994E-2</v>
      </c>
    </row>
    <row r="42" spans="1:9" x14ac:dyDescent="0.3">
      <c r="A42" t="s">
        <v>44</v>
      </c>
      <c r="B42" s="3"/>
      <c r="C42" s="5"/>
      <c r="D42" s="3">
        <v>8252</v>
      </c>
      <c r="E42" s="15">
        <v>10248</v>
      </c>
      <c r="H42" s="5">
        <v>0.130634998</v>
      </c>
      <c r="I42" s="5">
        <v>0.13104996099999999</v>
      </c>
    </row>
    <row r="43" spans="1:9" x14ac:dyDescent="0.3">
      <c r="A43" t="s">
        <v>45</v>
      </c>
      <c r="B43" s="3"/>
      <c r="C43" s="5"/>
      <c r="D43" s="3">
        <v>37758</v>
      </c>
      <c r="E43" s="15">
        <v>46643</v>
      </c>
      <c r="H43" s="5">
        <v>0.16139626000000001</v>
      </c>
      <c r="I43" s="5">
        <v>0.17687541500000001</v>
      </c>
    </row>
    <row r="44" spans="1:9" x14ac:dyDescent="0.3">
      <c r="A44" t="s">
        <v>46</v>
      </c>
      <c r="B44" s="3"/>
      <c r="C44" s="5"/>
      <c r="D44" s="3">
        <v>13083</v>
      </c>
      <c r="E44" s="15">
        <v>16426</v>
      </c>
      <c r="H44" s="5">
        <v>0.113888252</v>
      </c>
      <c r="I44" s="5">
        <v>0.118592475</v>
      </c>
    </row>
    <row r="45" spans="1:9" x14ac:dyDescent="0.3">
      <c r="A45" t="s">
        <v>47</v>
      </c>
      <c r="B45" s="3"/>
      <c r="C45" s="5"/>
      <c r="D45" s="3">
        <v>71262</v>
      </c>
      <c r="E45" s="15">
        <v>89534</v>
      </c>
      <c r="H45" s="5">
        <v>0.23917375299999999</v>
      </c>
      <c r="I45" s="5">
        <v>0.25494225700000001</v>
      </c>
    </row>
    <row r="46" spans="1:9" x14ac:dyDescent="0.3">
      <c r="A46" t="s">
        <v>48</v>
      </c>
      <c r="B46" s="3"/>
      <c r="C46" s="5"/>
      <c r="D46" s="3">
        <v>7421</v>
      </c>
      <c r="E46" s="15">
        <v>9196</v>
      </c>
      <c r="H46" s="5">
        <v>0.15766069299999999</v>
      </c>
      <c r="I46" s="5">
        <v>0.16398434100000001</v>
      </c>
    </row>
    <row r="47" spans="1:9" x14ac:dyDescent="0.3">
      <c r="A47" t="s">
        <v>49</v>
      </c>
      <c r="B47" s="3"/>
      <c r="C47" s="5"/>
      <c r="D47" s="3">
        <v>4917</v>
      </c>
      <c r="E47" s="15">
        <v>6102</v>
      </c>
      <c r="H47" s="5">
        <v>5.5318284000000002E-2</v>
      </c>
      <c r="I47" s="5">
        <v>5.8833168999999998E-2</v>
      </c>
    </row>
    <row r="48" spans="1:9" x14ac:dyDescent="0.3">
      <c r="A48" t="s">
        <v>50</v>
      </c>
      <c r="B48" s="3"/>
      <c r="C48" s="5"/>
      <c r="D48" s="3">
        <v>67</v>
      </c>
      <c r="E48" s="15">
        <v>89</v>
      </c>
      <c r="H48" s="5">
        <v>1.4925373E-2</v>
      </c>
      <c r="I48" s="5">
        <v>1.1235955000000001E-2</v>
      </c>
    </row>
    <row r="49" spans="1:9" x14ac:dyDescent="0.3">
      <c r="A49" t="s">
        <v>51</v>
      </c>
      <c r="B49" s="3"/>
      <c r="C49" s="5"/>
      <c r="D49" s="3">
        <v>1025</v>
      </c>
      <c r="E49" s="15">
        <v>1296</v>
      </c>
      <c r="H49" s="5">
        <v>2.0487805000000001E-2</v>
      </c>
      <c r="I49" s="5">
        <v>2.8549383000000001E-2</v>
      </c>
    </row>
    <row r="50" spans="1:9" x14ac:dyDescent="0.3">
      <c r="A50" t="s">
        <v>52</v>
      </c>
      <c r="B50" s="3"/>
      <c r="C50" s="5"/>
      <c r="D50" s="3">
        <v>15069</v>
      </c>
      <c r="E50" s="15">
        <v>18795</v>
      </c>
      <c r="H50" s="5">
        <v>0.10226292400000001</v>
      </c>
      <c r="I50" s="5">
        <v>0.11077414200000001</v>
      </c>
    </row>
    <row r="51" spans="1:9" x14ac:dyDescent="0.3">
      <c r="A51" t="s">
        <v>53</v>
      </c>
      <c r="B51" s="3"/>
      <c r="C51" s="5"/>
      <c r="D51" s="3">
        <v>15393</v>
      </c>
      <c r="E51" s="15">
        <v>19145</v>
      </c>
      <c r="H51" s="5">
        <v>0.13727018799999999</v>
      </c>
      <c r="I51" s="5">
        <v>0.14108122200000001</v>
      </c>
    </row>
    <row r="52" spans="1:9" x14ac:dyDescent="0.3">
      <c r="A52" t="s">
        <v>54</v>
      </c>
      <c r="B52" s="3"/>
      <c r="C52" s="5"/>
      <c r="D52" s="3">
        <v>15233</v>
      </c>
      <c r="E52" s="15">
        <v>18917</v>
      </c>
      <c r="H52" s="5">
        <v>5.6915906000000002E-2</v>
      </c>
      <c r="I52" s="5">
        <v>6.0421843000000003E-2</v>
      </c>
    </row>
    <row r="53" spans="1:9" x14ac:dyDescent="0.3">
      <c r="A53" t="s">
        <v>55</v>
      </c>
      <c r="B53" s="3"/>
      <c r="C53" s="5"/>
      <c r="D53" s="3">
        <v>3193</v>
      </c>
      <c r="E53" s="15">
        <v>3955</v>
      </c>
      <c r="H53" s="5">
        <v>5.0422799999999997E-2</v>
      </c>
      <c r="I53" s="5">
        <v>5.6131478999999998E-2</v>
      </c>
    </row>
    <row r="54" spans="1:9" x14ac:dyDescent="0.3">
      <c r="A54" t="s">
        <v>56</v>
      </c>
      <c r="B54" s="3"/>
      <c r="C54" s="5"/>
      <c r="D54" s="3">
        <v>1472</v>
      </c>
      <c r="E54" s="15">
        <v>1793</v>
      </c>
      <c r="H54" s="5">
        <v>3.6005435000000002E-2</v>
      </c>
      <c r="I54" s="5">
        <v>4.0713886999999997E-2</v>
      </c>
    </row>
    <row r="55" spans="1:9" x14ac:dyDescent="0.3">
      <c r="A55" t="s">
        <v>57</v>
      </c>
      <c r="B55" s="3"/>
      <c r="C55" s="5"/>
      <c r="D55" s="3">
        <v>217</v>
      </c>
      <c r="E55" s="15">
        <v>272</v>
      </c>
      <c r="H55" s="5">
        <v>2.7649770000000001E-2</v>
      </c>
      <c r="I55" s="5">
        <v>2.9411764999999999E-2</v>
      </c>
    </row>
    <row r="56" spans="1:9" x14ac:dyDescent="0.3">
      <c r="A56" t="s">
        <v>58</v>
      </c>
      <c r="B56" s="3"/>
      <c r="C56" s="5"/>
      <c r="D56" s="3">
        <v>13126</v>
      </c>
      <c r="E56" s="15">
        <v>16274</v>
      </c>
      <c r="H56" s="5">
        <v>3.6416272999999999E-2</v>
      </c>
      <c r="I56" s="5">
        <v>3.7360206E-2</v>
      </c>
    </row>
    <row r="57" spans="1:9" x14ac:dyDescent="0.3">
      <c r="A57" t="s">
        <v>59</v>
      </c>
      <c r="B57" s="3"/>
      <c r="C57" s="5"/>
      <c r="D57" s="3">
        <v>1360</v>
      </c>
      <c r="E57" s="15">
        <v>1705</v>
      </c>
      <c r="H57" s="5">
        <v>4.6323529000000002E-2</v>
      </c>
      <c r="I57" s="5">
        <v>5.3372434000000003E-2</v>
      </c>
    </row>
    <row r="58" spans="1:9" x14ac:dyDescent="0.3">
      <c r="A58" t="s">
        <v>60</v>
      </c>
      <c r="B58" s="3"/>
      <c r="C58" s="5"/>
      <c r="D58" s="3">
        <v>33976</v>
      </c>
      <c r="E58" s="15">
        <v>42103</v>
      </c>
      <c r="H58" s="5">
        <v>0.116729456</v>
      </c>
      <c r="I58" s="5">
        <v>0.12711683300000001</v>
      </c>
    </row>
    <row r="59" spans="1:9" x14ac:dyDescent="0.3">
      <c r="A59" t="s">
        <v>61</v>
      </c>
      <c r="B59" s="3"/>
      <c r="C59" s="5"/>
      <c r="D59" s="3">
        <v>6039</v>
      </c>
      <c r="E59" s="15">
        <v>7669</v>
      </c>
      <c r="H59" s="5">
        <v>0.12253684400000001</v>
      </c>
      <c r="I59" s="5">
        <v>0.127265615</v>
      </c>
    </row>
    <row r="60" spans="1:9" x14ac:dyDescent="0.3">
      <c r="A60" t="s">
        <v>62</v>
      </c>
      <c r="B60" s="3"/>
      <c r="C60" s="5"/>
      <c r="D60" s="3">
        <v>2097</v>
      </c>
      <c r="E60" s="15">
        <v>2573</v>
      </c>
      <c r="H60" s="5">
        <v>4.1964711000000002E-2</v>
      </c>
      <c r="I60" s="5">
        <v>4.8581421999999999E-2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BAAAC-EFAF-4896-B40A-DE0604494726}">
  <dimension ref="A1:I61"/>
  <sheetViews>
    <sheetView topLeftCell="A12" workbookViewId="0">
      <selection activeCell="F1" sqref="F1"/>
    </sheetView>
  </sheetViews>
  <sheetFormatPr defaultRowHeight="14.4" x14ac:dyDescent="0.3"/>
  <cols>
    <col min="1" max="1" width="14.88671875" bestFit="1" customWidth="1"/>
    <col min="2" max="9" width="15.88671875" customWidth="1"/>
  </cols>
  <sheetData>
    <row r="1" spans="1:9" ht="29.25" customHeight="1" x14ac:dyDescent="0.3">
      <c r="A1" s="6" t="s">
        <v>3</v>
      </c>
      <c r="B1" s="7" t="s">
        <v>63</v>
      </c>
      <c r="C1" s="7" t="s">
        <v>64</v>
      </c>
      <c r="D1" s="7" t="s">
        <v>65</v>
      </c>
      <c r="E1" s="7" t="s">
        <v>66</v>
      </c>
      <c r="F1" s="11" t="s">
        <v>67</v>
      </c>
      <c r="G1" s="11" t="s">
        <v>68</v>
      </c>
      <c r="H1" s="11" t="s">
        <v>69</v>
      </c>
      <c r="I1" s="11" t="s">
        <v>70</v>
      </c>
    </row>
    <row r="2" spans="1:9" x14ac:dyDescent="0.3">
      <c r="A2" s="4" t="s">
        <v>4</v>
      </c>
      <c r="B2" s="8">
        <v>16916</v>
      </c>
      <c r="C2" s="8">
        <v>32401</v>
      </c>
      <c r="D2" s="9">
        <v>47882</v>
      </c>
      <c r="E2" s="10">
        <v>63504</v>
      </c>
      <c r="F2" s="12">
        <v>0.28883896902340978</v>
      </c>
      <c r="G2" s="12">
        <v>0.28678127218295701</v>
      </c>
      <c r="H2" s="13">
        <v>0.29840023390835801</v>
      </c>
      <c r="I2" s="12">
        <v>0.31172839506172839</v>
      </c>
    </row>
    <row r="3" spans="1:9" x14ac:dyDescent="0.3">
      <c r="A3" s="4" t="s">
        <v>5</v>
      </c>
      <c r="B3" s="8">
        <v>12</v>
      </c>
      <c r="C3" s="8">
        <v>28</v>
      </c>
      <c r="D3" s="9">
        <v>43</v>
      </c>
      <c r="E3" s="10">
        <v>49</v>
      </c>
      <c r="F3" s="12">
        <v>8.3333333333333329E-2</v>
      </c>
      <c r="G3" s="12">
        <v>0.107142857142857</v>
      </c>
      <c r="H3" s="13">
        <v>0.116279069767441</v>
      </c>
      <c r="I3" s="12">
        <v>0.16326530612244897</v>
      </c>
    </row>
    <row r="4" spans="1:9" x14ac:dyDescent="0.3">
      <c r="A4" s="4" t="s">
        <v>6</v>
      </c>
      <c r="B4" s="8">
        <v>311</v>
      </c>
      <c r="C4" s="8">
        <v>580</v>
      </c>
      <c r="D4" s="9">
        <v>854</v>
      </c>
      <c r="E4" s="10">
        <v>1099</v>
      </c>
      <c r="F4" s="12">
        <v>7.0739549839228297E-2</v>
      </c>
      <c r="G4" s="12">
        <v>7.7586206896551699E-2</v>
      </c>
      <c r="H4" s="13">
        <v>8.8992974238875797E-2</v>
      </c>
      <c r="I4" s="12">
        <v>8.5532302092811652E-2</v>
      </c>
    </row>
    <row r="5" spans="1:9" x14ac:dyDescent="0.3">
      <c r="A5" s="4" t="s">
        <v>7</v>
      </c>
      <c r="B5" s="8">
        <v>1528</v>
      </c>
      <c r="C5" s="8">
        <v>2962</v>
      </c>
      <c r="D5" s="9">
        <v>4191</v>
      </c>
      <c r="E5" s="10">
        <v>5454</v>
      </c>
      <c r="F5" s="12">
        <v>6.8717277486910991E-2</v>
      </c>
      <c r="G5" s="12">
        <v>6.9885212694125495E-2</v>
      </c>
      <c r="H5" s="13">
        <v>7.8024337866857502E-2</v>
      </c>
      <c r="I5" s="12">
        <v>8.3241657499083244E-2</v>
      </c>
    </row>
    <row r="6" spans="1:9" x14ac:dyDescent="0.3">
      <c r="A6" s="4" t="s">
        <v>8</v>
      </c>
      <c r="B6" s="8">
        <v>470</v>
      </c>
      <c r="C6" s="8">
        <v>894</v>
      </c>
      <c r="D6" s="9">
        <v>1258</v>
      </c>
      <c r="E6" s="10">
        <v>1615</v>
      </c>
      <c r="F6" s="12">
        <v>8.9361702127659579E-2</v>
      </c>
      <c r="G6" s="12">
        <v>9.1722595078299704E-2</v>
      </c>
      <c r="H6" s="13">
        <v>8.5850556438791706E-2</v>
      </c>
      <c r="I6" s="12">
        <v>8.4210526315789472E-2</v>
      </c>
    </row>
    <row r="7" spans="1:9" x14ac:dyDescent="0.3">
      <c r="A7" s="4" t="s">
        <v>9</v>
      </c>
      <c r="B7" s="8">
        <v>164</v>
      </c>
      <c r="C7" s="8">
        <v>345</v>
      </c>
      <c r="D7" s="9">
        <v>492</v>
      </c>
      <c r="E7" s="10">
        <v>672</v>
      </c>
      <c r="F7" s="12">
        <v>1.2195121951219513E-2</v>
      </c>
      <c r="G7" s="12">
        <v>4.0579710144927499E-2</v>
      </c>
      <c r="H7" s="13">
        <v>4.0650406504064998E-2</v>
      </c>
      <c r="I7" s="12">
        <v>4.3154761904761904E-2</v>
      </c>
    </row>
    <row r="8" spans="1:9" x14ac:dyDescent="0.3">
      <c r="A8" s="4" t="s">
        <v>10</v>
      </c>
      <c r="B8" s="8">
        <v>12817</v>
      </c>
      <c r="C8" s="8">
        <v>24672</v>
      </c>
      <c r="D8" s="9">
        <v>36382</v>
      </c>
      <c r="E8" s="10">
        <v>47784</v>
      </c>
      <c r="F8" s="12">
        <v>0.22415541858469221</v>
      </c>
      <c r="G8" s="12">
        <v>0.22681582360570601</v>
      </c>
      <c r="H8" s="13">
        <v>0.24248254631411101</v>
      </c>
      <c r="I8" s="12">
        <v>0.2601498409509459</v>
      </c>
    </row>
    <row r="9" spans="1:9" x14ac:dyDescent="0.3">
      <c r="A9" s="4" t="s">
        <v>11</v>
      </c>
      <c r="B9" s="8">
        <v>130</v>
      </c>
      <c r="C9" s="8">
        <v>250</v>
      </c>
      <c r="D9" s="9">
        <v>361</v>
      </c>
      <c r="E9" s="10">
        <v>467</v>
      </c>
      <c r="F9" s="12">
        <v>3.0769230769230771E-2</v>
      </c>
      <c r="G9" s="12">
        <v>3.2000000000000001E-2</v>
      </c>
      <c r="H9" s="13">
        <v>2.7700831024930699E-2</v>
      </c>
      <c r="I9" s="12">
        <v>2.9978586723768737E-2</v>
      </c>
    </row>
    <row r="10" spans="1:9" x14ac:dyDescent="0.3">
      <c r="A10" s="4" t="s">
        <v>12</v>
      </c>
      <c r="B10" s="8">
        <v>2100</v>
      </c>
      <c r="C10" s="8">
        <v>4058</v>
      </c>
      <c r="D10" s="9">
        <v>5840</v>
      </c>
      <c r="E10" s="10">
        <v>7502</v>
      </c>
      <c r="F10" s="12">
        <v>0.14190476190476189</v>
      </c>
      <c r="G10" s="12">
        <v>0.15549531789058599</v>
      </c>
      <c r="H10" s="13">
        <v>0.16472602739726</v>
      </c>
      <c r="I10" s="12">
        <v>0.17635297254065582</v>
      </c>
    </row>
    <row r="11" spans="1:9" x14ac:dyDescent="0.3">
      <c r="A11" s="4" t="s">
        <v>13</v>
      </c>
      <c r="B11" s="8">
        <v>8631</v>
      </c>
      <c r="C11" s="8">
        <v>16697</v>
      </c>
      <c r="D11" s="9">
        <v>24260</v>
      </c>
      <c r="E11" s="10">
        <v>31107</v>
      </c>
      <c r="F11" s="12">
        <v>8.9097439462402964E-2</v>
      </c>
      <c r="G11" s="12">
        <v>9.67838533868359E-2</v>
      </c>
      <c r="H11" s="13">
        <v>0.100041220115416</v>
      </c>
      <c r="I11" s="12">
        <v>0.10528176937666762</v>
      </c>
    </row>
    <row r="12" spans="1:9" x14ac:dyDescent="0.3">
      <c r="A12" s="4" t="s">
        <v>14</v>
      </c>
      <c r="B12" s="8">
        <v>228</v>
      </c>
      <c r="C12" s="8">
        <v>466</v>
      </c>
      <c r="D12" s="9">
        <v>680</v>
      </c>
      <c r="E12" s="10">
        <v>840</v>
      </c>
      <c r="F12" s="12">
        <v>3.9473684210526314E-2</v>
      </c>
      <c r="G12" s="12">
        <v>3.2188841201716702E-2</v>
      </c>
      <c r="H12" s="13">
        <v>3.5294117647058802E-2</v>
      </c>
      <c r="I12" s="12">
        <v>3.4523809523809526E-2</v>
      </c>
    </row>
    <row r="13" spans="1:9" x14ac:dyDescent="0.3">
      <c r="A13" s="4" t="s">
        <v>15</v>
      </c>
      <c r="B13" s="8">
        <v>825</v>
      </c>
      <c r="C13" s="8">
        <v>1556</v>
      </c>
      <c r="D13" s="9">
        <v>2232</v>
      </c>
      <c r="E13" s="10">
        <v>2958</v>
      </c>
      <c r="F13" s="12">
        <v>8.2424242424242428E-2</v>
      </c>
      <c r="G13" s="12">
        <v>9.1259640102827694E-2</v>
      </c>
      <c r="H13" s="13">
        <v>0.10439068100358399</v>
      </c>
      <c r="I13" s="12">
        <v>0.11189993238674781</v>
      </c>
    </row>
    <row r="14" spans="1:9" x14ac:dyDescent="0.3">
      <c r="A14" s="4" t="s">
        <v>16</v>
      </c>
      <c r="B14" s="8">
        <v>2708</v>
      </c>
      <c r="C14" s="8">
        <v>5096</v>
      </c>
      <c r="D14" s="9">
        <v>7460</v>
      </c>
      <c r="E14" s="10">
        <v>9406</v>
      </c>
      <c r="F14" s="12">
        <v>2.5110782865583457E-2</v>
      </c>
      <c r="G14" s="12">
        <v>2.6687598116169501E-2</v>
      </c>
      <c r="H14" s="13">
        <v>3.1099195710455701E-2</v>
      </c>
      <c r="I14" s="12">
        <v>3.1681905166914735E-2</v>
      </c>
    </row>
    <row r="15" spans="1:9" x14ac:dyDescent="0.3">
      <c r="A15" s="4" t="s">
        <v>17</v>
      </c>
      <c r="B15" s="8">
        <v>191</v>
      </c>
      <c r="C15" s="8">
        <v>327</v>
      </c>
      <c r="D15" s="9">
        <v>495</v>
      </c>
      <c r="E15" s="10">
        <v>657</v>
      </c>
      <c r="F15" s="12">
        <v>4.712041884816754E-2</v>
      </c>
      <c r="G15" s="12">
        <v>4.8929663608562601E-2</v>
      </c>
      <c r="H15" s="13">
        <v>6.0606060606060601E-2</v>
      </c>
      <c r="I15" s="12">
        <v>7.3059360730593603E-2</v>
      </c>
    </row>
    <row r="16" spans="1:9" x14ac:dyDescent="0.3">
      <c r="A16" s="4" t="s">
        <v>18</v>
      </c>
      <c r="B16" s="8">
        <v>8911</v>
      </c>
      <c r="C16" s="8">
        <v>17574</v>
      </c>
      <c r="D16" s="9">
        <v>25541</v>
      </c>
      <c r="E16" s="10">
        <v>32707</v>
      </c>
      <c r="F16" s="12">
        <v>5.8915946582875099E-2</v>
      </c>
      <c r="G16" s="12">
        <v>6.1397519062251001E-2</v>
      </c>
      <c r="H16" s="13">
        <v>6.6990329274499799E-2</v>
      </c>
      <c r="I16" s="12">
        <v>7.0565933897942343E-2</v>
      </c>
    </row>
    <row r="17" spans="1:9" x14ac:dyDescent="0.3">
      <c r="A17" s="4" t="s">
        <v>19</v>
      </c>
      <c r="B17" s="8">
        <v>1236</v>
      </c>
      <c r="C17" s="8">
        <v>2438</v>
      </c>
      <c r="D17" s="9">
        <v>3560</v>
      </c>
      <c r="E17" s="10">
        <v>4518</v>
      </c>
      <c r="F17" s="12">
        <v>4.5307443365695796E-2</v>
      </c>
      <c r="G17" s="12">
        <v>5.4142739950779298E-2</v>
      </c>
      <c r="H17" s="13">
        <v>5.5337078651685301E-2</v>
      </c>
      <c r="I17" s="12">
        <v>5.644090305444887E-2</v>
      </c>
    </row>
    <row r="18" spans="1:9" x14ac:dyDescent="0.3">
      <c r="A18" s="4" t="s">
        <v>20</v>
      </c>
      <c r="B18" s="8">
        <v>394</v>
      </c>
      <c r="C18" s="8">
        <v>766</v>
      </c>
      <c r="D18" s="9">
        <v>1082</v>
      </c>
      <c r="E18" s="10">
        <v>1388</v>
      </c>
      <c r="F18" s="12">
        <v>7.1065989847715741E-2</v>
      </c>
      <c r="G18" s="12">
        <v>5.7441253263707498E-2</v>
      </c>
      <c r="H18" s="13">
        <v>6.9316081330868695E-2</v>
      </c>
      <c r="I18" s="12">
        <v>7.4207492795389046E-2</v>
      </c>
    </row>
    <row r="19" spans="1:9" x14ac:dyDescent="0.3">
      <c r="A19" s="4" t="s">
        <v>21</v>
      </c>
      <c r="B19" s="8">
        <v>171</v>
      </c>
      <c r="C19" s="8">
        <v>323</v>
      </c>
      <c r="D19" s="9">
        <v>483</v>
      </c>
      <c r="E19" s="10">
        <v>599</v>
      </c>
      <c r="F19" s="12">
        <v>0</v>
      </c>
      <c r="G19" s="12">
        <v>1.54798761609907E-2</v>
      </c>
      <c r="H19" s="13">
        <v>2.0703933747412001E-2</v>
      </c>
      <c r="I19" s="12">
        <v>2.5041736227045076E-2</v>
      </c>
    </row>
    <row r="20" spans="1:9" x14ac:dyDescent="0.3">
      <c r="A20" s="4" t="s">
        <v>22</v>
      </c>
      <c r="B20" s="8">
        <v>138753</v>
      </c>
      <c r="C20" s="8">
        <v>270916</v>
      </c>
      <c r="D20" s="9">
        <v>389660</v>
      </c>
      <c r="E20" s="10">
        <v>504952</v>
      </c>
      <c r="F20" s="12">
        <v>0.15365433540175708</v>
      </c>
      <c r="G20" s="12">
        <v>0.16124555212685801</v>
      </c>
      <c r="H20" s="13">
        <v>0.17625878971410899</v>
      </c>
      <c r="I20" s="12">
        <v>0.19029531519827628</v>
      </c>
    </row>
    <row r="21" spans="1:9" x14ac:dyDescent="0.3">
      <c r="A21" s="4" t="s">
        <v>23</v>
      </c>
      <c r="B21" s="8">
        <v>1231</v>
      </c>
      <c r="C21" s="8">
        <v>2382</v>
      </c>
      <c r="D21" s="9">
        <v>3471</v>
      </c>
      <c r="E21" s="10">
        <v>4454</v>
      </c>
      <c r="F21" s="12">
        <v>5.4427294882209584E-2</v>
      </c>
      <c r="G21" s="12">
        <v>7.0109151973131806E-2</v>
      </c>
      <c r="H21" s="13">
        <v>7.1161048689138501E-2</v>
      </c>
      <c r="I21" s="12">
        <v>7.7907498877413564E-2</v>
      </c>
    </row>
    <row r="22" spans="1:9" x14ac:dyDescent="0.3">
      <c r="A22" s="4" t="s">
        <v>24</v>
      </c>
      <c r="B22" s="8">
        <v>3379</v>
      </c>
      <c r="C22" s="8">
        <v>6517</v>
      </c>
      <c r="D22" s="9">
        <v>9406</v>
      </c>
      <c r="E22" s="10">
        <v>12244</v>
      </c>
      <c r="F22" s="12">
        <v>0.29002663509914178</v>
      </c>
      <c r="G22" s="12">
        <v>0.29676231394813501</v>
      </c>
      <c r="H22" s="13">
        <v>0.32213480756963597</v>
      </c>
      <c r="I22" s="12">
        <v>0.33738974191440707</v>
      </c>
    </row>
    <row r="23" spans="1:9" x14ac:dyDescent="0.3">
      <c r="A23" s="4" t="s">
        <v>25</v>
      </c>
      <c r="B23" s="8">
        <v>114</v>
      </c>
      <c r="C23" s="8">
        <v>233</v>
      </c>
      <c r="D23" s="9">
        <v>332</v>
      </c>
      <c r="E23" s="10">
        <v>439</v>
      </c>
      <c r="F23" s="12">
        <v>3.5087719298245612E-2</v>
      </c>
      <c r="G23" s="12">
        <v>6.0085836909871203E-2</v>
      </c>
      <c r="H23" s="13">
        <v>6.6265060240963805E-2</v>
      </c>
      <c r="I23" s="12">
        <v>8.656036446469248E-2</v>
      </c>
    </row>
    <row r="24" spans="1:9" x14ac:dyDescent="0.3">
      <c r="A24" s="4" t="s">
        <v>26</v>
      </c>
      <c r="B24" s="8">
        <v>671</v>
      </c>
      <c r="C24" s="8">
        <v>1282</v>
      </c>
      <c r="D24" s="9">
        <v>1864</v>
      </c>
      <c r="E24" s="10">
        <v>2374</v>
      </c>
      <c r="F24" s="12">
        <v>7.6005961251862889E-2</v>
      </c>
      <c r="G24" s="12">
        <v>8.2683307332293204E-2</v>
      </c>
      <c r="H24" s="13">
        <v>8.8519313304721001E-2</v>
      </c>
      <c r="I24" s="12">
        <v>9.6882898062342043E-2</v>
      </c>
    </row>
    <row r="25" spans="1:9" x14ac:dyDescent="0.3">
      <c r="A25" s="4" t="s">
        <v>27</v>
      </c>
      <c r="B25" s="8">
        <v>2017</v>
      </c>
      <c r="C25" s="8">
        <v>3885</v>
      </c>
      <c r="D25" s="9">
        <v>5583</v>
      </c>
      <c r="E25" s="10">
        <v>7073</v>
      </c>
      <c r="F25" s="12">
        <v>6.6931085770946946E-2</v>
      </c>
      <c r="G25" s="12">
        <v>7.5675675675675597E-2</v>
      </c>
      <c r="H25" s="13">
        <v>7.5765717356260004E-2</v>
      </c>
      <c r="I25" s="12">
        <v>8.1012300296903719E-2</v>
      </c>
    </row>
    <row r="26" spans="1:9" x14ac:dyDescent="0.3">
      <c r="A26" s="4" t="s">
        <v>28</v>
      </c>
      <c r="B26" s="8">
        <v>53</v>
      </c>
      <c r="C26" s="8">
        <v>92</v>
      </c>
      <c r="D26" s="9">
        <v>121</v>
      </c>
      <c r="E26" s="10">
        <v>158</v>
      </c>
      <c r="F26" s="12">
        <v>0</v>
      </c>
      <c r="G26" s="12">
        <v>0</v>
      </c>
      <c r="H26" s="13">
        <v>0</v>
      </c>
      <c r="I26" s="12">
        <v>6.3291139240506328E-3</v>
      </c>
    </row>
    <row r="27" spans="1:9" x14ac:dyDescent="0.3">
      <c r="A27" s="4" t="s">
        <v>29</v>
      </c>
      <c r="B27" s="8">
        <v>113</v>
      </c>
      <c r="C27" s="8">
        <v>230</v>
      </c>
      <c r="D27" s="9">
        <v>360</v>
      </c>
      <c r="E27" s="10">
        <v>464</v>
      </c>
      <c r="F27" s="12">
        <v>5.3097345132743362E-2</v>
      </c>
      <c r="G27" s="12">
        <v>8.2608695652173894E-2</v>
      </c>
      <c r="H27" s="13">
        <v>7.4999999999999997E-2</v>
      </c>
      <c r="I27" s="12">
        <v>9.4827586206896547E-2</v>
      </c>
    </row>
    <row r="28" spans="1:9" x14ac:dyDescent="0.3">
      <c r="A28" s="4" t="s">
        <v>30</v>
      </c>
      <c r="B28" s="8">
        <v>3452</v>
      </c>
      <c r="C28" s="8">
        <v>6783</v>
      </c>
      <c r="D28" s="9">
        <v>9996</v>
      </c>
      <c r="E28" s="10">
        <v>12927</v>
      </c>
      <c r="F28" s="12">
        <v>0.12282734646581692</v>
      </c>
      <c r="G28" s="12">
        <v>0.12074303405572701</v>
      </c>
      <c r="H28" s="13">
        <v>0.12685074029611801</v>
      </c>
      <c r="I28" s="12">
        <v>0.13568500038678735</v>
      </c>
    </row>
    <row r="29" spans="1:9" x14ac:dyDescent="0.3">
      <c r="A29" s="4" t="s">
        <v>31</v>
      </c>
      <c r="B29" s="8">
        <v>1436</v>
      </c>
      <c r="C29" s="8">
        <v>2741</v>
      </c>
      <c r="D29" s="9">
        <v>4045</v>
      </c>
      <c r="E29" s="10">
        <v>5269</v>
      </c>
      <c r="F29" s="12">
        <v>0.18593314763231197</v>
      </c>
      <c r="G29" s="12">
        <v>0.191535935789857</v>
      </c>
      <c r="H29" s="13">
        <v>0.204202719406674</v>
      </c>
      <c r="I29" s="12">
        <v>0.21313342190168913</v>
      </c>
    </row>
    <row r="30" spans="1:9" x14ac:dyDescent="0.3">
      <c r="A30" s="4" t="s">
        <v>32</v>
      </c>
      <c r="B30" s="8">
        <v>807</v>
      </c>
      <c r="C30" s="8">
        <v>1544</v>
      </c>
      <c r="D30" s="9">
        <v>2288</v>
      </c>
      <c r="E30" s="10">
        <v>3028</v>
      </c>
      <c r="F30" s="12">
        <v>0.1251548946716233</v>
      </c>
      <c r="G30" s="12">
        <v>0.1360103626943</v>
      </c>
      <c r="H30" s="13">
        <v>0.14597902097902099</v>
      </c>
      <c r="I30" s="12">
        <v>0.15918097754293262</v>
      </c>
    </row>
    <row r="31" spans="1:9" x14ac:dyDescent="0.3">
      <c r="A31" s="4" t="s">
        <v>33</v>
      </c>
      <c r="B31" s="8">
        <v>49808</v>
      </c>
      <c r="C31" s="8">
        <v>96113</v>
      </c>
      <c r="D31" s="9">
        <v>140429</v>
      </c>
      <c r="E31" s="10">
        <v>184058</v>
      </c>
      <c r="F31" s="12">
        <v>0.21655155798265338</v>
      </c>
      <c r="G31" s="12">
        <v>0.212697553920905</v>
      </c>
      <c r="H31" s="13">
        <v>0.22482535658589001</v>
      </c>
      <c r="I31" s="12">
        <v>0.23643090764867597</v>
      </c>
    </row>
    <row r="32" spans="1:9" x14ac:dyDescent="0.3">
      <c r="A32" s="4" t="s">
        <v>34</v>
      </c>
      <c r="B32" s="8">
        <v>19556</v>
      </c>
      <c r="C32" s="8">
        <v>44748</v>
      </c>
      <c r="D32" s="9">
        <v>66049</v>
      </c>
      <c r="E32" s="10">
        <v>84944</v>
      </c>
      <c r="F32" s="12">
        <v>3.6919615463284927E-2</v>
      </c>
      <c r="G32" s="12">
        <v>3.6649682667381701E-2</v>
      </c>
      <c r="H32" s="13">
        <v>3.7971808808611701E-2</v>
      </c>
      <c r="I32" s="12">
        <v>3.8884441514409493E-2</v>
      </c>
    </row>
    <row r="33" spans="1:9" x14ac:dyDescent="0.3">
      <c r="A33" s="4" t="s">
        <v>35</v>
      </c>
      <c r="B33" s="8">
        <v>5345</v>
      </c>
      <c r="C33" s="8">
        <v>10238</v>
      </c>
      <c r="D33" s="9">
        <v>14860</v>
      </c>
      <c r="E33" s="10">
        <v>19385</v>
      </c>
      <c r="F33" s="12">
        <v>0.16707202993451825</v>
      </c>
      <c r="G33" s="12">
        <v>0.17601093963664699</v>
      </c>
      <c r="H33" s="13">
        <v>0.19051144010767099</v>
      </c>
      <c r="I33" s="12">
        <v>0.198658756770699</v>
      </c>
    </row>
    <row r="34" spans="1:9" x14ac:dyDescent="0.3">
      <c r="A34" s="4" t="s">
        <v>36</v>
      </c>
      <c r="B34" s="8">
        <v>137</v>
      </c>
      <c r="C34" s="8">
        <v>264</v>
      </c>
      <c r="D34" s="9">
        <v>368</v>
      </c>
      <c r="E34" s="10">
        <v>465</v>
      </c>
      <c r="F34" s="12">
        <v>6.569343065693431E-2</v>
      </c>
      <c r="G34" s="12">
        <v>4.9242424242424199E-2</v>
      </c>
      <c r="H34" s="13">
        <v>4.6195652173912999E-2</v>
      </c>
      <c r="I34" s="12">
        <v>4.9462365591397849E-2</v>
      </c>
    </row>
    <row r="35" spans="1:9" x14ac:dyDescent="0.3">
      <c r="A35" s="4" t="s">
        <v>37</v>
      </c>
      <c r="B35" s="8">
        <v>32373</v>
      </c>
      <c r="C35" s="8">
        <v>63074</v>
      </c>
      <c r="D35" s="9">
        <v>91516</v>
      </c>
      <c r="E35" s="10">
        <v>117588</v>
      </c>
      <c r="F35" s="12">
        <v>0.11849380656720106</v>
      </c>
      <c r="G35" s="12">
        <v>0.11846402638171</v>
      </c>
      <c r="H35" s="13">
        <v>0.12622929323834001</v>
      </c>
      <c r="I35" s="12">
        <v>0.13177365037248698</v>
      </c>
    </row>
    <row r="36" spans="1:9" x14ac:dyDescent="0.3">
      <c r="A36" s="4" t="s">
        <v>38</v>
      </c>
      <c r="B36" s="8">
        <v>14772</v>
      </c>
      <c r="C36" s="8">
        <v>28343</v>
      </c>
      <c r="D36" s="9">
        <v>40643</v>
      </c>
      <c r="E36" s="10">
        <v>52618</v>
      </c>
      <c r="F36" s="12">
        <v>0.1335634985106959</v>
      </c>
      <c r="G36" s="12">
        <v>0.14211621917228201</v>
      </c>
      <c r="H36" s="13">
        <v>0.15279383903747201</v>
      </c>
      <c r="I36" s="12">
        <v>0.17379984035881257</v>
      </c>
    </row>
    <row r="37" spans="1:9" x14ac:dyDescent="0.3">
      <c r="A37" s="4" t="s">
        <v>39</v>
      </c>
      <c r="B37" s="8">
        <v>687</v>
      </c>
      <c r="C37" s="8">
        <v>1399</v>
      </c>
      <c r="D37" s="9">
        <v>2050</v>
      </c>
      <c r="E37" s="10">
        <v>2647</v>
      </c>
      <c r="F37" s="12">
        <v>0.15720524017467249</v>
      </c>
      <c r="G37" s="12">
        <v>0.153681200857755</v>
      </c>
      <c r="H37" s="13">
        <v>0.16585365853658501</v>
      </c>
      <c r="I37" s="12">
        <v>0.16698148847752173</v>
      </c>
    </row>
    <row r="38" spans="1:9" x14ac:dyDescent="0.3">
      <c r="A38" s="4" t="s">
        <v>40</v>
      </c>
      <c r="B38" s="8">
        <v>27177</v>
      </c>
      <c r="C38" s="8">
        <v>53033</v>
      </c>
      <c r="D38" s="9">
        <v>77103</v>
      </c>
      <c r="E38" s="10">
        <v>99247</v>
      </c>
      <c r="F38" s="12">
        <v>0.10571439084519998</v>
      </c>
      <c r="G38" s="12">
        <v>0.106575151320875</v>
      </c>
      <c r="H38" s="13">
        <v>0.115676432823625</v>
      </c>
      <c r="I38" s="12">
        <v>0.12366116859955464</v>
      </c>
    </row>
    <row r="39" spans="1:9" x14ac:dyDescent="0.3">
      <c r="A39" s="4" t="s">
        <v>41</v>
      </c>
      <c r="B39" s="8">
        <v>43076</v>
      </c>
      <c r="C39" s="8">
        <v>83932</v>
      </c>
      <c r="D39" s="9">
        <v>121814</v>
      </c>
      <c r="E39" s="10">
        <v>157017</v>
      </c>
      <c r="F39" s="12">
        <v>0.15663014207447301</v>
      </c>
      <c r="G39" s="12">
        <v>0.16198827622360901</v>
      </c>
      <c r="H39" s="13">
        <v>0.17764788940515799</v>
      </c>
      <c r="I39" s="12">
        <v>0.18846366953896712</v>
      </c>
    </row>
    <row r="40" spans="1:9" x14ac:dyDescent="0.3">
      <c r="A40" s="4" t="s">
        <v>42</v>
      </c>
      <c r="B40" s="8">
        <v>7729</v>
      </c>
      <c r="C40" s="8">
        <v>14575</v>
      </c>
      <c r="D40" s="9">
        <v>22274</v>
      </c>
      <c r="E40" s="10">
        <v>28906</v>
      </c>
      <c r="F40" s="12">
        <v>0.25889507051364991</v>
      </c>
      <c r="G40" s="12">
        <v>0.26559176672384199</v>
      </c>
      <c r="H40" s="13">
        <v>0.26367064739157697</v>
      </c>
      <c r="I40" s="12">
        <v>0.28142946101155469</v>
      </c>
    </row>
    <row r="41" spans="1:9" x14ac:dyDescent="0.3">
      <c r="A41" s="4" t="s">
        <v>43</v>
      </c>
      <c r="B41" s="8">
        <v>7758</v>
      </c>
      <c r="C41" s="8">
        <v>14786</v>
      </c>
      <c r="D41" s="9">
        <v>21938</v>
      </c>
      <c r="E41" s="10">
        <v>28503</v>
      </c>
      <c r="F41" s="12">
        <v>0.13469966486207785</v>
      </c>
      <c r="G41" s="12">
        <v>0.13932097930474699</v>
      </c>
      <c r="H41" s="13">
        <v>0.14390555201020999</v>
      </c>
      <c r="I41" s="12">
        <v>0.15756236185664668</v>
      </c>
    </row>
    <row r="42" spans="1:9" x14ac:dyDescent="0.3">
      <c r="A42" s="4" t="s">
        <v>44</v>
      </c>
      <c r="B42" s="8">
        <v>2627</v>
      </c>
      <c r="C42" s="8">
        <v>5081</v>
      </c>
      <c r="D42" s="9">
        <v>7398</v>
      </c>
      <c r="E42" s="10">
        <v>9742</v>
      </c>
      <c r="F42" s="12">
        <v>0.1358964598401218</v>
      </c>
      <c r="G42" s="12">
        <v>0.153119464672308</v>
      </c>
      <c r="H42" s="13">
        <v>0.16004325493376501</v>
      </c>
      <c r="I42" s="12">
        <v>0.17214124409772122</v>
      </c>
    </row>
    <row r="43" spans="1:9" x14ac:dyDescent="0.3">
      <c r="A43" s="4" t="s">
        <v>45</v>
      </c>
      <c r="B43" s="8">
        <v>13234</v>
      </c>
      <c r="C43" s="8">
        <v>25448</v>
      </c>
      <c r="D43" s="9">
        <v>36418</v>
      </c>
      <c r="E43" s="10">
        <v>46696</v>
      </c>
      <c r="F43" s="12">
        <v>0.33753967054556444</v>
      </c>
      <c r="G43" s="12">
        <v>0.300927381326626</v>
      </c>
      <c r="H43" s="13">
        <v>0.32453731671151598</v>
      </c>
      <c r="I43" s="12">
        <v>0.33221260921706358</v>
      </c>
    </row>
    <row r="44" spans="1:9" x14ac:dyDescent="0.3">
      <c r="A44" s="4" t="s">
        <v>46</v>
      </c>
      <c r="B44" s="8">
        <v>4262</v>
      </c>
      <c r="C44" s="8">
        <v>8326</v>
      </c>
      <c r="D44" s="9">
        <v>12124</v>
      </c>
      <c r="E44" s="10">
        <v>15735</v>
      </c>
      <c r="F44" s="12">
        <v>0.1309244486156734</v>
      </c>
      <c r="G44" s="12">
        <v>0.130194571222675</v>
      </c>
      <c r="H44" s="13">
        <v>0.145496535796766</v>
      </c>
      <c r="I44" s="12">
        <v>0.15703844931680966</v>
      </c>
    </row>
    <row r="45" spans="1:9" x14ac:dyDescent="0.3">
      <c r="A45" s="4" t="s">
        <v>47</v>
      </c>
      <c r="B45" s="8">
        <v>22666</v>
      </c>
      <c r="C45" s="8">
        <v>45096</v>
      </c>
      <c r="D45" s="9">
        <v>67293</v>
      </c>
      <c r="E45" s="10">
        <v>88890</v>
      </c>
      <c r="F45" s="12">
        <v>0.31368569663813639</v>
      </c>
      <c r="G45" s="12">
        <v>0.30769913074330302</v>
      </c>
      <c r="H45" s="13">
        <v>0.32682448397307201</v>
      </c>
      <c r="I45" s="12">
        <v>0.34044324445944424</v>
      </c>
    </row>
    <row r="46" spans="1:9" x14ac:dyDescent="0.3">
      <c r="A46" s="4" t="s">
        <v>48</v>
      </c>
      <c r="B46" s="8">
        <v>2253</v>
      </c>
      <c r="C46" s="8">
        <v>4192</v>
      </c>
      <c r="D46" s="9">
        <v>6054</v>
      </c>
      <c r="E46" s="10">
        <v>7893</v>
      </c>
      <c r="F46" s="12">
        <v>0.18109187749667111</v>
      </c>
      <c r="G46" s="12">
        <v>0.18845419847328199</v>
      </c>
      <c r="H46" s="13">
        <v>0.19854641559299599</v>
      </c>
      <c r="I46" s="12">
        <v>0.21487393893323198</v>
      </c>
    </row>
    <row r="47" spans="1:9" x14ac:dyDescent="0.3">
      <c r="A47" s="4" t="s">
        <v>49</v>
      </c>
      <c r="B47" s="8">
        <v>1573</v>
      </c>
      <c r="C47" s="8">
        <v>3011</v>
      </c>
      <c r="D47" s="9">
        <v>4221</v>
      </c>
      <c r="E47" s="10">
        <v>5488</v>
      </c>
      <c r="F47" s="12">
        <v>6.9294342021614747E-2</v>
      </c>
      <c r="G47" s="12">
        <v>6.87479242776486E-2</v>
      </c>
      <c r="H47" s="13">
        <v>7.5574508410329297E-2</v>
      </c>
      <c r="I47" s="12">
        <v>7.744169096209913E-2</v>
      </c>
    </row>
    <row r="48" spans="1:9" x14ac:dyDescent="0.3">
      <c r="A48" s="4" t="s">
        <v>50</v>
      </c>
      <c r="B48" s="8">
        <v>21</v>
      </c>
      <c r="C48" s="8">
        <v>42</v>
      </c>
      <c r="D48" s="9">
        <v>64</v>
      </c>
      <c r="E48" s="10">
        <v>84</v>
      </c>
      <c r="F48" s="12">
        <v>0</v>
      </c>
      <c r="G48" s="12">
        <v>4.7619047619047603E-2</v>
      </c>
      <c r="H48" s="13">
        <v>7.8125E-2</v>
      </c>
      <c r="I48" s="12">
        <v>5.9523809523809521E-2</v>
      </c>
    </row>
    <row r="49" spans="1:9" x14ac:dyDescent="0.3">
      <c r="A49" s="4" t="s">
        <v>51</v>
      </c>
      <c r="B49" s="8">
        <v>267</v>
      </c>
      <c r="C49" s="8">
        <v>559</v>
      </c>
      <c r="D49" s="9">
        <v>798</v>
      </c>
      <c r="E49" s="10">
        <v>1067</v>
      </c>
      <c r="F49" s="12">
        <v>2.6217228464419477E-2</v>
      </c>
      <c r="G49" s="12">
        <v>4.2933810375670803E-2</v>
      </c>
      <c r="H49" s="13">
        <v>5.5137844611528798E-2</v>
      </c>
      <c r="I49" s="12">
        <v>6.0918462980318652E-2</v>
      </c>
    </row>
    <row r="50" spans="1:9" x14ac:dyDescent="0.3">
      <c r="A50" s="4" t="s">
        <v>52</v>
      </c>
      <c r="B50" s="8">
        <v>4544</v>
      </c>
      <c r="C50" s="8">
        <v>8715</v>
      </c>
      <c r="D50" s="9">
        <v>12566</v>
      </c>
      <c r="E50" s="10">
        <v>16358</v>
      </c>
      <c r="F50" s="12">
        <v>0.125</v>
      </c>
      <c r="G50" s="12">
        <v>0.134825014343086</v>
      </c>
      <c r="H50" s="13">
        <v>0.14857552124781101</v>
      </c>
      <c r="I50" s="12">
        <v>0.15441985572808412</v>
      </c>
    </row>
    <row r="51" spans="1:9" x14ac:dyDescent="0.3">
      <c r="A51" s="4" t="s">
        <v>53</v>
      </c>
      <c r="B51" s="8">
        <v>4731</v>
      </c>
      <c r="C51" s="8">
        <v>9188</v>
      </c>
      <c r="D51" s="9">
        <v>13435</v>
      </c>
      <c r="E51" s="10">
        <v>17806</v>
      </c>
      <c r="F51" s="12">
        <v>0.16444726273515112</v>
      </c>
      <c r="G51" s="12">
        <v>0.15944710491945999</v>
      </c>
      <c r="H51" s="13">
        <v>0.17074804614812</v>
      </c>
      <c r="I51" s="12">
        <v>0.18437605301583737</v>
      </c>
    </row>
    <row r="52" spans="1:9" x14ac:dyDescent="0.3">
      <c r="A52" s="4" t="s">
        <v>54</v>
      </c>
      <c r="B52" s="8">
        <v>4900</v>
      </c>
      <c r="C52" s="8">
        <v>9186</v>
      </c>
      <c r="D52" s="9">
        <v>13349</v>
      </c>
      <c r="E52" s="10">
        <v>17039</v>
      </c>
      <c r="F52" s="12">
        <v>7.8163265306122442E-2</v>
      </c>
      <c r="G52" s="12">
        <v>8.6000435445242704E-2</v>
      </c>
      <c r="H52" s="13">
        <v>8.8396134541913196E-2</v>
      </c>
      <c r="I52" s="12">
        <v>9.3432713187393629E-2</v>
      </c>
    </row>
    <row r="53" spans="1:9" x14ac:dyDescent="0.3">
      <c r="A53" s="4" t="s">
        <v>55</v>
      </c>
      <c r="B53" s="8">
        <v>982</v>
      </c>
      <c r="C53" s="8">
        <v>1821</v>
      </c>
      <c r="D53" s="9">
        <v>2677</v>
      </c>
      <c r="E53" s="10">
        <v>3395</v>
      </c>
      <c r="F53" s="12">
        <v>6.720977596741344E-2</v>
      </c>
      <c r="G53" s="12">
        <v>8.1823174080175698E-2</v>
      </c>
      <c r="H53" s="13">
        <v>8.5543518864400397E-2</v>
      </c>
      <c r="I53" s="12">
        <v>8.98379970544919E-2</v>
      </c>
    </row>
    <row r="54" spans="1:9" x14ac:dyDescent="0.3">
      <c r="A54" s="4" t="s">
        <v>56</v>
      </c>
      <c r="B54" s="8">
        <v>423</v>
      </c>
      <c r="C54" s="8">
        <v>796</v>
      </c>
      <c r="D54" s="9">
        <v>1145</v>
      </c>
      <c r="E54" s="10">
        <v>1483</v>
      </c>
      <c r="F54" s="12">
        <v>3.0732860520094562E-2</v>
      </c>
      <c r="G54" s="12">
        <v>4.0201005025125601E-2</v>
      </c>
      <c r="H54" s="13">
        <v>4.1921397379912601E-2</v>
      </c>
      <c r="I54" s="12">
        <v>5.1921780175320294E-2</v>
      </c>
    </row>
    <row r="55" spans="1:9" x14ac:dyDescent="0.3">
      <c r="A55" s="4" t="s">
        <v>57</v>
      </c>
      <c r="B55" s="8">
        <v>62</v>
      </c>
      <c r="C55" s="8">
        <v>124</v>
      </c>
      <c r="D55" s="9">
        <v>179</v>
      </c>
      <c r="E55" s="10">
        <v>230</v>
      </c>
      <c r="F55" s="12">
        <v>6.4516129032258063E-2</v>
      </c>
      <c r="G55" s="12">
        <v>5.6451612903225798E-2</v>
      </c>
      <c r="H55" s="13">
        <v>5.5865921787709397E-2</v>
      </c>
      <c r="I55" s="12">
        <v>5.2173913043478258E-2</v>
      </c>
    </row>
    <row r="56" spans="1:9" x14ac:dyDescent="0.3">
      <c r="A56" s="4" t="s">
        <v>58</v>
      </c>
      <c r="B56" s="8">
        <v>3932</v>
      </c>
      <c r="C56" s="8">
        <v>7549</v>
      </c>
      <c r="D56" s="9">
        <v>10948</v>
      </c>
      <c r="E56" s="10">
        <v>13937</v>
      </c>
      <c r="F56" s="12">
        <v>4.6286876907426243E-2</v>
      </c>
      <c r="G56" s="12">
        <v>5.0867664591336598E-2</v>
      </c>
      <c r="H56" s="13">
        <v>5.4165144318597001E-2</v>
      </c>
      <c r="I56" s="12">
        <v>5.790342254430652E-2</v>
      </c>
    </row>
    <row r="57" spans="1:9" x14ac:dyDescent="0.3">
      <c r="A57" s="4" t="s">
        <v>59</v>
      </c>
      <c r="B57" s="8">
        <v>448</v>
      </c>
      <c r="C57" s="8">
        <v>810</v>
      </c>
      <c r="D57" s="9">
        <v>1179</v>
      </c>
      <c r="E57" s="10">
        <v>1504</v>
      </c>
      <c r="F57" s="12">
        <v>6.25E-2</v>
      </c>
      <c r="G57" s="12">
        <v>7.4074074074074001E-2</v>
      </c>
      <c r="H57" s="13">
        <v>8.05767599660729E-2</v>
      </c>
      <c r="I57" s="12">
        <v>8.5771276595744683E-2</v>
      </c>
    </row>
    <row r="58" spans="1:9" x14ac:dyDescent="0.3">
      <c r="A58" s="4" t="s">
        <v>60</v>
      </c>
      <c r="B58" s="8">
        <v>10401</v>
      </c>
      <c r="C58" s="8">
        <v>20256</v>
      </c>
      <c r="D58" s="9">
        <v>29201</v>
      </c>
      <c r="E58" s="10">
        <v>37876</v>
      </c>
      <c r="F58" s="12">
        <v>0.17277184886068647</v>
      </c>
      <c r="G58" s="12">
        <v>0.17925552922590801</v>
      </c>
      <c r="H58" s="13">
        <v>0.19119208246292901</v>
      </c>
      <c r="I58" s="12">
        <v>0.19761854472489176</v>
      </c>
    </row>
    <row r="59" spans="1:9" x14ac:dyDescent="0.3">
      <c r="A59" s="4" t="s">
        <v>61</v>
      </c>
      <c r="B59" s="8">
        <v>1819</v>
      </c>
      <c r="C59" s="8">
        <v>3470</v>
      </c>
      <c r="D59" s="9">
        <v>5133</v>
      </c>
      <c r="E59" s="10">
        <v>6763</v>
      </c>
      <c r="F59" s="12">
        <v>0.16217702034084661</v>
      </c>
      <c r="G59" s="12">
        <v>0.16916426512968299</v>
      </c>
      <c r="H59" s="13">
        <v>0.17669978570037001</v>
      </c>
      <c r="I59" s="12">
        <v>0.18453349105426586</v>
      </c>
    </row>
    <row r="60" spans="1:9" x14ac:dyDescent="0.3">
      <c r="A60" s="4" t="s">
        <v>62</v>
      </c>
      <c r="B60" s="8">
        <v>660</v>
      </c>
      <c r="C60" s="8">
        <v>1327</v>
      </c>
      <c r="D60" s="9">
        <v>1860</v>
      </c>
      <c r="E60" s="10">
        <v>2357</v>
      </c>
      <c r="F60" s="12">
        <v>7.4242424242424249E-2</v>
      </c>
      <c r="G60" s="12">
        <v>7.1590052750565097E-2</v>
      </c>
      <c r="H60" s="13">
        <v>8.1182795698924698E-2</v>
      </c>
      <c r="I60" s="12">
        <v>9.0369113279592697E-2</v>
      </c>
    </row>
    <row r="61" spans="1:9" x14ac:dyDescent="0.3">
      <c r="E61" s="16"/>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8751F-79D9-446A-A4A8-EE13FAB89B6B}">
  <dimension ref="A1:I60"/>
  <sheetViews>
    <sheetView topLeftCell="A17" workbookViewId="0">
      <selection activeCell="C8" sqref="C8"/>
    </sheetView>
  </sheetViews>
  <sheetFormatPr defaultRowHeight="14.4" x14ac:dyDescent="0.3"/>
  <cols>
    <col min="1" max="1" width="14.88671875" bestFit="1" customWidth="1"/>
    <col min="2" max="9" width="15.88671875" customWidth="1"/>
  </cols>
  <sheetData>
    <row r="1" spans="1:9" ht="31.5" customHeight="1" x14ac:dyDescent="0.3">
      <c r="A1" s="6" t="s">
        <v>3</v>
      </c>
      <c r="B1" s="7" t="s">
        <v>71</v>
      </c>
      <c r="C1" s="7" t="s">
        <v>72</v>
      </c>
      <c r="D1" s="7" t="s">
        <v>73</v>
      </c>
      <c r="E1" s="7" t="s">
        <v>74</v>
      </c>
      <c r="F1" s="11" t="s">
        <v>75</v>
      </c>
      <c r="G1" s="11" t="s">
        <v>76</v>
      </c>
      <c r="H1" s="11" t="s">
        <v>77</v>
      </c>
      <c r="I1" s="11" t="s">
        <v>78</v>
      </c>
    </row>
    <row r="2" spans="1:9" x14ac:dyDescent="0.3">
      <c r="A2" s="4" t="s">
        <v>4</v>
      </c>
      <c r="B2" s="8">
        <v>21646</v>
      </c>
      <c r="C2" s="13"/>
      <c r="D2" s="10"/>
      <c r="E2" s="12"/>
      <c r="F2" s="12">
        <v>0.37873048138224152</v>
      </c>
      <c r="G2" s="13"/>
      <c r="H2" s="12"/>
      <c r="I2" s="14"/>
    </row>
    <row r="3" spans="1:9" x14ac:dyDescent="0.3">
      <c r="A3" s="4" t="s">
        <v>5</v>
      </c>
      <c r="B3" s="8">
        <v>13</v>
      </c>
      <c r="C3" s="13"/>
      <c r="D3" s="10"/>
      <c r="E3" s="12"/>
      <c r="F3" s="12">
        <v>0.38461538461538464</v>
      </c>
      <c r="G3" s="13"/>
      <c r="H3" s="12"/>
      <c r="I3" s="14"/>
    </row>
    <row r="4" spans="1:9" x14ac:dyDescent="0.3">
      <c r="A4" s="4" t="s">
        <v>6</v>
      </c>
      <c r="B4" s="8">
        <v>318</v>
      </c>
      <c r="C4" s="13"/>
      <c r="D4" s="10"/>
      <c r="E4" s="12"/>
      <c r="F4" s="12">
        <v>0.11949685534591195</v>
      </c>
      <c r="G4" s="13"/>
      <c r="H4" s="12"/>
      <c r="I4" s="14"/>
    </row>
    <row r="5" spans="1:9" x14ac:dyDescent="0.3">
      <c r="A5" s="4" t="s">
        <v>7</v>
      </c>
      <c r="B5" s="8">
        <v>1611</v>
      </c>
      <c r="C5" s="13"/>
      <c r="D5" s="10"/>
      <c r="E5" s="12"/>
      <c r="F5" s="12">
        <v>0.10924891371818746</v>
      </c>
      <c r="G5" s="13"/>
      <c r="H5" s="12"/>
      <c r="I5" s="14"/>
    </row>
    <row r="6" spans="1:9" x14ac:dyDescent="0.3">
      <c r="A6" s="4" t="s">
        <v>8</v>
      </c>
      <c r="B6" s="8">
        <v>446</v>
      </c>
      <c r="C6" s="13"/>
      <c r="D6" s="10"/>
      <c r="E6" s="12"/>
      <c r="F6" s="12">
        <v>0.13004484304932734</v>
      </c>
      <c r="G6" s="13"/>
      <c r="H6" s="12"/>
      <c r="I6" s="14"/>
    </row>
    <row r="7" spans="1:9" x14ac:dyDescent="0.3">
      <c r="A7" s="4" t="s">
        <v>9</v>
      </c>
      <c r="B7" s="8">
        <v>161</v>
      </c>
      <c r="C7" s="13"/>
      <c r="D7" s="10"/>
      <c r="E7" s="12"/>
      <c r="F7" s="12">
        <v>3.1055900621118012E-2</v>
      </c>
      <c r="G7" s="13"/>
      <c r="H7" s="12"/>
      <c r="I7" s="14"/>
    </row>
    <row r="8" spans="1:9" x14ac:dyDescent="0.3">
      <c r="A8" s="4" t="s">
        <v>10</v>
      </c>
      <c r="B8" s="8">
        <v>15266</v>
      </c>
      <c r="C8" s="13"/>
      <c r="D8" s="10"/>
      <c r="E8" s="12"/>
      <c r="F8" s="12">
        <v>0.28704310231887853</v>
      </c>
      <c r="G8" s="13"/>
      <c r="H8" s="12"/>
      <c r="I8" s="14"/>
    </row>
    <row r="9" spans="1:9" x14ac:dyDescent="0.3">
      <c r="A9" s="4" t="s">
        <v>11</v>
      </c>
      <c r="B9" s="8">
        <v>139</v>
      </c>
      <c r="C9" s="13"/>
      <c r="D9" s="10"/>
      <c r="E9" s="12"/>
      <c r="F9" s="12">
        <v>5.7553956834532377E-2</v>
      </c>
      <c r="G9" s="13"/>
      <c r="H9" s="12"/>
      <c r="I9" s="14"/>
    </row>
    <row r="10" spans="1:9" x14ac:dyDescent="0.3">
      <c r="A10" s="4" t="s">
        <v>12</v>
      </c>
      <c r="B10" s="8">
        <v>2138</v>
      </c>
      <c r="C10" s="13"/>
      <c r="D10" s="10"/>
      <c r="E10" s="12"/>
      <c r="F10" s="12">
        <v>0.1842843779232928</v>
      </c>
      <c r="G10" s="13"/>
      <c r="H10" s="12"/>
      <c r="I10" s="14"/>
    </row>
    <row r="11" spans="1:9" x14ac:dyDescent="0.3">
      <c r="A11" s="4" t="s">
        <v>13</v>
      </c>
      <c r="B11" s="8">
        <v>8830</v>
      </c>
      <c r="C11" s="13"/>
      <c r="D11" s="10"/>
      <c r="E11" s="12"/>
      <c r="F11" s="12">
        <v>0.11075877689694225</v>
      </c>
      <c r="G11" s="13"/>
      <c r="H11" s="12"/>
      <c r="I11" s="14"/>
    </row>
    <row r="12" spans="1:9" x14ac:dyDescent="0.3">
      <c r="A12" s="4" t="s">
        <v>14</v>
      </c>
      <c r="B12" s="8">
        <v>213</v>
      </c>
      <c r="C12" s="13"/>
      <c r="D12" s="10"/>
      <c r="E12" s="12"/>
      <c r="F12" s="12">
        <v>5.6338028169014086E-2</v>
      </c>
      <c r="G12" s="13"/>
      <c r="H12" s="12"/>
      <c r="I12" s="14"/>
    </row>
    <row r="13" spans="1:9" x14ac:dyDescent="0.3">
      <c r="A13" s="4" t="s">
        <v>15</v>
      </c>
      <c r="B13" s="8">
        <v>841</v>
      </c>
      <c r="C13" s="13"/>
      <c r="D13" s="10"/>
      <c r="E13" s="12"/>
      <c r="F13" s="12">
        <v>0.14625445897740785</v>
      </c>
      <c r="G13" s="13"/>
      <c r="H13" s="12"/>
      <c r="I13" s="14"/>
    </row>
    <row r="14" spans="1:9" x14ac:dyDescent="0.3">
      <c r="A14" s="4" t="s">
        <v>16</v>
      </c>
      <c r="B14" s="8">
        <v>2557</v>
      </c>
      <c r="C14" s="13"/>
      <c r="D14" s="10"/>
      <c r="E14" s="12"/>
      <c r="F14" s="12">
        <v>4.5365662886194758E-2</v>
      </c>
      <c r="G14" s="13"/>
      <c r="H14" s="12"/>
      <c r="I14" s="14"/>
    </row>
    <row r="15" spans="1:9" x14ac:dyDescent="0.3">
      <c r="A15" s="4" t="s">
        <v>17</v>
      </c>
      <c r="B15" s="8">
        <v>188</v>
      </c>
      <c r="C15" s="13"/>
      <c r="D15" s="10"/>
      <c r="E15" s="12"/>
      <c r="F15" s="12">
        <v>6.3829787234042548E-2</v>
      </c>
      <c r="G15" s="13"/>
      <c r="H15" s="12"/>
      <c r="I15" s="14"/>
    </row>
    <row r="16" spans="1:9" x14ac:dyDescent="0.3">
      <c r="A16" s="4" t="s">
        <v>18</v>
      </c>
      <c r="B16" s="8">
        <v>8867</v>
      </c>
      <c r="C16" s="13"/>
      <c r="D16" s="10"/>
      <c r="E16" s="12"/>
      <c r="F16" s="12">
        <v>8.9207172662681855E-2</v>
      </c>
      <c r="G16" s="13"/>
      <c r="H16" s="12"/>
      <c r="I16" s="14"/>
    </row>
    <row r="17" spans="1:9" x14ac:dyDescent="0.3">
      <c r="A17" s="4" t="s">
        <v>19</v>
      </c>
      <c r="B17" s="8">
        <v>1224</v>
      </c>
      <c r="C17" s="13"/>
      <c r="D17" s="10"/>
      <c r="E17" s="12"/>
      <c r="F17" s="12">
        <v>6.1274509803921566E-2</v>
      </c>
      <c r="G17" s="13"/>
      <c r="H17" s="12"/>
      <c r="I17" s="14"/>
    </row>
    <row r="18" spans="1:9" x14ac:dyDescent="0.3">
      <c r="A18" s="4" t="s">
        <v>20</v>
      </c>
      <c r="B18" s="8">
        <v>363</v>
      </c>
      <c r="C18" s="13"/>
      <c r="D18" s="10"/>
      <c r="E18" s="12"/>
      <c r="F18" s="12">
        <v>0.1046831955922865</v>
      </c>
      <c r="G18" s="13"/>
      <c r="H18" s="12"/>
      <c r="I18" s="14"/>
    </row>
    <row r="19" spans="1:9" x14ac:dyDescent="0.3">
      <c r="A19" s="4" t="s">
        <v>21</v>
      </c>
      <c r="B19" s="8">
        <v>148</v>
      </c>
      <c r="C19" s="13"/>
      <c r="D19" s="10"/>
      <c r="E19" s="12"/>
      <c r="F19" s="12">
        <v>4.0540540540540543E-2</v>
      </c>
      <c r="G19" s="13"/>
      <c r="H19" s="12"/>
      <c r="I19" s="14"/>
    </row>
    <row r="20" spans="1:9" x14ac:dyDescent="0.3">
      <c r="A20" s="4" t="s">
        <v>22</v>
      </c>
      <c r="B20" s="8">
        <v>176862</v>
      </c>
      <c r="C20" s="13"/>
      <c r="D20" s="10"/>
      <c r="E20" s="12"/>
      <c r="F20" s="12">
        <v>0.20733679365833249</v>
      </c>
      <c r="G20" s="13"/>
      <c r="H20" s="12"/>
      <c r="I20" s="14"/>
    </row>
    <row r="21" spans="1:9" x14ac:dyDescent="0.3">
      <c r="A21" s="4" t="s">
        <v>23</v>
      </c>
      <c r="B21" s="8">
        <v>1174</v>
      </c>
      <c r="C21" s="13"/>
      <c r="D21" s="10"/>
      <c r="E21" s="12"/>
      <c r="F21" s="12">
        <v>8.2623509369676315E-2</v>
      </c>
      <c r="G21" s="13"/>
      <c r="H21" s="12"/>
      <c r="I21" s="14"/>
    </row>
    <row r="22" spans="1:9" x14ac:dyDescent="0.3">
      <c r="A22" s="4" t="s">
        <v>24</v>
      </c>
      <c r="B22" s="8">
        <v>4275</v>
      </c>
      <c r="C22" s="13"/>
      <c r="D22" s="10"/>
      <c r="E22" s="12"/>
      <c r="F22" s="12">
        <v>0.33029239766081869</v>
      </c>
      <c r="G22" s="13"/>
      <c r="H22" s="12"/>
      <c r="I22" s="14"/>
    </row>
    <row r="23" spans="1:9" x14ac:dyDescent="0.3">
      <c r="A23" s="4" t="s">
        <v>25</v>
      </c>
      <c r="B23" s="8">
        <v>99</v>
      </c>
      <c r="C23" s="13"/>
      <c r="D23" s="10"/>
      <c r="E23" s="12"/>
      <c r="F23" s="12">
        <v>0.1111111111111111</v>
      </c>
      <c r="G23" s="13"/>
      <c r="H23" s="12"/>
      <c r="I23" s="14"/>
    </row>
    <row r="24" spans="1:9" x14ac:dyDescent="0.3">
      <c r="A24" s="4" t="s">
        <v>26</v>
      </c>
      <c r="B24" s="8">
        <v>564</v>
      </c>
      <c r="C24" s="13"/>
      <c r="D24" s="10"/>
      <c r="E24" s="12"/>
      <c r="F24" s="12">
        <v>0.13652482269503546</v>
      </c>
      <c r="G24" s="13"/>
      <c r="H24" s="12"/>
      <c r="I24" s="14"/>
    </row>
    <row r="25" spans="1:9" x14ac:dyDescent="0.3">
      <c r="A25" s="4" t="s">
        <v>27</v>
      </c>
      <c r="B25" s="8">
        <v>1847</v>
      </c>
      <c r="C25" s="13"/>
      <c r="D25" s="10"/>
      <c r="E25" s="12"/>
      <c r="F25" s="12">
        <v>8.5544125609095828E-2</v>
      </c>
      <c r="G25" s="13"/>
      <c r="H25" s="12"/>
      <c r="I25" s="14"/>
    </row>
    <row r="26" spans="1:9" x14ac:dyDescent="0.3">
      <c r="A26" s="4" t="s">
        <v>28</v>
      </c>
      <c r="B26" s="8">
        <v>46</v>
      </c>
      <c r="C26" s="13"/>
      <c r="D26" s="10"/>
      <c r="E26" s="12"/>
      <c r="F26" s="12">
        <v>2.1739130434782608E-2</v>
      </c>
      <c r="G26" s="13"/>
      <c r="H26" s="12"/>
      <c r="I26" s="14"/>
    </row>
    <row r="27" spans="1:9" x14ac:dyDescent="0.3">
      <c r="A27" s="4" t="s">
        <v>29</v>
      </c>
      <c r="B27" s="8">
        <v>113</v>
      </c>
      <c r="C27" s="13"/>
      <c r="D27" s="10"/>
      <c r="E27" s="12"/>
      <c r="F27" s="12">
        <v>0.13274336283185842</v>
      </c>
      <c r="G27" s="13"/>
      <c r="H27" s="12"/>
      <c r="I27" s="14"/>
    </row>
    <row r="28" spans="1:9" x14ac:dyDescent="0.3">
      <c r="A28" s="4" t="s">
        <v>30</v>
      </c>
      <c r="B28" s="8">
        <v>3653</v>
      </c>
      <c r="C28" s="13"/>
      <c r="D28" s="10"/>
      <c r="E28" s="12"/>
      <c r="F28" s="12">
        <v>0.16370106761565836</v>
      </c>
      <c r="G28" s="13"/>
      <c r="H28" s="12"/>
      <c r="I28" s="14"/>
    </row>
    <row r="29" spans="1:9" x14ac:dyDescent="0.3">
      <c r="A29" s="4" t="s">
        <v>31</v>
      </c>
      <c r="B29" s="8">
        <v>1602</v>
      </c>
      <c r="C29" s="13"/>
      <c r="D29" s="10"/>
      <c r="E29" s="12"/>
      <c r="F29" s="12">
        <v>0.21660424469413234</v>
      </c>
      <c r="G29" s="13"/>
      <c r="H29" s="12"/>
      <c r="I29" s="14"/>
    </row>
    <row r="30" spans="1:9" x14ac:dyDescent="0.3">
      <c r="A30" s="4" t="s">
        <v>32</v>
      </c>
      <c r="B30" s="8">
        <v>782</v>
      </c>
      <c r="C30" s="13"/>
      <c r="D30" s="10"/>
      <c r="E30" s="12"/>
      <c r="F30" s="12">
        <v>0.15473145780051151</v>
      </c>
      <c r="G30" s="13"/>
      <c r="H30" s="12"/>
      <c r="I30" s="14"/>
    </row>
    <row r="31" spans="1:9" x14ac:dyDescent="0.3">
      <c r="A31" s="4" t="s">
        <v>33</v>
      </c>
      <c r="B31" s="8">
        <v>61822</v>
      </c>
      <c r="C31" s="13"/>
      <c r="D31" s="10"/>
      <c r="E31" s="12"/>
      <c r="F31" s="12">
        <v>0.24730678399275338</v>
      </c>
      <c r="G31" s="13"/>
      <c r="H31" s="12"/>
      <c r="I31" s="14"/>
    </row>
    <row r="32" spans="1:9" x14ac:dyDescent="0.3">
      <c r="A32" s="4" t="s">
        <v>34</v>
      </c>
      <c r="B32" s="8">
        <v>24963</v>
      </c>
      <c r="C32" s="13"/>
      <c r="D32" s="10"/>
      <c r="E32" s="12"/>
      <c r="F32" s="12">
        <v>4.9312983215158437E-2</v>
      </c>
      <c r="G32" s="13"/>
      <c r="H32" s="12"/>
      <c r="I32" s="14"/>
    </row>
    <row r="33" spans="1:9" x14ac:dyDescent="0.3">
      <c r="A33" s="4" t="s">
        <v>35</v>
      </c>
      <c r="B33" s="8">
        <v>5569</v>
      </c>
      <c r="C33" s="13"/>
      <c r="D33" s="10"/>
      <c r="E33" s="12"/>
      <c r="F33" s="12">
        <v>0.19518764589692944</v>
      </c>
      <c r="G33" s="13"/>
      <c r="H33" s="12"/>
      <c r="I33" s="14"/>
    </row>
    <row r="34" spans="1:9" x14ac:dyDescent="0.3">
      <c r="A34" s="4" t="s">
        <v>36</v>
      </c>
      <c r="B34" s="8">
        <v>89</v>
      </c>
      <c r="C34" s="13"/>
      <c r="D34" s="10"/>
      <c r="E34" s="12"/>
      <c r="F34" s="12">
        <v>6.741573033707865E-2</v>
      </c>
      <c r="G34" s="13"/>
      <c r="H34" s="12"/>
      <c r="I34" s="14"/>
    </row>
    <row r="35" spans="1:9" x14ac:dyDescent="0.3">
      <c r="A35" s="4" t="s">
        <v>37</v>
      </c>
      <c r="B35" s="8">
        <v>34583</v>
      </c>
      <c r="C35" s="13"/>
      <c r="D35" s="10"/>
      <c r="E35" s="12"/>
      <c r="F35" s="12">
        <v>0.13758204898360465</v>
      </c>
      <c r="G35" s="13"/>
      <c r="H35" s="12"/>
      <c r="I35" s="14"/>
    </row>
    <row r="36" spans="1:9" x14ac:dyDescent="0.3">
      <c r="A36" s="4" t="s">
        <v>38</v>
      </c>
      <c r="B36" s="8">
        <v>15008</v>
      </c>
      <c r="C36" s="13"/>
      <c r="D36" s="10"/>
      <c r="E36" s="12"/>
      <c r="F36" s="12">
        <v>0.19689498933901919</v>
      </c>
      <c r="G36" s="13"/>
      <c r="H36" s="12"/>
      <c r="I36" s="14"/>
    </row>
    <row r="37" spans="1:9" x14ac:dyDescent="0.3">
      <c r="A37" s="4" t="s">
        <v>39</v>
      </c>
      <c r="B37" s="8">
        <v>627</v>
      </c>
      <c r="C37" s="13"/>
      <c r="D37" s="10"/>
      <c r="E37" s="12"/>
      <c r="F37" s="12">
        <v>0.15948963317384371</v>
      </c>
      <c r="G37" s="13"/>
      <c r="H37" s="12"/>
      <c r="I37" s="14"/>
    </row>
    <row r="38" spans="1:9" x14ac:dyDescent="0.3">
      <c r="A38" s="4" t="s">
        <v>40</v>
      </c>
      <c r="B38" s="8">
        <v>28457</v>
      </c>
      <c r="C38" s="13"/>
      <c r="D38" s="10"/>
      <c r="E38" s="12"/>
      <c r="F38" s="12">
        <v>0.13051270337702497</v>
      </c>
      <c r="G38" s="13"/>
      <c r="H38" s="12"/>
      <c r="I38" s="14"/>
    </row>
    <row r="39" spans="1:9" x14ac:dyDescent="0.3">
      <c r="A39" s="4" t="s">
        <v>41</v>
      </c>
      <c r="B39" s="8">
        <v>49066</v>
      </c>
      <c r="C39" s="13"/>
      <c r="D39" s="10"/>
      <c r="E39" s="12"/>
      <c r="F39" s="12">
        <v>0.22078424978600253</v>
      </c>
      <c r="G39" s="13"/>
      <c r="H39" s="12"/>
      <c r="I39" s="14"/>
    </row>
    <row r="40" spans="1:9" x14ac:dyDescent="0.3">
      <c r="A40" s="4" t="s">
        <v>42</v>
      </c>
      <c r="B40" s="8">
        <v>9961</v>
      </c>
      <c r="C40" s="13"/>
      <c r="D40" s="10"/>
      <c r="E40" s="12"/>
      <c r="F40" s="12">
        <v>0.29083425358899712</v>
      </c>
      <c r="G40" s="13"/>
      <c r="H40" s="12"/>
      <c r="I40" s="14"/>
    </row>
    <row r="41" spans="1:9" x14ac:dyDescent="0.3">
      <c r="A41" s="4" t="s">
        <v>43</v>
      </c>
      <c r="B41" s="8">
        <v>8140</v>
      </c>
      <c r="C41" s="13"/>
      <c r="D41" s="10"/>
      <c r="E41" s="12"/>
      <c r="F41" s="12">
        <v>0.20307125307125307</v>
      </c>
      <c r="G41" s="13"/>
      <c r="H41" s="12"/>
      <c r="I41" s="14"/>
    </row>
    <row r="42" spans="1:9" x14ac:dyDescent="0.3">
      <c r="A42" s="4" t="s">
        <v>44</v>
      </c>
      <c r="B42" s="8">
        <v>3007</v>
      </c>
      <c r="C42" s="13"/>
      <c r="D42" s="10"/>
      <c r="E42" s="12"/>
      <c r="F42" s="12">
        <v>0.20452278017958098</v>
      </c>
      <c r="G42" s="13"/>
      <c r="H42" s="12"/>
      <c r="I42" s="14"/>
    </row>
    <row r="43" spans="1:9" x14ac:dyDescent="0.3">
      <c r="A43" s="4" t="s">
        <v>45</v>
      </c>
      <c r="B43" s="8">
        <v>17126</v>
      </c>
      <c r="C43" s="13"/>
      <c r="D43" s="10"/>
      <c r="E43" s="12"/>
      <c r="F43" s="12">
        <v>0.31250729884386313</v>
      </c>
      <c r="G43" s="13"/>
      <c r="H43" s="12"/>
      <c r="I43" s="14"/>
    </row>
    <row r="44" spans="1:9" x14ac:dyDescent="0.3">
      <c r="A44" s="4" t="s">
        <v>46</v>
      </c>
      <c r="B44" s="8">
        <v>4807</v>
      </c>
      <c r="C44" s="13"/>
      <c r="D44" s="10"/>
      <c r="E44" s="12"/>
      <c r="F44" s="12">
        <v>0.1836904514250052</v>
      </c>
      <c r="G44" s="13"/>
      <c r="H44" s="12"/>
      <c r="I44" s="14"/>
    </row>
    <row r="45" spans="1:9" x14ac:dyDescent="0.3">
      <c r="A45" s="4" t="s">
        <v>47</v>
      </c>
      <c r="B45" s="8">
        <v>30460</v>
      </c>
      <c r="C45" s="13"/>
      <c r="D45" s="10"/>
      <c r="E45" s="12"/>
      <c r="F45" s="12">
        <v>0.37518056467498356</v>
      </c>
      <c r="G45" s="13"/>
      <c r="H45" s="12"/>
      <c r="I45" s="14"/>
    </row>
    <row r="46" spans="1:9" x14ac:dyDescent="0.3">
      <c r="A46" s="4" t="s">
        <v>48</v>
      </c>
      <c r="B46" s="8">
        <v>2388</v>
      </c>
      <c r="C46" s="13"/>
      <c r="D46" s="10"/>
      <c r="E46" s="12"/>
      <c r="F46" s="12">
        <v>0.23911222780569513</v>
      </c>
      <c r="G46" s="13"/>
      <c r="H46" s="12"/>
      <c r="I46" s="14"/>
    </row>
    <row r="47" spans="1:9" x14ac:dyDescent="0.3">
      <c r="A47" s="4" t="s">
        <v>49</v>
      </c>
      <c r="B47" s="8">
        <v>1488</v>
      </c>
      <c r="C47" s="13"/>
      <c r="D47" s="10"/>
      <c r="E47" s="12"/>
      <c r="F47" s="12">
        <v>9.3413978494623656E-2</v>
      </c>
      <c r="G47" s="13"/>
      <c r="H47" s="12"/>
      <c r="I47" s="14"/>
    </row>
    <row r="48" spans="1:9" x14ac:dyDescent="0.3">
      <c r="A48" s="4" t="s">
        <v>50</v>
      </c>
      <c r="B48" s="8">
        <v>23</v>
      </c>
      <c r="C48" s="13"/>
      <c r="D48" s="10"/>
      <c r="E48" s="12"/>
      <c r="F48" s="12">
        <v>4.3478260869565216E-2</v>
      </c>
      <c r="G48" s="13"/>
      <c r="H48" s="12"/>
      <c r="I48" s="14"/>
    </row>
    <row r="49" spans="1:9" x14ac:dyDescent="0.3">
      <c r="A49" s="4" t="s">
        <v>51</v>
      </c>
      <c r="B49" s="8">
        <v>257</v>
      </c>
      <c r="C49" s="13"/>
      <c r="D49" s="10"/>
      <c r="E49" s="12"/>
      <c r="F49" s="12">
        <v>5.4474708171206226E-2</v>
      </c>
      <c r="G49" s="13"/>
      <c r="H49" s="12"/>
      <c r="I49" s="14"/>
    </row>
    <row r="50" spans="1:9" x14ac:dyDescent="0.3">
      <c r="A50" s="4" t="s">
        <v>52</v>
      </c>
      <c r="B50" s="8">
        <v>4680</v>
      </c>
      <c r="C50" s="13"/>
      <c r="D50" s="10"/>
      <c r="E50" s="12"/>
      <c r="F50" s="12">
        <v>0.1641025641025641</v>
      </c>
      <c r="G50" s="13"/>
      <c r="H50" s="12"/>
      <c r="I50" s="14"/>
    </row>
    <row r="51" spans="1:9" x14ac:dyDescent="0.3">
      <c r="A51" s="4" t="s">
        <v>53</v>
      </c>
      <c r="B51" s="8">
        <v>5289</v>
      </c>
      <c r="C51" s="13"/>
      <c r="D51" s="10"/>
      <c r="E51" s="12"/>
      <c r="F51" s="12">
        <v>0.20589903573454338</v>
      </c>
      <c r="G51" s="13"/>
      <c r="H51" s="12"/>
      <c r="I51" s="14"/>
    </row>
    <row r="52" spans="1:9" x14ac:dyDescent="0.3">
      <c r="A52" s="4" t="s">
        <v>54</v>
      </c>
      <c r="B52" s="8">
        <v>4569</v>
      </c>
      <c r="C52" s="13"/>
      <c r="D52" s="10"/>
      <c r="E52" s="12"/>
      <c r="F52" s="12">
        <v>0.10439921208141825</v>
      </c>
      <c r="G52" s="13"/>
      <c r="H52" s="12"/>
      <c r="I52" s="14"/>
    </row>
    <row r="53" spans="1:9" x14ac:dyDescent="0.3">
      <c r="A53" s="4" t="s">
        <v>55</v>
      </c>
      <c r="B53" s="8">
        <v>884</v>
      </c>
      <c r="C53" s="13"/>
      <c r="D53" s="10"/>
      <c r="E53" s="12"/>
      <c r="F53" s="12">
        <v>9.9547511312217188E-2</v>
      </c>
      <c r="G53" s="13"/>
      <c r="H53" s="12"/>
      <c r="I53" s="14"/>
    </row>
    <row r="54" spans="1:9" x14ac:dyDescent="0.3">
      <c r="A54" s="4" t="s">
        <v>56</v>
      </c>
      <c r="B54" s="8">
        <v>374</v>
      </c>
      <c r="C54" s="13"/>
      <c r="D54" s="10"/>
      <c r="E54" s="12"/>
      <c r="F54" s="12">
        <v>5.6149732620320858E-2</v>
      </c>
      <c r="G54" s="13"/>
      <c r="H54" s="12"/>
      <c r="I54" s="14"/>
    </row>
    <row r="55" spans="1:9" x14ac:dyDescent="0.3">
      <c r="A55" s="4" t="s">
        <v>57</v>
      </c>
      <c r="B55" s="8">
        <v>57</v>
      </c>
      <c r="C55" s="13"/>
      <c r="D55" s="10"/>
      <c r="E55" s="12"/>
      <c r="F55" s="12">
        <v>8.771929824561403E-2</v>
      </c>
      <c r="G55" s="13"/>
      <c r="H55" s="12"/>
      <c r="I55" s="14"/>
    </row>
    <row r="56" spans="1:9" x14ac:dyDescent="0.3">
      <c r="A56" s="4" t="s">
        <v>58</v>
      </c>
      <c r="B56" s="8">
        <v>3670</v>
      </c>
      <c r="C56" s="13"/>
      <c r="D56" s="10"/>
      <c r="E56" s="12"/>
      <c r="F56" s="12">
        <v>6.3215258855585835E-2</v>
      </c>
      <c r="G56" s="13"/>
      <c r="H56" s="12"/>
      <c r="I56" s="14"/>
    </row>
    <row r="57" spans="1:9" x14ac:dyDescent="0.3">
      <c r="A57" s="4" t="s">
        <v>59</v>
      </c>
      <c r="B57" s="8">
        <v>425</v>
      </c>
      <c r="C57" s="13"/>
      <c r="D57" s="10"/>
      <c r="E57" s="12"/>
      <c r="F57" s="12">
        <v>0.12235294117647059</v>
      </c>
      <c r="G57" s="13"/>
      <c r="H57" s="12"/>
      <c r="I57" s="14"/>
    </row>
    <row r="58" spans="1:9" x14ac:dyDescent="0.3">
      <c r="A58" s="4" t="s">
        <v>60</v>
      </c>
      <c r="B58" s="8">
        <v>12142</v>
      </c>
      <c r="C58" s="13"/>
      <c r="D58" s="10"/>
      <c r="E58" s="12"/>
      <c r="F58" s="12">
        <v>0.19799044638445068</v>
      </c>
      <c r="G58" s="13"/>
      <c r="H58" s="12"/>
      <c r="I58" s="14"/>
    </row>
    <row r="59" spans="1:9" x14ac:dyDescent="0.3">
      <c r="A59" s="4" t="s">
        <v>61</v>
      </c>
      <c r="B59" s="8">
        <v>1967</v>
      </c>
      <c r="C59" s="13"/>
      <c r="D59" s="10"/>
      <c r="E59" s="12"/>
      <c r="F59" s="12">
        <v>0.21453990849008642</v>
      </c>
      <c r="G59" s="13"/>
      <c r="H59" s="12"/>
      <c r="I59" s="14"/>
    </row>
    <row r="60" spans="1:9" x14ac:dyDescent="0.3">
      <c r="A60" s="4" t="s">
        <v>62</v>
      </c>
      <c r="B60" s="8">
        <v>571</v>
      </c>
      <c r="C60" s="13"/>
      <c r="D60" s="10"/>
      <c r="E60" s="12"/>
      <c r="F60" s="12">
        <v>8.2311733800350256E-2</v>
      </c>
      <c r="G60" s="13"/>
      <c r="H60" s="12"/>
      <c r="I60" s="1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Readme</vt:lpstr>
      <vt:lpstr>Yearly</vt:lpstr>
      <vt:lpstr>Future Electric Cars based on %</vt:lpstr>
      <vt:lpstr>ZEV GWh vs GWh Production</vt:lpstr>
      <vt:lpstr>Sheet1</vt:lpstr>
      <vt:lpstr>2021</vt:lpstr>
      <vt:lpstr>2022</vt:lpstr>
      <vt:lpstr>2023</vt:lpstr>
      <vt:lpstr>data_date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 Pham</dc:creator>
  <cp:lastModifiedBy>jay saini</cp:lastModifiedBy>
  <dcterms:created xsi:type="dcterms:W3CDTF">2020-12-09T21:05:09Z</dcterms:created>
  <dcterms:modified xsi:type="dcterms:W3CDTF">2023-05-31T23:54:43Z</dcterms:modified>
</cp:coreProperties>
</file>