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minimized="1" xWindow="0" yWindow="0" windowWidth="23040" windowHeight="9192" activeTab="2"/>
  </bookViews>
  <sheets>
    <sheet name="MEAN" sheetId="1" r:id="rId1"/>
    <sheet name="WET" sheetId="3" r:id="rId2"/>
    <sheet name="DRY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J30" i="1"/>
  <c r="I17" i="1"/>
  <c r="H12" i="1"/>
  <c r="D18" i="1"/>
  <c r="D12" i="1"/>
  <c r="D20" i="1"/>
  <c r="N37" i="4" l="1"/>
  <c r="E35" i="4"/>
  <c r="D35" i="4"/>
  <c r="E34" i="4"/>
  <c r="D34" i="4"/>
  <c r="E33" i="4"/>
  <c r="F33" i="4" s="1"/>
  <c r="D33" i="4"/>
  <c r="E32" i="4"/>
  <c r="D32" i="4"/>
  <c r="E31" i="4"/>
  <c r="D31" i="4"/>
  <c r="E30" i="4"/>
  <c r="D30" i="4"/>
  <c r="F30" i="4" s="1"/>
  <c r="E29" i="4"/>
  <c r="D29" i="4"/>
  <c r="E28" i="4"/>
  <c r="D28" i="4"/>
  <c r="E27" i="4"/>
  <c r="D27" i="4"/>
  <c r="E26" i="4"/>
  <c r="D26" i="4"/>
  <c r="E25" i="4"/>
  <c r="F25" i="4" s="1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F17" i="4" s="1"/>
  <c r="D17" i="4"/>
  <c r="E16" i="4"/>
  <c r="D16" i="4"/>
  <c r="E15" i="4"/>
  <c r="D15" i="4"/>
  <c r="E14" i="4"/>
  <c r="D14" i="4"/>
  <c r="F14" i="4" s="1"/>
  <c r="Q13" i="4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E13" i="4"/>
  <c r="D13" i="4"/>
  <c r="E12" i="4"/>
  <c r="D12" i="4"/>
  <c r="B7" i="4"/>
  <c r="H27" i="4" s="1"/>
  <c r="I27" i="4" s="1"/>
  <c r="F23" i="4" l="1"/>
  <c r="F27" i="4"/>
  <c r="F35" i="4"/>
  <c r="F18" i="4"/>
  <c r="F34" i="4"/>
  <c r="F15" i="4"/>
  <c r="D36" i="4"/>
  <c r="F24" i="4"/>
  <c r="F28" i="4"/>
  <c r="F32" i="4"/>
  <c r="F26" i="4"/>
  <c r="F22" i="4"/>
  <c r="F31" i="4"/>
  <c r="F29" i="4"/>
  <c r="F16" i="4"/>
  <c r="F13" i="4"/>
  <c r="F21" i="4"/>
  <c r="E36" i="4"/>
  <c r="F20" i="4"/>
  <c r="I28" i="4"/>
  <c r="I26" i="4"/>
  <c r="F12" i="4"/>
  <c r="G12" i="4" s="1"/>
  <c r="F19" i="4"/>
  <c r="D25" i="1"/>
  <c r="G13" i="4" l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I25" i="4"/>
  <c r="H26" i="4"/>
  <c r="J26" i="4" s="1"/>
  <c r="I29" i="4"/>
  <c r="H28" i="4"/>
  <c r="J28" i="4" s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8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9" i="3"/>
  <c r="H30" i="3"/>
  <c r="H31" i="3"/>
  <c r="H32" i="3"/>
  <c r="H33" i="3"/>
  <c r="H34" i="3"/>
  <c r="H35" i="3"/>
  <c r="H28" i="3"/>
  <c r="I25" i="3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26" i="3"/>
  <c r="I29" i="3"/>
  <c r="I30" i="3"/>
  <c r="I31" i="3"/>
  <c r="I32" i="3" s="1"/>
  <c r="I33" i="3" s="1"/>
  <c r="I34" i="3" s="1"/>
  <c r="I35" i="3" s="1"/>
  <c r="I28" i="3"/>
  <c r="I27" i="3"/>
  <c r="H27" i="3"/>
  <c r="E13" i="3"/>
  <c r="F13" i="3" s="1"/>
  <c r="E17" i="3"/>
  <c r="E19" i="3"/>
  <c r="E20" i="3"/>
  <c r="E26" i="3"/>
  <c r="E27" i="3"/>
  <c r="E32" i="3"/>
  <c r="E33" i="3"/>
  <c r="E34" i="3"/>
  <c r="E35" i="3"/>
  <c r="E28" i="3"/>
  <c r="F28" i="3" s="1"/>
  <c r="E22" i="3"/>
  <c r="E21" i="3"/>
  <c r="E18" i="3"/>
  <c r="E14" i="3"/>
  <c r="E12" i="3"/>
  <c r="E30" i="3"/>
  <c r="N37" i="3"/>
  <c r="D35" i="3"/>
  <c r="D34" i="3"/>
  <c r="D33" i="3"/>
  <c r="D32" i="3"/>
  <c r="E31" i="3"/>
  <c r="D31" i="3"/>
  <c r="D30" i="3"/>
  <c r="E29" i="3"/>
  <c r="F29" i="3" s="1"/>
  <c r="D29" i="3"/>
  <c r="D28" i="3"/>
  <c r="D27" i="3"/>
  <c r="D26" i="3"/>
  <c r="E25" i="3"/>
  <c r="D25" i="3"/>
  <c r="E24" i="3"/>
  <c r="D24" i="3"/>
  <c r="E23" i="3"/>
  <c r="D23" i="3"/>
  <c r="D22" i="3"/>
  <c r="D21" i="3"/>
  <c r="D20" i="3"/>
  <c r="D19" i="3"/>
  <c r="D18" i="3"/>
  <c r="D17" i="3"/>
  <c r="E16" i="3"/>
  <c r="D16" i="3"/>
  <c r="L15" i="3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E15" i="3"/>
  <c r="D15" i="3"/>
  <c r="Q14" i="3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L14" i="3"/>
  <c r="D14" i="3"/>
  <c r="Q13" i="3"/>
  <c r="L13" i="3"/>
  <c r="D13" i="3"/>
  <c r="D12" i="3"/>
  <c r="B7" i="3"/>
  <c r="I27" i="1"/>
  <c r="H27" i="1"/>
  <c r="F24" i="1"/>
  <c r="F25" i="1"/>
  <c r="F33" i="1"/>
  <c r="E3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2" i="1"/>
  <c r="D13" i="1"/>
  <c r="F13" i="1" s="1"/>
  <c r="D14" i="1"/>
  <c r="F14" i="1" s="1"/>
  <c r="D15" i="1"/>
  <c r="F15" i="1" s="1"/>
  <c r="D16" i="1"/>
  <c r="F16" i="1" s="1"/>
  <c r="D17" i="1"/>
  <c r="F17" i="1" s="1"/>
  <c r="F18" i="1"/>
  <c r="D19" i="1"/>
  <c r="F19" i="1" s="1"/>
  <c r="F20" i="1"/>
  <c r="D21" i="1"/>
  <c r="F21" i="1" s="1"/>
  <c r="D22" i="1"/>
  <c r="F22" i="1" s="1"/>
  <c r="D23" i="1"/>
  <c r="F23" i="1" s="1"/>
  <c r="D24" i="1"/>
  <c r="D26" i="1"/>
  <c r="F26" i="1" s="1"/>
  <c r="D27" i="1"/>
  <c r="F27" i="1" s="1"/>
  <c r="I26" i="1" s="1"/>
  <c r="D28" i="1"/>
  <c r="F28" i="1" s="1"/>
  <c r="I28" i="1" s="1"/>
  <c r="D29" i="1"/>
  <c r="F29" i="1" s="1"/>
  <c r="D30" i="1"/>
  <c r="F30" i="1" s="1"/>
  <c r="D31" i="1"/>
  <c r="F31" i="1" s="1"/>
  <c r="D32" i="1"/>
  <c r="F32" i="1" s="1"/>
  <c r="D33" i="1"/>
  <c r="D34" i="1"/>
  <c r="F34" i="1" s="1"/>
  <c r="D35" i="1"/>
  <c r="F35" i="1" s="1"/>
  <c r="F12" i="1"/>
  <c r="G12" i="1" s="1"/>
  <c r="N37" i="1"/>
  <c r="B7" i="1"/>
  <c r="G13" i="1" l="1"/>
  <c r="H28" i="1"/>
  <c r="J28" i="1" s="1"/>
  <c r="I29" i="1"/>
  <c r="I25" i="1"/>
  <c r="H26" i="1"/>
  <c r="J26" i="1" s="1"/>
  <c r="D36" i="1"/>
  <c r="I30" i="4"/>
  <c r="H29" i="4"/>
  <c r="J29" i="4" s="1"/>
  <c r="G36" i="4"/>
  <c r="H25" i="4"/>
  <c r="J25" i="4" s="1"/>
  <c r="I24" i="4"/>
  <c r="F25" i="3"/>
  <c r="F32" i="3"/>
  <c r="F12" i="3"/>
  <c r="G12" i="3" s="1"/>
  <c r="F17" i="3"/>
  <c r="F23" i="3"/>
  <c r="E36" i="3"/>
  <c r="F18" i="3"/>
  <c r="F22" i="3"/>
  <c r="F26" i="3"/>
  <c r="F15" i="3"/>
  <c r="F33" i="3"/>
  <c r="G13" i="3"/>
  <c r="F16" i="3"/>
  <c r="F20" i="3"/>
  <c r="F24" i="3"/>
  <c r="F19" i="3"/>
  <c r="F27" i="3"/>
  <c r="F34" i="3"/>
  <c r="F14" i="3"/>
  <c r="F31" i="3"/>
  <c r="F35" i="3"/>
  <c r="F30" i="3"/>
  <c r="F21" i="3"/>
  <c r="D36" i="3"/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I24" i="1"/>
  <c r="H25" i="1"/>
  <c r="J25" i="1" s="1"/>
  <c r="H29" i="1"/>
  <c r="J29" i="1" s="1"/>
  <c r="I30" i="1"/>
  <c r="H24" i="4"/>
  <c r="J24" i="4" s="1"/>
  <c r="I23" i="4"/>
  <c r="I31" i="4"/>
  <c r="H30" i="4"/>
  <c r="J30" i="4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1" l="1"/>
  <c r="I31" i="1"/>
  <c r="H30" i="1"/>
  <c r="I23" i="1"/>
  <c r="H24" i="1"/>
  <c r="J24" i="1" s="1"/>
  <c r="I32" i="4"/>
  <c r="H31" i="4"/>
  <c r="J31" i="4" s="1"/>
  <c r="H23" i="4"/>
  <c r="J23" i="4" s="1"/>
  <c r="I22" i="4"/>
  <c r="G36" i="3"/>
  <c r="I22" i="1" l="1"/>
  <c r="H23" i="1"/>
  <c r="J23" i="1" s="1"/>
  <c r="I32" i="1"/>
  <c r="H31" i="1"/>
  <c r="J31" i="1" s="1"/>
  <c r="H22" i="4"/>
  <c r="J22" i="4" s="1"/>
  <c r="I21" i="4"/>
  <c r="H32" i="4"/>
  <c r="J32" i="4" s="1"/>
  <c r="I33" i="4"/>
  <c r="L13" i="1"/>
  <c r="Q13" i="1"/>
  <c r="L14" i="1"/>
  <c r="Q14" i="1"/>
  <c r="L15" i="1"/>
  <c r="Q15" i="1"/>
  <c r="L16" i="1"/>
  <c r="Q16" i="1"/>
  <c r="L17" i="1"/>
  <c r="Q17" i="1"/>
  <c r="L18" i="1"/>
  <c r="Q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Q19" i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I33" i="1" l="1"/>
  <c r="H32" i="1"/>
  <c r="J32" i="1" s="1"/>
  <c r="I21" i="1"/>
  <c r="H22" i="1"/>
  <c r="J22" i="1" s="1"/>
  <c r="H33" i="4"/>
  <c r="J33" i="4" s="1"/>
  <c r="I34" i="4"/>
  <c r="H21" i="4"/>
  <c r="J21" i="4" s="1"/>
  <c r="I20" i="4"/>
  <c r="I20" i="1" l="1"/>
  <c r="H21" i="1"/>
  <c r="J21" i="1" s="1"/>
  <c r="I34" i="1"/>
  <c r="H33" i="1"/>
  <c r="J33" i="1" s="1"/>
  <c r="H34" i="4"/>
  <c r="J34" i="4" s="1"/>
  <c r="I35" i="4"/>
  <c r="H35" i="4" s="1"/>
  <c r="J35" i="4" s="1"/>
  <c r="H20" i="4"/>
  <c r="J20" i="4" s="1"/>
  <c r="I19" i="4"/>
  <c r="I35" i="1" l="1"/>
  <c r="H35" i="1" s="1"/>
  <c r="J35" i="1" s="1"/>
  <c r="H34" i="1"/>
  <c r="J34" i="1" s="1"/>
  <c r="I19" i="1"/>
  <c r="H20" i="1"/>
  <c r="J20" i="1" s="1"/>
  <c r="H19" i="4"/>
  <c r="J19" i="4" s="1"/>
  <c r="I18" i="4"/>
  <c r="I18" i="1" l="1"/>
  <c r="H19" i="1"/>
  <c r="J19" i="1" s="1"/>
  <c r="H18" i="4"/>
  <c r="J18" i="4" s="1"/>
  <c r="I17" i="4"/>
  <c r="H18" i="1" l="1"/>
  <c r="J18" i="1" s="1"/>
  <c r="I16" i="4"/>
  <c r="H17" i="4"/>
  <c r="J17" i="4" s="1"/>
  <c r="I16" i="1" l="1"/>
  <c r="H17" i="1"/>
  <c r="J17" i="1" s="1"/>
  <c r="I15" i="4"/>
  <c r="H16" i="4"/>
  <c r="J16" i="4" s="1"/>
  <c r="I15" i="1" l="1"/>
  <c r="H16" i="1"/>
  <c r="J16" i="1" s="1"/>
  <c r="H15" i="4"/>
  <c r="J15" i="4" s="1"/>
  <c r="I14" i="4"/>
  <c r="I14" i="1" l="1"/>
  <c r="J15" i="1"/>
  <c r="H14" i="4"/>
  <c r="J14" i="4" s="1"/>
  <c r="I13" i="4"/>
  <c r="I13" i="1" l="1"/>
  <c r="H14" i="1"/>
  <c r="J14" i="1" s="1"/>
  <c r="I12" i="4"/>
  <c r="H12" i="4" s="1"/>
  <c r="J12" i="4" s="1"/>
  <c r="H13" i="4"/>
  <c r="J13" i="4" s="1"/>
  <c r="I12" i="1" l="1"/>
  <c r="J12" i="1" s="1"/>
  <c r="H13" i="1"/>
  <c r="J13" i="1" s="1"/>
</calcChain>
</file>

<file path=xl/sharedStrings.xml><?xml version="1.0" encoding="utf-8"?>
<sst xmlns="http://schemas.openxmlformats.org/spreadsheetml/2006/main" count="206" uniqueCount="46">
  <si>
    <t>[m]</t>
  </si>
  <si>
    <t>Level of water above the minimum</t>
  </si>
  <si>
    <t>denivelation</t>
  </si>
  <si>
    <t>[1000 m3]</t>
  </si>
  <si>
    <t>Total volume</t>
  </si>
  <si>
    <t>[m asl]</t>
  </si>
  <si>
    <t>Level</t>
  </si>
  <si>
    <t>[m3]</t>
  </si>
  <si>
    <t>Cumulative</t>
  </si>
  <si>
    <t>Intake - outtake</t>
  </si>
  <si>
    <t>Balance</t>
  </si>
  <si>
    <t>Intake in the tailrace = outtake from the reservoir</t>
  </si>
  <si>
    <t>Vdot</t>
  </si>
  <si>
    <t>[m3/s]</t>
  </si>
  <si>
    <t>Vodt</t>
  </si>
  <si>
    <t>Unit</t>
  </si>
  <si>
    <t>Description</t>
  </si>
  <si>
    <t>Index</t>
  </si>
  <si>
    <t>daily average</t>
  </si>
  <si>
    <t>hour</t>
  </si>
  <si>
    <t>dry</t>
  </si>
  <si>
    <t>mean</t>
  </si>
  <si>
    <t>wet</t>
  </si>
  <si>
    <t>to</t>
  </si>
  <si>
    <t>from</t>
  </si>
  <si>
    <t>max</t>
  </si>
  <si>
    <t>Tailwater</t>
  </si>
  <si>
    <t>Denivelation</t>
  </si>
  <si>
    <t>Comulative</t>
  </si>
  <si>
    <t>Time</t>
  </si>
  <si>
    <t>Hour</t>
  </si>
  <si>
    <t>reservoir - outtake (Vi)</t>
  </si>
  <si>
    <t>minimum level tailwater</t>
  </si>
  <si>
    <t>[s]</t>
  </si>
  <si>
    <t>Δt</t>
  </si>
  <si>
    <t>Hdam</t>
  </si>
  <si>
    <t>Q</t>
  </si>
  <si>
    <t>Input data</t>
  </si>
  <si>
    <t>Compensation for the mean year</t>
  </si>
  <si>
    <t xml:space="preserve"> (340,604329)*(Ezaj+Hdam-73)-151119,74</t>
  </si>
  <si>
    <t>0,00293595798661*Vi+516,681207587491-Hdam</t>
  </si>
  <si>
    <t>Outtake form the tailrace (lower reservoir)</t>
  </si>
  <si>
    <t>sum of balance somme(balance)</t>
  </si>
  <si>
    <t>min -&gt;</t>
  </si>
  <si>
    <t>Compensation for the WET year</t>
  </si>
  <si>
    <t>Compensation for the DRY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</si>
</sst>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 CE"/>
      <charset val="238"/>
    </font>
    <font>
      <sz val="10"/>
      <name val="Times New Roman"/>
      <family val="1"/>
      <charset val="238"/>
    </font>
    <font>
      <b/>
      <sz val="10"/>
      <name val="Arial CE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i/>
      <sz val="10"/>
      <name val="Arial CE"/>
    </font>
    <font>
      <b/>
      <sz val="10"/>
      <name val="Arial CE"/>
    </font>
    <font>
      <sz val="20"/>
      <name val="Arial CE"/>
      <charset val="238"/>
    </font>
    <font>
      <sz val="10"/>
      <color theme="0"/>
      <name val="Arial CE"/>
      <charset val="238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0" xfId="0"/>
    <xf numFmtId="0" fontId="0" fillId="0" borderId="4" xfId="0" applyBorder="1"/>
    <xf numFmtId="0" fontId="0" fillId="0" borderId="2" xfId="0" applyBorder="1"/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4" fillId="0" borderId="4" xfId="0" applyNumberFormat="1" applyFont="1" applyBorder="1" applyAlignment="1">
      <alignment horizontal="center"/>
    </xf>
    <xf numFmtId="20" fontId="4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20" fontId="4" fillId="0" borderId="9" xfId="0" applyNumberFormat="1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5" borderId="4" xfId="0" applyFill="1" applyBorder="1"/>
    <xf numFmtId="0" fontId="3" fillId="5" borderId="4" xfId="0" applyFont="1" applyFill="1" applyBorder="1" applyAlignment="1">
      <alignment horizontal="center"/>
    </xf>
    <xf numFmtId="0" fontId="0" fillId="0" borderId="10" xfId="0" applyFill="1" applyBorder="1"/>
    <xf numFmtId="0" fontId="0" fillId="7" borderId="4" xfId="0" applyFill="1" applyBorder="1"/>
    <xf numFmtId="0" fontId="0" fillId="0" borderId="4" xfId="0" applyFill="1" applyBorder="1"/>
    <xf numFmtId="0" fontId="8" fillId="6" borderId="4" xfId="0" applyFont="1" applyFill="1" applyBorder="1"/>
    <xf numFmtId="0" fontId="0" fillId="8" borderId="4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8" fillId="7" borderId="4" xfId="0" applyFont="1" applyFill="1" applyBorder="1"/>
    <xf numFmtId="0" fontId="0" fillId="0" borderId="4" xfId="0" applyBorder="1"/>
    <xf numFmtId="0" fontId="6" fillId="4" borderId="4" xfId="0" applyFont="1" applyFill="1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4" borderId="4" xfId="0" applyFill="1" applyBorder="1"/>
    <xf numFmtId="0" fontId="0" fillId="0" borderId="4" xfId="0" applyBorder="1"/>
    <xf numFmtId="0" fontId="6" fillId="4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MEAN!$J$10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MEAN!$J$12:$J$35</c:f>
              <c:numCache>
                <c:formatCode>General</c:formatCode>
                <c:ptCount val="24"/>
                <c:pt idx="0">
                  <c:v>0.35936125829334742</c:v>
                </c:pt>
                <c:pt idx="1">
                  <c:v>0.35936125829334742</c:v>
                </c:pt>
                <c:pt idx="2">
                  <c:v>0.35936125829334742</c:v>
                </c:pt>
                <c:pt idx="3">
                  <c:v>0.35936125829334742</c:v>
                </c:pt>
                <c:pt idx="4">
                  <c:v>0.35936125829334742</c:v>
                </c:pt>
                <c:pt idx="5">
                  <c:v>0.35936125829334742</c:v>
                </c:pt>
                <c:pt idx="6">
                  <c:v>0.22195842452003944</c:v>
                </c:pt>
                <c:pt idx="7">
                  <c:v>0.69758361835090454</c:v>
                </c:pt>
                <c:pt idx="8">
                  <c:v>1.173208812181656</c:v>
                </c:pt>
                <c:pt idx="9">
                  <c:v>0.89840314463504001</c:v>
                </c:pt>
                <c:pt idx="10">
                  <c:v>0.62359747708831037</c:v>
                </c:pt>
                <c:pt idx="11">
                  <c:v>1.0992226709190618</c:v>
                </c:pt>
                <c:pt idx="12">
                  <c:v>0.82441700337244583</c:v>
                </c:pt>
                <c:pt idx="13">
                  <c:v>0.5496113358257162</c:v>
                </c:pt>
                <c:pt idx="14">
                  <c:v>0.27480566827898656</c:v>
                </c:pt>
                <c:pt idx="15">
                  <c:v>0</c:v>
                </c:pt>
                <c:pt idx="16">
                  <c:v>0.47562519456312202</c:v>
                </c:pt>
                <c:pt idx="17">
                  <c:v>0.49676409206676908</c:v>
                </c:pt>
                <c:pt idx="18">
                  <c:v>0.35936125829334742</c:v>
                </c:pt>
                <c:pt idx="19">
                  <c:v>0.35936125829334742</c:v>
                </c:pt>
                <c:pt idx="20">
                  <c:v>0.35936125829334742</c:v>
                </c:pt>
                <c:pt idx="21">
                  <c:v>0.35936125829334742</c:v>
                </c:pt>
                <c:pt idx="22">
                  <c:v>0.35936125829334742</c:v>
                </c:pt>
                <c:pt idx="23">
                  <c:v>0.35936125829334742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2-45F4-8D31-658A1545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94704"/>
        <c:axId val="485693720"/>
      </c:scatterChart>
      <c:valAx>
        <c:axId val="4856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3720"/>
        <c:crosses val="autoZero"/>
        <c:crossBetween val="midCat"/>
      </c:valAx>
      <c:valAx>
        <c:axId val="4856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WET!$J$10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WET!$J$12:$J$35</c:f>
              <c:numCache>
                <c:formatCode>General</c:formatCode>
                <c:ptCount val="24"/>
                <c:pt idx="0">
                  <c:v>0.77421212180138355</c:v>
                </c:pt>
                <c:pt idx="1">
                  <c:v>0.69124194909977632</c:v>
                </c:pt>
                <c:pt idx="2">
                  <c:v>0.6082717763981691</c:v>
                </c:pt>
                <c:pt idx="3">
                  <c:v>0.52530160369656187</c:v>
                </c:pt>
                <c:pt idx="4">
                  <c:v>0.44233143099495464</c:v>
                </c:pt>
                <c:pt idx="5">
                  <c:v>0.35936125829334742</c:v>
                </c:pt>
                <c:pt idx="6">
                  <c:v>0.22195842452003944</c:v>
                </c:pt>
                <c:pt idx="7">
                  <c:v>0.69758361835090454</c:v>
                </c:pt>
                <c:pt idx="8">
                  <c:v>1.173208812181656</c:v>
                </c:pt>
                <c:pt idx="9">
                  <c:v>0.89840314463504001</c:v>
                </c:pt>
                <c:pt idx="10">
                  <c:v>0.62359747708831037</c:v>
                </c:pt>
                <c:pt idx="11">
                  <c:v>1.0992226709190618</c:v>
                </c:pt>
                <c:pt idx="12">
                  <c:v>0.82441700337244583</c:v>
                </c:pt>
                <c:pt idx="13">
                  <c:v>0.5496113358257162</c:v>
                </c:pt>
                <c:pt idx="14">
                  <c:v>0.27480566827898656</c:v>
                </c:pt>
                <c:pt idx="15">
                  <c:v>0</c:v>
                </c:pt>
                <c:pt idx="16">
                  <c:v>0.47562519456312202</c:v>
                </c:pt>
                <c:pt idx="17">
                  <c:v>0.95125038839398712</c:v>
                </c:pt>
                <c:pt idx="18">
                  <c:v>1.2725616304485357</c:v>
                </c:pt>
                <c:pt idx="19">
                  <c:v>1.1895914577469284</c:v>
                </c:pt>
                <c:pt idx="20">
                  <c:v>1.1066212850453212</c:v>
                </c:pt>
                <c:pt idx="21">
                  <c:v>1.0236511123438277</c:v>
                </c:pt>
                <c:pt idx="22">
                  <c:v>0.94068093964222044</c:v>
                </c:pt>
                <c:pt idx="23">
                  <c:v>0.85771076694061321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A-46C9-96F9-A28934C3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94704"/>
        <c:axId val="485693720"/>
      </c:scatterChart>
      <c:valAx>
        <c:axId val="4856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3720"/>
        <c:crosses val="autoZero"/>
        <c:crossBetween val="midCat"/>
      </c:valAx>
      <c:valAx>
        <c:axId val="4856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DRY!$J$10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DRY!$A$12:$A$35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DRY!$J$12:$J$35</c:f>
              <c:numCache>
                <c:formatCode>General</c:formatCode>
                <c:ptCount val="24"/>
                <c:pt idx="0">
                  <c:v>0.50733354081853577</c:v>
                </c:pt>
                <c:pt idx="1">
                  <c:v>0.50733354081853577</c:v>
                </c:pt>
                <c:pt idx="2">
                  <c:v>0.50733354081853577</c:v>
                </c:pt>
                <c:pt idx="3">
                  <c:v>0.50733354081853577</c:v>
                </c:pt>
                <c:pt idx="4">
                  <c:v>0.50733354081853577</c:v>
                </c:pt>
                <c:pt idx="5">
                  <c:v>0.50733354081853577</c:v>
                </c:pt>
                <c:pt idx="6">
                  <c:v>0.40163905330052785</c:v>
                </c:pt>
                <c:pt idx="7">
                  <c:v>0.94068093964222044</c:v>
                </c:pt>
                <c:pt idx="8">
                  <c:v>0.7292919646062046</c:v>
                </c:pt>
                <c:pt idx="9">
                  <c:v>0.51790298957030245</c:v>
                </c:pt>
                <c:pt idx="10">
                  <c:v>0.3065140145344003</c:v>
                </c:pt>
                <c:pt idx="11">
                  <c:v>0.84555590087597921</c:v>
                </c:pt>
                <c:pt idx="12">
                  <c:v>0.63416692584007706</c:v>
                </c:pt>
                <c:pt idx="13">
                  <c:v>0.42277795080417491</c:v>
                </c:pt>
                <c:pt idx="14">
                  <c:v>0.21138897576827276</c:v>
                </c:pt>
                <c:pt idx="15">
                  <c:v>0</c:v>
                </c:pt>
                <c:pt idx="16">
                  <c:v>0.53904188707394951</c:v>
                </c:pt>
                <c:pt idx="17">
                  <c:v>0.62317469913818968</c:v>
                </c:pt>
                <c:pt idx="18">
                  <c:v>0.51748021162029545</c:v>
                </c:pt>
                <c:pt idx="19">
                  <c:v>0.51748021162029545</c:v>
                </c:pt>
                <c:pt idx="20">
                  <c:v>0.51748021162029545</c:v>
                </c:pt>
                <c:pt idx="21">
                  <c:v>0.51748021162029545</c:v>
                </c:pt>
                <c:pt idx="22">
                  <c:v>0.51748021162029545</c:v>
                </c:pt>
                <c:pt idx="23">
                  <c:v>0.51748021162029545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2-416D-85A8-5292350D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94704"/>
        <c:axId val="485693720"/>
      </c:scatterChart>
      <c:valAx>
        <c:axId val="4856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3720"/>
        <c:crosses val="autoZero"/>
        <c:crossBetween val="midCat"/>
      </c:valAx>
      <c:valAx>
        <c:axId val="4856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38</xdr:row>
      <xdr:rowOff>41910</xdr:rowOff>
    </xdr:from>
    <xdr:to>
      <xdr:col>14</xdr:col>
      <xdr:colOff>327660</xdr:colOff>
      <xdr:row>54</xdr:row>
      <xdr:rowOff>102870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38</xdr:row>
      <xdr:rowOff>41910</xdr:rowOff>
    </xdr:from>
    <xdr:to>
      <xdr:col>14</xdr:col>
      <xdr:colOff>327660</xdr:colOff>
      <xdr:row>54</xdr:row>
      <xdr:rowOff>102870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38</xdr:row>
      <xdr:rowOff>41910</xdr:rowOff>
    </xdr:from>
    <xdr:to>
      <xdr:col>14</xdr:col>
      <xdr:colOff>327660</xdr:colOff>
      <xdr:row>54</xdr:row>
      <xdr:rowOff>102870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15" zoomScale="70" zoomScaleNormal="70" workbookViewId="0">
      <selection activeCell="Q42" sqref="Q42"/>
    </sheetView>
  </sheetViews>
  <sheetFormatPr baseColWidth="10" defaultColWidth="8.88671875" defaultRowHeight="13.2"/>
  <cols>
    <col min="1" max="1" width="12.44140625" customWidth="1"/>
    <col min="2" max="2" width="6.6640625" customWidth="1"/>
    <col min="3" max="3" width="9" customWidth="1"/>
    <col min="7" max="7" width="13.33203125" customWidth="1"/>
    <col min="8" max="8" width="12.6640625" customWidth="1"/>
    <col min="9" max="9" width="12.6640625" bestFit="1" customWidth="1"/>
    <col min="10" max="10" width="14" bestFit="1" customWidth="1"/>
    <col min="13" max="13" width="15.5546875" customWidth="1"/>
    <col min="14" max="15" width="14.6640625" customWidth="1"/>
  </cols>
  <sheetData>
    <row r="1" spans="1:24" ht="24.6">
      <c r="A1" s="43" t="s">
        <v>38</v>
      </c>
      <c r="B1" s="43"/>
      <c r="C1" s="43"/>
      <c r="D1" s="43"/>
      <c r="E1" s="43"/>
      <c r="F1" s="43"/>
      <c r="G1" s="43"/>
      <c r="H1" s="43"/>
      <c r="I1" s="6"/>
    </row>
    <row r="3" spans="1:24">
      <c r="A3" s="40" t="s">
        <v>37</v>
      </c>
      <c r="B3" s="40"/>
      <c r="C3" s="40"/>
    </row>
    <row r="4" spans="1:24">
      <c r="A4" s="18" t="s">
        <v>36</v>
      </c>
      <c r="B4" s="16">
        <v>71</v>
      </c>
      <c r="C4" s="17" t="s">
        <v>13</v>
      </c>
    </row>
    <row r="5" spans="1:24" s="5" customFormat="1">
      <c r="A5" s="18" t="s">
        <v>35</v>
      </c>
      <c r="B5" s="16">
        <v>71</v>
      </c>
      <c r="C5" s="17" t="s">
        <v>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5" customFormat="1">
      <c r="A6" s="18" t="s">
        <v>34</v>
      </c>
      <c r="B6" s="16">
        <v>3600</v>
      </c>
      <c r="C6" s="17" t="s">
        <v>33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5" customFormat="1" ht="39.6">
      <c r="A7" s="19" t="s">
        <v>32</v>
      </c>
      <c r="B7" s="16">
        <f>524.75-B5-3.5</f>
        <v>450.25</v>
      </c>
      <c r="C7" s="17" t="s">
        <v>5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9" spans="1:24">
      <c r="Q9" s="41" t="s">
        <v>31</v>
      </c>
      <c r="R9" s="41"/>
      <c r="S9" s="41"/>
      <c r="T9" s="41"/>
      <c r="U9" s="41"/>
    </row>
    <row r="10" spans="1:24">
      <c r="A10" s="21" t="s">
        <v>30</v>
      </c>
      <c r="B10" s="42" t="s">
        <v>29</v>
      </c>
      <c r="C10" s="42"/>
      <c r="D10" s="21" t="s">
        <v>14</v>
      </c>
      <c r="E10" s="21" t="s">
        <v>12</v>
      </c>
      <c r="F10" s="21" t="s">
        <v>10</v>
      </c>
      <c r="G10" s="21" t="s">
        <v>28</v>
      </c>
      <c r="H10" s="21" t="s">
        <v>6</v>
      </c>
      <c r="I10" s="21" t="s">
        <v>4</v>
      </c>
      <c r="J10" s="21" t="s">
        <v>27</v>
      </c>
      <c r="L10" s="41" t="s">
        <v>26</v>
      </c>
      <c r="M10" s="41"/>
      <c r="N10" s="41"/>
      <c r="O10" s="41"/>
      <c r="Q10" s="4"/>
      <c r="R10" s="4" t="s">
        <v>22</v>
      </c>
      <c r="S10" s="4" t="s">
        <v>21</v>
      </c>
      <c r="T10" s="4" t="s">
        <v>20</v>
      </c>
      <c r="U10" s="4" t="s">
        <v>25</v>
      </c>
    </row>
    <row r="11" spans="1:24">
      <c r="A11" s="4"/>
      <c r="B11" s="17" t="s">
        <v>24</v>
      </c>
      <c r="C11" s="17" t="s">
        <v>23</v>
      </c>
      <c r="D11" s="17" t="s">
        <v>7</v>
      </c>
      <c r="E11" s="17" t="s">
        <v>7</v>
      </c>
      <c r="F11" s="17" t="s">
        <v>7</v>
      </c>
      <c r="G11" s="17" t="s">
        <v>7</v>
      </c>
      <c r="H11" s="17" t="s">
        <v>5</v>
      </c>
      <c r="I11" s="17" t="s">
        <v>3</v>
      </c>
      <c r="J11" s="17" t="s">
        <v>0</v>
      </c>
      <c r="L11" s="4" t="s">
        <v>19</v>
      </c>
      <c r="M11" s="4" t="s">
        <v>22</v>
      </c>
      <c r="N11" s="4" t="s">
        <v>21</v>
      </c>
      <c r="O11" s="4" t="s">
        <v>20</v>
      </c>
      <c r="Q11" s="4" t="s">
        <v>19</v>
      </c>
      <c r="R11" s="4" t="s">
        <v>7</v>
      </c>
      <c r="S11" s="4" t="s">
        <v>7</v>
      </c>
      <c r="T11" s="4" t="s">
        <v>7</v>
      </c>
      <c r="U11" s="4" t="s">
        <v>7</v>
      </c>
    </row>
    <row r="12" spans="1:24" ht="15.6">
      <c r="A12" s="4">
        <v>1</v>
      </c>
      <c r="B12" s="20">
        <v>0</v>
      </c>
      <c r="C12" s="20">
        <v>4.1666666666666664E-2</v>
      </c>
      <c r="D12" s="4">
        <f>-N12*$B$6</f>
        <v>0</v>
      </c>
      <c r="E12" s="4">
        <f>-S12</f>
        <v>0</v>
      </c>
      <c r="F12" s="4">
        <f>D12+E12</f>
        <v>0</v>
      </c>
      <c r="G12" s="4">
        <f>F12</f>
        <v>0</v>
      </c>
      <c r="H12" s="7">
        <f>0.00293595798661*I12+516.681207587491-$B$5</f>
        <v>450.60936125829335</v>
      </c>
      <c r="I12" s="7">
        <f t="shared" ref="I12:I25" si="0">I13-F13/1000</f>
        <v>1678.550474250025</v>
      </c>
      <c r="J12" s="7">
        <f t="shared" ref="J12:J25" si="1">H12-$H$27</f>
        <v>0.35936125829334742</v>
      </c>
      <c r="L12" s="4">
        <v>1</v>
      </c>
      <c r="M12" s="4"/>
      <c r="N12" s="9">
        <v>0</v>
      </c>
      <c r="O12" s="4"/>
      <c r="Q12" s="4">
        <v>1</v>
      </c>
      <c r="R12" s="4"/>
      <c r="S12" s="4">
        <v>0</v>
      </c>
      <c r="T12" s="4"/>
      <c r="U12" s="4"/>
    </row>
    <row r="13" spans="1:24" ht="15.6">
      <c r="A13" s="4">
        <v>2</v>
      </c>
      <c r="B13" s="14">
        <v>4.1666666666666664E-2</v>
      </c>
      <c r="C13" s="14">
        <v>8.3333333333333329E-2</v>
      </c>
      <c r="D13" s="7">
        <f t="shared" ref="D13:D35" si="2">-N13*$B$6</f>
        <v>0</v>
      </c>
      <c r="E13" s="7">
        <f t="shared" ref="E13:E35" si="3">-S13</f>
        <v>0</v>
      </c>
      <c r="F13" s="7">
        <f t="shared" ref="F13:F35" si="4">D13+E13</f>
        <v>0</v>
      </c>
      <c r="G13" s="4">
        <f>F13+G12</f>
        <v>0</v>
      </c>
      <c r="H13" s="7">
        <f t="shared" ref="H12:H25" si="5">0.00293595798661*I13+516.681207587491-$B$5</f>
        <v>450.60936125829335</v>
      </c>
      <c r="I13" s="7">
        <f t="shared" si="0"/>
        <v>1678.550474250025</v>
      </c>
      <c r="J13" s="7">
        <f t="shared" si="1"/>
        <v>0.35936125829334742</v>
      </c>
      <c r="L13" s="4">
        <f t="shared" ref="L13:L35" si="6">L12+1</f>
        <v>2</v>
      </c>
      <c r="M13" s="4"/>
      <c r="N13" s="9">
        <v>0</v>
      </c>
      <c r="O13" s="4"/>
      <c r="Q13" s="4">
        <f t="shared" ref="Q13:Q35" si="7">Q12+1</f>
        <v>2</v>
      </c>
      <c r="R13" s="4"/>
      <c r="S13" s="4">
        <v>0</v>
      </c>
      <c r="T13" s="4"/>
      <c r="U13" s="4"/>
    </row>
    <row r="14" spans="1:24" ht="15.6">
      <c r="A14" s="4">
        <v>3</v>
      </c>
      <c r="B14" s="14">
        <v>8.3333333333333329E-2</v>
      </c>
      <c r="C14" s="14">
        <v>0.125</v>
      </c>
      <c r="D14" s="7">
        <f t="shared" si="2"/>
        <v>0</v>
      </c>
      <c r="E14" s="7">
        <f t="shared" si="3"/>
        <v>0</v>
      </c>
      <c r="F14" s="7">
        <f t="shared" si="4"/>
        <v>0</v>
      </c>
      <c r="G14" s="7">
        <f t="shared" ref="G14:G35" si="8">F14+G13</f>
        <v>0</v>
      </c>
      <c r="H14" s="7">
        <f t="shared" si="5"/>
        <v>450.60936125829335</v>
      </c>
      <c r="I14" s="7">
        <f t="shared" si="0"/>
        <v>1678.550474250025</v>
      </c>
      <c r="J14" s="7">
        <f t="shared" si="1"/>
        <v>0.35936125829334742</v>
      </c>
      <c r="L14" s="4">
        <f t="shared" si="6"/>
        <v>3</v>
      </c>
      <c r="M14" s="4"/>
      <c r="N14" s="9">
        <v>0</v>
      </c>
      <c r="O14" s="4"/>
      <c r="Q14" s="4">
        <f t="shared" si="7"/>
        <v>3</v>
      </c>
      <c r="R14" s="4"/>
      <c r="S14" s="4">
        <v>0</v>
      </c>
      <c r="T14" s="4"/>
      <c r="U14" s="4"/>
    </row>
    <row r="15" spans="1:24" ht="15.6">
      <c r="A15" s="4">
        <v>4</v>
      </c>
      <c r="B15" s="14">
        <v>0.125</v>
      </c>
      <c r="C15" s="14">
        <v>0.16666666666666699</v>
      </c>
      <c r="D15" s="7">
        <f t="shared" si="2"/>
        <v>0</v>
      </c>
      <c r="E15" s="7">
        <f t="shared" si="3"/>
        <v>0</v>
      </c>
      <c r="F15" s="7">
        <f t="shared" si="4"/>
        <v>0</v>
      </c>
      <c r="G15" s="7">
        <f t="shared" si="8"/>
        <v>0</v>
      </c>
      <c r="H15" s="7">
        <f t="shared" si="5"/>
        <v>450.60936125829335</v>
      </c>
      <c r="I15" s="7">
        <f t="shared" si="0"/>
        <v>1678.550474250025</v>
      </c>
      <c r="J15" s="7">
        <f t="shared" si="1"/>
        <v>0.35936125829334742</v>
      </c>
      <c r="L15" s="4">
        <f t="shared" si="6"/>
        <v>4</v>
      </c>
      <c r="M15" s="4"/>
      <c r="N15" s="9">
        <v>0</v>
      </c>
      <c r="O15" s="4"/>
      <c r="Q15" s="4">
        <f t="shared" si="7"/>
        <v>4</v>
      </c>
      <c r="R15" s="4"/>
      <c r="S15" s="4">
        <v>0</v>
      </c>
      <c r="T15" s="4"/>
      <c r="U15" s="4"/>
    </row>
    <row r="16" spans="1:24" ht="15.6">
      <c r="A16" s="4">
        <v>5</v>
      </c>
      <c r="B16" s="14">
        <v>0.16666666666666699</v>
      </c>
      <c r="C16" s="14">
        <v>0.20833333333333401</v>
      </c>
      <c r="D16" s="7">
        <f t="shared" si="2"/>
        <v>0</v>
      </c>
      <c r="E16" s="7">
        <f t="shared" si="3"/>
        <v>0</v>
      </c>
      <c r="F16" s="7">
        <f t="shared" si="4"/>
        <v>0</v>
      </c>
      <c r="G16" s="7">
        <f t="shared" si="8"/>
        <v>0</v>
      </c>
      <c r="H16" s="7">
        <f t="shared" si="5"/>
        <v>450.60936125829335</v>
      </c>
      <c r="I16" s="7">
        <f t="shared" si="0"/>
        <v>1678.550474250025</v>
      </c>
      <c r="J16" s="7">
        <f t="shared" si="1"/>
        <v>0.35936125829334742</v>
      </c>
      <c r="L16" s="4">
        <f t="shared" si="6"/>
        <v>5</v>
      </c>
      <c r="M16" s="4"/>
      <c r="N16" s="9">
        <v>0</v>
      </c>
      <c r="O16" s="4"/>
      <c r="Q16" s="4">
        <f t="shared" si="7"/>
        <v>5</v>
      </c>
      <c r="R16" s="4"/>
      <c r="S16" s="4">
        <v>0</v>
      </c>
      <c r="T16" s="4"/>
      <c r="U16" s="4"/>
    </row>
    <row r="17" spans="1:24" s="1" customFormat="1" ht="15.6">
      <c r="A17" s="4">
        <v>6</v>
      </c>
      <c r="B17" s="14">
        <v>0.20833333333333401</v>
      </c>
      <c r="C17" s="14">
        <v>0.25</v>
      </c>
      <c r="D17" s="7">
        <f t="shared" si="2"/>
        <v>0</v>
      </c>
      <c r="E17" s="7">
        <f t="shared" si="3"/>
        <v>0</v>
      </c>
      <c r="F17" s="7">
        <f t="shared" si="4"/>
        <v>0</v>
      </c>
      <c r="G17" s="7">
        <f t="shared" si="8"/>
        <v>0</v>
      </c>
      <c r="H17" s="7">
        <f t="shared" si="5"/>
        <v>450.60936125829335</v>
      </c>
      <c r="I17" s="7">
        <f>I18-F18/1000</f>
        <v>1678.550474250025</v>
      </c>
      <c r="J17" s="7">
        <f t="shared" si="1"/>
        <v>0.35936125829334742</v>
      </c>
      <c r="K17"/>
      <c r="L17" s="4">
        <f t="shared" si="6"/>
        <v>6</v>
      </c>
      <c r="M17" s="4"/>
      <c r="N17" s="9">
        <v>0</v>
      </c>
      <c r="O17" s="4"/>
      <c r="P17"/>
      <c r="Q17" s="4">
        <f t="shared" si="7"/>
        <v>6</v>
      </c>
      <c r="R17" s="4"/>
      <c r="S17" s="4">
        <v>0</v>
      </c>
      <c r="T17" s="4"/>
      <c r="U17" s="4"/>
      <c r="V17"/>
      <c r="W17"/>
      <c r="X17"/>
    </row>
    <row r="18" spans="1:24" s="1" customFormat="1" ht="15.6">
      <c r="A18" s="4">
        <v>7</v>
      </c>
      <c r="B18" s="14">
        <v>0.25</v>
      </c>
      <c r="C18" s="14">
        <v>0.29166666666666702</v>
      </c>
      <c r="D18" s="22">
        <f>-N18*$B$6</f>
        <v>-46800</v>
      </c>
      <c r="E18" s="7">
        <f t="shared" si="3"/>
        <v>0</v>
      </c>
      <c r="F18" s="7">
        <f t="shared" si="4"/>
        <v>-46800</v>
      </c>
      <c r="G18" s="7">
        <f t="shared" si="8"/>
        <v>-46800</v>
      </c>
      <c r="H18" s="7">
        <f t="shared" si="5"/>
        <v>450.47195842452004</v>
      </c>
      <c r="I18" s="7">
        <f t="shared" si="0"/>
        <v>1631.750474250025</v>
      </c>
      <c r="J18" s="7">
        <f t="shared" si="1"/>
        <v>0.22195842452003944</v>
      </c>
      <c r="K18"/>
      <c r="L18" s="4">
        <f t="shared" si="6"/>
        <v>7</v>
      </c>
      <c r="M18" s="4"/>
      <c r="N18" s="23">
        <v>13</v>
      </c>
      <c r="O18" s="4"/>
      <c r="P18"/>
      <c r="Q18" s="4">
        <f t="shared" si="7"/>
        <v>7</v>
      </c>
      <c r="R18" s="4"/>
      <c r="S18" s="4">
        <v>0</v>
      </c>
      <c r="T18" s="4"/>
      <c r="U18" s="4"/>
      <c r="V18"/>
      <c r="W18"/>
      <c r="X18"/>
    </row>
    <row r="19" spans="1:24" s="1" customFormat="1" ht="15.6">
      <c r="A19" s="4">
        <v>8</v>
      </c>
      <c r="B19" s="14">
        <v>0.29166666666666702</v>
      </c>
      <c r="C19" s="14">
        <v>0.33333333333333398</v>
      </c>
      <c r="D19" s="7">
        <f t="shared" si="2"/>
        <v>-93600</v>
      </c>
      <c r="E19" s="7">
        <f t="shared" si="3"/>
        <v>255600</v>
      </c>
      <c r="F19" s="7">
        <f t="shared" si="4"/>
        <v>162000</v>
      </c>
      <c r="G19" s="7">
        <f t="shared" si="8"/>
        <v>115200</v>
      </c>
      <c r="H19" s="7">
        <f t="shared" si="5"/>
        <v>450.9475836183509</v>
      </c>
      <c r="I19" s="7">
        <f t="shared" si="0"/>
        <v>1793.750474250025</v>
      </c>
      <c r="J19" s="7">
        <f t="shared" si="1"/>
        <v>0.69758361835090454</v>
      </c>
      <c r="K19"/>
      <c r="L19" s="4">
        <f t="shared" si="6"/>
        <v>8</v>
      </c>
      <c r="M19" s="4"/>
      <c r="N19" s="9">
        <v>26</v>
      </c>
      <c r="O19" s="4"/>
      <c r="P19"/>
      <c r="Q19" s="4">
        <f t="shared" si="7"/>
        <v>8</v>
      </c>
      <c r="R19" s="4"/>
      <c r="S19" s="4">
        <v>-255600</v>
      </c>
      <c r="T19" s="4"/>
      <c r="U19" s="4"/>
      <c r="V19"/>
      <c r="W19"/>
      <c r="X19"/>
    </row>
    <row r="20" spans="1:24" s="1" customFormat="1" ht="15.6">
      <c r="A20" s="4">
        <v>9</v>
      </c>
      <c r="B20" s="14">
        <v>0.33333333333333398</v>
      </c>
      <c r="C20" s="14">
        <v>0.375</v>
      </c>
      <c r="D20" s="7">
        <f>-N20*$B$6</f>
        <v>-93600</v>
      </c>
      <c r="E20" s="7">
        <f t="shared" si="3"/>
        <v>255600</v>
      </c>
      <c r="F20" s="7">
        <f t="shared" si="4"/>
        <v>162000</v>
      </c>
      <c r="G20" s="7">
        <f t="shared" si="8"/>
        <v>277200</v>
      </c>
      <c r="H20" s="7">
        <f t="shared" si="5"/>
        <v>451.42320881218166</v>
      </c>
      <c r="I20" s="7">
        <f t="shared" si="0"/>
        <v>1955.750474250025</v>
      </c>
      <c r="J20" s="7">
        <f t="shared" si="1"/>
        <v>1.173208812181656</v>
      </c>
      <c r="K20"/>
      <c r="L20" s="4">
        <f t="shared" si="6"/>
        <v>9</v>
      </c>
      <c r="M20" s="4"/>
      <c r="N20" s="9">
        <v>26</v>
      </c>
      <c r="O20" s="4"/>
      <c r="P20"/>
      <c r="Q20" s="4">
        <f t="shared" si="7"/>
        <v>9</v>
      </c>
      <c r="R20" s="4"/>
      <c r="S20" s="4">
        <v>-255600</v>
      </c>
      <c r="T20" s="4"/>
      <c r="U20" s="4"/>
      <c r="V20"/>
      <c r="W20"/>
      <c r="X20"/>
    </row>
    <row r="21" spans="1:24" s="1" customFormat="1" ht="15.6">
      <c r="A21" s="4">
        <v>10</v>
      </c>
      <c r="B21" s="14">
        <v>0.375</v>
      </c>
      <c r="C21" s="14">
        <v>0.41666666666666702</v>
      </c>
      <c r="D21" s="7">
        <f t="shared" si="2"/>
        <v>-93600</v>
      </c>
      <c r="E21" s="7">
        <f t="shared" si="3"/>
        <v>0</v>
      </c>
      <c r="F21" s="7">
        <f t="shared" si="4"/>
        <v>-93600</v>
      </c>
      <c r="G21" s="7">
        <f t="shared" si="8"/>
        <v>183600</v>
      </c>
      <c r="H21" s="7">
        <f t="shared" si="5"/>
        <v>451.14840314463504</v>
      </c>
      <c r="I21" s="7">
        <f t="shared" si="0"/>
        <v>1862.1504742500251</v>
      </c>
      <c r="J21" s="7">
        <f t="shared" si="1"/>
        <v>0.89840314463504001</v>
      </c>
      <c r="K21"/>
      <c r="L21" s="4">
        <f t="shared" si="6"/>
        <v>10</v>
      </c>
      <c r="M21" s="4"/>
      <c r="N21" s="9">
        <v>26</v>
      </c>
      <c r="O21" s="4"/>
      <c r="P21"/>
      <c r="Q21" s="4">
        <f t="shared" si="7"/>
        <v>10</v>
      </c>
      <c r="R21" s="4"/>
      <c r="S21" s="4">
        <v>0</v>
      </c>
      <c r="T21" s="4"/>
      <c r="U21" s="4"/>
      <c r="V21"/>
      <c r="W21"/>
      <c r="X21"/>
    </row>
    <row r="22" spans="1:24" s="1" customFormat="1" ht="15.6">
      <c r="A22" s="4">
        <v>11</v>
      </c>
      <c r="B22" s="14">
        <v>0.41666666666666702</v>
      </c>
      <c r="C22" s="14">
        <v>0.45833333333333398</v>
      </c>
      <c r="D22" s="7">
        <f t="shared" si="2"/>
        <v>-93600</v>
      </c>
      <c r="E22" s="7">
        <f t="shared" si="3"/>
        <v>0</v>
      </c>
      <c r="F22" s="7">
        <f t="shared" si="4"/>
        <v>-93600</v>
      </c>
      <c r="G22" s="7">
        <f t="shared" si="8"/>
        <v>90000</v>
      </c>
      <c r="H22" s="7">
        <f t="shared" si="5"/>
        <v>450.87359747708831</v>
      </c>
      <c r="I22" s="7">
        <f t="shared" si="0"/>
        <v>1768.5504742500252</v>
      </c>
      <c r="J22" s="7">
        <f t="shared" si="1"/>
        <v>0.62359747708831037</v>
      </c>
      <c r="K22"/>
      <c r="L22" s="4">
        <f t="shared" si="6"/>
        <v>11</v>
      </c>
      <c r="M22" s="4"/>
      <c r="N22" s="9">
        <v>26</v>
      </c>
      <c r="O22" s="4"/>
      <c r="P22"/>
      <c r="Q22" s="4">
        <f t="shared" si="7"/>
        <v>11</v>
      </c>
      <c r="R22" s="4"/>
      <c r="S22" s="4">
        <v>0</v>
      </c>
      <c r="T22" s="4"/>
      <c r="U22" s="4"/>
      <c r="V22"/>
      <c r="W22"/>
      <c r="X22"/>
    </row>
    <row r="23" spans="1:24" s="1" customFormat="1" ht="15.6">
      <c r="A23" s="4">
        <v>12</v>
      </c>
      <c r="B23" s="14">
        <v>0.45833333333333398</v>
      </c>
      <c r="C23" s="14">
        <v>0.5</v>
      </c>
      <c r="D23" s="7">
        <f t="shared" si="2"/>
        <v>-93600</v>
      </c>
      <c r="E23" s="7">
        <f t="shared" si="3"/>
        <v>255600</v>
      </c>
      <c r="F23" s="7">
        <f t="shared" si="4"/>
        <v>162000</v>
      </c>
      <c r="G23" s="7">
        <f t="shared" si="8"/>
        <v>252000</v>
      </c>
      <c r="H23" s="7">
        <f t="shared" si="5"/>
        <v>451.34922267091906</v>
      </c>
      <c r="I23" s="7">
        <f t="shared" si="0"/>
        <v>1930.5504742500252</v>
      </c>
      <c r="J23" s="7">
        <f t="shared" si="1"/>
        <v>1.0992226709190618</v>
      </c>
      <c r="K23"/>
      <c r="L23" s="4">
        <f t="shared" si="6"/>
        <v>12</v>
      </c>
      <c r="M23" s="4"/>
      <c r="N23" s="9">
        <v>26</v>
      </c>
      <c r="O23" s="4"/>
      <c r="P23"/>
      <c r="Q23" s="4">
        <f t="shared" si="7"/>
        <v>12</v>
      </c>
      <c r="R23" s="4"/>
      <c r="S23" s="4">
        <v>-255600</v>
      </c>
      <c r="T23" s="4"/>
      <c r="U23" s="4"/>
      <c r="V23"/>
      <c r="W23"/>
      <c r="X23"/>
    </row>
    <row r="24" spans="1:24" s="1" customFormat="1" ht="15.6">
      <c r="A24" s="4">
        <v>13</v>
      </c>
      <c r="B24" s="14">
        <v>0.5</v>
      </c>
      <c r="C24" s="14">
        <v>0.54166666666666696</v>
      </c>
      <c r="D24" s="7">
        <f t="shared" si="2"/>
        <v>-93600</v>
      </c>
      <c r="E24" s="7">
        <f t="shared" si="3"/>
        <v>0</v>
      </c>
      <c r="F24" s="7">
        <f t="shared" si="4"/>
        <v>-93600</v>
      </c>
      <c r="G24" s="7">
        <f t="shared" si="8"/>
        <v>158400</v>
      </c>
      <c r="H24" s="7">
        <f t="shared" si="5"/>
        <v>451.07441700337245</v>
      </c>
      <c r="I24" s="7">
        <f t="shared" si="0"/>
        <v>1836.9504742500253</v>
      </c>
      <c r="J24" s="7">
        <f t="shared" si="1"/>
        <v>0.82441700337244583</v>
      </c>
      <c r="K24"/>
      <c r="L24" s="4">
        <f t="shared" si="6"/>
        <v>13</v>
      </c>
      <c r="M24" s="4"/>
      <c r="N24" s="9">
        <v>26</v>
      </c>
      <c r="O24" s="4"/>
      <c r="P24"/>
      <c r="Q24" s="4">
        <f t="shared" si="7"/>
        <v>13</v>
      </c>
      <c r="R24" s="4"/>
      <c r="S24" s="4">
        <v>0</v>
      </c>
      <c r="T24" s="4"/>
      <c r="U24" s="4"/>
      <c r="V24"/>
      <c r="W24"/>
      <c r="X24"/>
    </row>
    <row r="25" spans="1:24" s="1" customFormat="1" ht="15.6">
      <c r="A25" s="4">
        <v>14</v>
      </c>
      <c r="B25" s="14">
        <v>0.54166666666666696</v>
      </c>
      <c r="C25" s="14">
        <v>0.58333333333333404</v>
      </c>
      <c r="D25" s="7">
        <f>-N25*$B$6</f>
        <v>-93600</v>
      </c>
      <c r="E25" s="7">
        <f t="shared" si="3"/>
        <v>0</v>
      </c>
      <c r="F25" s="7">
        <f t="shared" si="4"/>
        <v>-93600</v>
      </c>
      <c r="G25" s="7">
        <f t="shared" si="8"/>
        <v>64800</v>
      </c>
      <c r="H25" s="7">
        <f t="shared" si="5"/>
        <v>450.79961133582572</v>
      </c>
      <c r="I25" s="7">
        <f t="shared" si="0"/>
        <v>1743.3504742500254</v>
      </c>
      <c r="J25" s="7">
        <f t="shared" si="1"/>
        <v>0.5496113358257162</v>
      </c>
      <c r="K25"/>
      <c r="L25" s="4">
        <f t="shared" si="6"/>
        <v>14</v>
      </c>
      <c r="M25" s="4"/>
      <c r="N25" s="9">
        <v>26</v>
      </c>
      <c r="O25" s="4"/>
      <c r="P25"/>
      <c r="Q25" s="4">
        <f t="shared" si="7"/>
        <v>14</v>
      </c>
      <c r="R25" s="4"/>
      <c r="S25" s="4">
        <v>0</v>
      </c>
      <c r="T25" s="4"/>
      <c r="U25" s="4"/>
      <c r="V25"/>
      <c r="W25"/>
      <c r="X25"/>
    </row>
    <row r="26" spans="1:24" s="1" customFormat="1" ht="15.6">
      <c r="A26" s="4">
        <v>15</v>
      </c>
      <c r="B26" s="14">
        <v>0.58333333333333404</v>
      </c>
      <c r="C26" s="14">
        <v>0.625</v>
      </c>
      <c r="D26" s="7">
        <f t="shared" si="2"/>
        <v>-93600</v>
      </c>
      <c r="E26" s="7">
        <f t="shared" si="3"/>
        <v>0</v>
      </c>
      <c r="F26" s="7">
        <f t="shared" si="4"/>
        <v>-93600</v>
      </c>
      <c r="G26" s="7">
        <f t="shared" si="8"/>
        <v>-28800</v>
      </c>
      <c r="H26" s="7">
        <f>0.00293595798661*I26+516.681207587491-$B$5</f>
        <v>450.52480566827899</v>
      </c>
      <c r="I26" s="4">
        <f>I27-F27/1000</f>
        <v>1649.7504742500255</v>
      </c>
      <c r="J26" s="7">
        <f>H26-$H$27</f>
        <v>0.27480566827898656</v>
      </c>
      <c r="K26"/>
      <c r="L26" s="4">
        <f t="shared" si="6"/>
        <v>15</v>
      </c>
      <c r="M26" s="4"/>
      <c r="N26" s="9">
        <v>26</v>
      </c>
      <c r="O26" s="4"/>
      <c r="P26"/>
      <c r="Q26" s="4">
        <f t="shared" si="7"/>
        <v>15</v>
      </c>
      <c r="R26" s="4"/>
      <c r="S26" s="4">
        <v>0</v>
      </c>
      <c r="T26" s="4"/>
      <c r="U26" s="4"/>
      <c r="V26"/>
      <c r="W26"/>
      <c r="X26"/>
    </row>
    <row r="27" spans="1:24" s="1" customFormat="1" ht="15.6">
      <c r="A27" s="4">
        <v>16</v>
      </c>
      <c r="B27" s="14">
        <v>0.625</v>
      </c>
      <c r="C27" s="14">
        <v>0.66666666666666696</v>
      </c>
      <c r="D27" s="7">
        <f t="shared" si="2"/>
        <v>-93600</v>
      </c>
      <c r="E27" s="7">
        <f t="shared" si="3"/>
        <v>0</v>
      </c>
      <c r="F27" s="7">
        <f t="shared" si="4"/>
        <v>-93600</v>
      </c>
      <c r="G27" s="25">
        <f t="shared" si="8"/>
        <v>-122400</v>
      </c>
      <c r="H27" s="27">
        <f>B7</f>
        <v>450.25</v>
      </c>
      <c r="I27" s="27">
        <f xml:space="preserve"> (340.604329)*(H27+$B$5-73)-151119.74</f>
        <v>1556.1504742500256</v>
      </c>
      <c r="J27" s="27">
        <v>0</v>
      </c>
      <c r="K27"/>
      <c r="L27" s="4">
        <f t="shared" si="6"/>
        <v>16</v>
      </c>
      <c r="M27" s="4"/>
      <c r="N27" s="9">
        <v>26</v>
      </c>
      <c r="O27" s="4"/>
      <c r="P27"/>
      <c r="Q27" s="4">
        <f t="shared" si="7"/>
        <v>16</v>
      </c>
      <c r="R27" s="4"/>
      <c r="S27" s="4">
        <v>0</v>
      </c>
      <c r="T27" s="4"/>
      <c r="U27" s="4"/>
      <c r="V27"/>
      <c r="W27"/>
      <c r="X27"/>
    </row>
    <row r="28" spans="1:24" s="1" customFormat="1" ht="15.6">
      <c r="A28" s="4">
        <v>17</v>
      </c>
      <c r="B28" s="14">
        <v>0.66666666666666696</v>
      </c>
      <c r="C28" s="14">
        <v>0.70833333333333404</v>
      </c>
      <c r="D28" s="7">
        <f t="shared" si="2"/>
        <v>-93600</v>
      </c>
      <c r="E28" s="7">
        <f t="shared" si="3"/>
        <v>255600</v>
      </c>
      <c r="F28" s="7">
        <f t="shared" si="4"/>
        <v>162000</v>
      </c>
      <c r="G28" s="7">
        <f t="shared" si="8"/>
        <v>39600</v>
      </c>
      <c r="H28" s="4">
        <f>0.00293595798661*I28+516.681207587491-$B$5</f>
        <v>450.72562519456312</v>
      </c>
      <c r="I28" s="4">
        <f>I27+F28/1000</f>
        <v>1718.1504742500256</v>
      </c>
      <c r="J28" s="4">
        <f>H28-$H$27</f>
        <v>0.47562519456312202</v>
      </c>
      <c r="K28"/>
      <c r="L28" s="4">
        <f t="shared" si="6"/>
        <v>17</v>
      </c>
      <c r="M28" s="4"/>
      <c r="N28" s="9">
        <v>26</v>
      </c>
      <c r="O28" s="4"/>
      <c r="P28"/>
      <c r="Q28" s="4">
        <f t="shared" si="7"/>
        <v>17</v>
      </c>
      <c r="R28" s="4"/>
      <c r="S28" s="4">
        <v>-255600</v>
      </c>
      <c r="T28" s="4"/>
      <c r="U28" s="4"/>
      <c r="V28"/>
      <c r="W28"/>
      <c r="X28"/>
    </row>
    <row r="29" spans="1:24" s="1" customFormat="1" ht="15.6">
      <c r="A29" s="4">
        <v>18</v>
      </c>
      <c r="B29" s="14">
        <v>0.70833333333333404</v>
      </c>
      <c r="C29" s="14">
        <v>0.75</v>
      </c>
      <c r="D29" s="7">
        <f t="shared" si="2"/>
        <v>-93600</v>
      </c>
      <c r="E29" s="7">
        <f t="shared" si="3"/>
        <v>100800</v>
      </c>
      <c r="F29" s="7">
        <f t="shared" si="4"/>
        <v>7200</v>
      </c>
      <c r="G29" s="7">
        <f t="shared" si="8"/>
        <v>46800</v>
      </c>
      <c r="H29" s="7">
        <f t="shared" ref="H29:H35" si="9">0.00293595798661*I29+516.681207587491-$B$5</f>
        <v>450.74676409206677</v>
      </c>
      <c r="I29" s="7">
        <f>I28+F29/1000</f>
        <v>1725.3504742500256</v>
      </c>
      <c r="J29" s="7">
        <f t="shared" ref="J29:J35" si="10">H29-$H$27</f>
        <v>0.49676409206676908</v>
      </c>
      <c r="K29"/>
      <c r="L29" s="4">
        <f t="shared" si="6"/>
        <v>18</v>
      </c>
      <c r="M29" s="4"/>
      <c r="N29" s="9">
        <v>26</v>
      </c>
      <c r="O29" s="4"/>
      <c r="P29"/>
      <c r="Q29" s="4">
        <f t="shared" si="7"/>
        <v>18</v>
      </c>
      <c r="R29" s="4"/>
      <c r="S29" s="4">
        <v>-100800</v>
      </c>
      <c r="T29" s="4"/>
      <c r="U29" s="4"/>
      <c r="V29"/>
      <c r="W29"/>
      <c r="X29"/>
    </row>
    <row r="30" spans="1:24" s="1" customFormat="1" ht="15.6">
      <c r="A30" s="4">
        <v>19</v>
      </c>
      <c r="B30" s="14">
        <v>0.75</v>
      </c>
      <c r="C30" s="14">
        <v>0.79166666666666696</v>
      </c>
      <c r="D30" s="22">
        <f t="shared" si="2"/>
        <v>-46800</v>
      </c>
      <c r="E30" s="7">
        <f t="shared" si="3"/>
        <v>0</v>
      </c>
      <c r="F30" s="7">
        <f t="shared" si="4"/>
        <v>-46800</v>
      </c>
      <c r="G30" s="7">
        <f t="shared" si="8"/>
        <v>0</v>
      </c>
      <c r="H30" s="7">
        <f t="shared" si="9"/>
        <v>450.60936125829335</v>
      </c>
      <c r="I30" s="7">
        <f>I29+F30/1000</f>
        <v>1678.5504742500257</v>
      </c>
      <c r="J30" s="7">
        <f>H30-$H$27</f>
        <v>0.35936125829334742</v>
      </c>
      <c r="K30"/>
      <c r="L30" s="4">
        <f t="shared" si="6"/>
        <v>19</v>
      </c>
      <c r="M30" s="4"/>
      <c r="N30" s="23">
        <v>13</v>
      </c>
      <c r="O30" s="4"/>
      <c r="P30"/>
      <c r="Q30" s="4">
        <f t="shared" si="7"/>
        <v>19</v>
      </c>
      <c r="R30" s="4"/>
      <c r="S30" s="4">
        <v>0</v>
      </c>
      <c r="T30" s="4"/>
      <c r="U30" s="4"/>
      <c r="V30"/>
      <c r="W30"/>
      <c r="X30"/>
    </row>
    <row r="31" spans="1:24" s="1" customFormat="1" ht="15.6">
      <c r="A31" s="4">
        <v>20</v>
      </c>
      <c r="B31" s="14">
        <v>0.79166666666666696</v>
      </c>
      <c r="C31" s="14">
        <v>0.83333333333333404</v>
      </c>
      <c r="D31" s="7">
        <f t="shared" si="2"/>
        <v>0</v>
      </c>
      <c r="E31" s="7">
        <f t="shared" si="3"/>
        <v>0</v>
      </c>
      <c r="F31" s="7">
        <f t="shared" si="4"/>
        <v>0</v>
      </c>
      <c r="G31" s="7">
        <f t="shared" si="8"/>
        <v>0</v>
      </c>
      <c r="H31" s="7">
        <f t="shared" si="9"/>
        <v>450.60936125829335</v>
      </c>
      <c r="I31" s="7">
        <f t="shared" ref="I31:I35" si="11">I30+F31/1000</f>
        <v>1678.5504742500257</v>
      </c>
      <c r="J31" s="7">
        <f t="shared" si="10"/>
        <v>0.35936125829334742</v>
      </c>
      <c r="K31"/>
      <c r="L31" s="4">
        <f t="shared" si="6"/>
        <v>20</v>
      </c>
      <c r="M31" s="4"/>
      <c r="N31" s="9">
        <v>0</v>
      </c>
      <c r="O31" s="4"/>
      <c r="P31"/>
      <c r="Q31" s="4">
        <f t="shared" si="7"/>
        <v>20</v>
      </c>
      <c r="R31" s="4"/>
      <c r="S31" s="4">
        <v>0</v>
      </c>
      <c r="T31" s="4"/>
      <c r="U31" s="4"/>
      <c r="V31"/>
      <c r="W31"/>
      <c r="X31"/>
    </row>
    <row r="32" spans="1:24" s="1" customFormat="1" ht="15.6">
      <c r="A32" s="4">
        <v>21</v>
      </c>
      <c r="B32" s="14">
        <v>0.83333333333333404</v>
      </c>
      <c r="C32" s="14">
        <v>0.875</v>
      </c>
      <c r="D32" s="7">
        <f t="shared" si="2"/>
        <v>0</v>
      </c>
      <c r="E32" s="7">
        <f t="shared" si="3"/>
        <v>0</v>
      </c>
      <c r="F32" s="7">
        <f t="shared" si="4"/>
        <v>0</v>
      </c>
      <c r="G32" s="7">
        <f t="shared" si="8"/>
        <v>0</v>
      </c>
      <c r="H32" s="7">
        <f t="shared" si="9"/>
        <v>450.60936125829335</v>
      </c>
      <c r="I32" s="7">
        <f t="shared" si="11"/>
        <v>1678.5504742500257</v>
      </c>
      <c r="J32" s="7">
        <f t="shared" si="10"/>
        <v>0.35936125829334742</v>
      </c>
      <c r="K32"/>
      <c r="L32" s="4">
        <f t="shared" si="6"/>
        <v>21</v>
      </c>
      <c r="M32" s="4"/>
      <c r="N32" s="9">
        <v>0</v>
      </c>
      <c r="O32" s="4"/>
      <c r="P32"/>
      <c r="Q32" s="4">
        <f t="shared" si="7"/>
        <v>21</v>
      </c>
      <c r="R32" s="4"/>
      <c r="S32" s="4">
        <v>0</v>
      </c>
      <c r="T32" s="4"/>
      <c r="U32" s="4"/>
      <c r="V32"/>
      <c r="W32"/>
      <c r="X32"/>
    </row>
    <row r="33" spans="1:24" s="1" customFormat="1" ht="15.6">
      <c r="A33" s="4">
        <v>22</v>
      </c>
      <c r="B33" s="14">
        <v>0.875</v>
      </c>
      <c r="C33" s="14">
        <v>0.91666666666666696</v>
      </c>
      <c r="D33" s="7">
        <f t="shared" si="2"/>
        <v>0</v>
      </c>
      <c r="E33" s="7">
        <f t="shared" si="3"/>
        <v>0</v>
      </c>
      <c r="F33" s="7">
        <f t="shared" si="4"/>
        <v>0</v>
      </c>
      <c r="G33" s="7">
        <f t="shared" si="8"/>
        <v>0</v>
      </c>
      <c r="H33" s="7">
        <f t="shared" si="9"/>
        <v>450.60936125829335</v>
      </c>
      <c r="I33" s="7">
        <f t="shared" si="11"/>
        <v>1678.5504742500257</v>
      </c>
      <c r="J33" s="7">
        <f t="shared" si="10"/>
        <v>0.35936125829334742</v>
      </c>
      <c r="K33"/>
      <c r="L33" s="4">
        <f t="shared" si="6"/>
        <v>22</v>
      </c>
      <c r="M33" s="4"/>
      <c r="N33" s="9">
        <v>0</v>
      </c>
      <c r="O33" s="4"/>
      <c r="P33"/>
      <c r="Q33" s="4">
        <f t="shared" si="7"/>
        <v>22</v>
      </c>
      <c r="R33" s="4"/>
      <c r="S33" s="4">
        <v>0</v>
      </c>
      <c r="T33" s="4"/>
      <c r="U33" s="4"/>
      <c r="V33"/>
      <c r="W33"/>
      <c r="X33"/>
    </row>
    <row r="34" spans="1:24" s="1" customFormat="1" ht="15.6">
      <c r="A34" s="4">
        <v>23</v>
      </c>
      <c r="B34" s="14">
        <v>0.91666666666666696</v>
      </c>
      <c r="C34" s="14">
        <v>0.95833333333333404</v>
      </c>
      <c r="D34" s="7">
        <f t="shared" si="2"/>
        <v>0</v>
      </c>
      <c r="E34" s="7">
        <f t="shared" si="3"/>
        <v>0</v>
      </c>
      <c r="F34" s="7">
        <f t="shared" si="4"/>
        <v>0</v>
      </c>
      <c r="G34" s="7">
        <f t="shared" si="8"/>
        <v>0</v>
      </c>
      <c r="H34" s="7">
        <f t="shared" si="9"/>
        <v>450.60936125829335</v>
      </c>
      <c r="I34" s="7">
        <f t="shared" si="11"/>
        <v>1678.5504742500257</v>
      </c>
      <c r="J34" s="7">
        <f t="shared" si="10"/>
        <v>0.35936125829334742</v>
      </c>
      <c r="K34"/>
      <c r="L34" s="4">
        <f t="shared" si="6"/>
        <v>23</v>
      </c>
      <c r="M34" s="4"/>
      <c r="N34" s="9">
        <v>0</v>
      </c>
      <c r="O34" s="4"/>
      <c r="P34"/>
      <c r="Q34" s="4">
        <f t="shared" si="7"/>
        <v>23</v>
      </c>
      <c r="R34" s="4"/>
      <c r="S34" s="4">
        <v>0</v>
      </c>
      <c r="T34" s="4"/>
      <c r="U34" s="4"/>
      <c r="V34"/>
      <c r="W34"/>
      <c r="X34"/>
    </row>
    <row r="35" spans="1:24" s="1" customFormat="1" ht="16.2" thickBot="1">
      <c r="A35" s="4">
        <v>24</v>
      </c>
      <c r="B35" s="15">
        <v>0.95833333333333404</v>
      </c>
      <c r="C35" s="15">
        <v>1</v>
      </c>
      <c r="D35" s="7">
        <f t="shared" si="2"/>
        <v>0</v>
      </c>
      <c r="E35" s="7">
        <f t="shared" si="3"/>
        <v>0</v>
      </c>
      <c r="F35" s="7">
        <f t="shared" si="4"/>
        <v>0</v>
      </c>
      <c r="G35" s="7">
        <f t="shared" si="8"/>
        <v>0</v>
      </c>
      <c r="H35" s="7">
        <f t="shared" si="9"/>
        <v>450.60936125829335</v>
      </c>
      <c r="I35" s="7">
        <f t="shared" si="11"/>
        <v>1678.5504742500257</v>
      </c>
      <c r="J35" s="7">
        <f t="shared" si="10"/>
        <v>0.35936125829334742</v>
      </c>
      <c r="K35"/>
      <c r="L35" s="4">
        <f t="shared" si="6"/>
        <v>24</v>
      </c>
      <c r="M35" s="4"/>
      <c r="N35" s="9">
        <v>0</v>
      </c>
      <c r="O35" s="4"/>
      <c r="P35"/>
      <c r="Q35" s="4">
        <f t="shared" si="7"/>
        <v>24</v>
      </c>
      <c r="R35" s="4"/>
      <c r="S35" s="4">
        <v>0</v>
      </c>
      <c r="T35" s="4"/>
      <c r="U35" s="4"/>
      <c r="V35"/>
      <c r="W35"/>
      <c r="X35"/>
    </row>
    <row r="36" spans="1:24" s="1" customFormat="1" ht="13.8" thickBot="1">
      <c r="A36"/>
      <c r="B36"/>
      <c r="C36"/>
      <c r="D36" s="24">
        <f>SUM(D12:D35)</f>
        <v>-1123200</v>
      </c>
      <c r="E36" s="24">
        <f>SUM(E12:E35)</f>
        <v>1123200</v>
      </c>
      <c r="F36" s="7"/>
      <c r="G36" s="24">
        <f>MIN(G12:G35)</f>
        <v>-122400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ht="13.8" thickBot="1">
      <c r="A37"/>
      <c r="B37"/>
      <c r="C37"/>
      <c r="D37"/>
      <c r="E37"/>
      <c r="F37"/>
      <c r="G37"/>
      <c r="H37"/>
      <c r="I37"/>
      <c r="J37"/>
      <c r="K37" s="37" t="s">
        <v>18</v>
      </c>
      <c r="L37" s="38"/>
      <c r="M37" s="3"/>
      <c r="N37" s="3">
        <f>AVERAGE(N12:N35)</f>
        <v>13</v>
      </c>
      <c r="O37" s="2"/>
      <c r="P37"/>
      <c r="Q37"/>
      <c r="R37"/>
      <c r="S37"/>
      <c r="T37"/>
      <c r="U37"/>
      <c r="V37"/>
      <c r="W37"/>
      <c r="X37"/>
    </row>
    <row r="38" spans="1:24" s="1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1" spans="1:24" s="1" customFormat="1">
      <c r="A41" t="s">
        <v>17</v>
      </c>
      <c r="B41" s="39" t="s">
        <v>16</v>
      </c>
      <c r="C41" s="39"/>
      <c r="D41" s="39"/>
      <c r="E41" s="39"/>
      <c r="F41" s="39"/>
      <c r="G41" s="39"/>
      <c r="H41" t="s">
        <v>15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" customFormat="1">
      <c r="A42" t="s">
        <v>14</v>
      </c>
      <c r="B42" s="39" t="s">
        <v>41</v>
      </c>
      <c r="C42" s="39"/>
      <c r="D42" s="39"/>
      <c r="E42" s="39"/>
      <c r="F42" s="39"/>
      <c r="G42" s="39"/>
      <c r="H42" t="s">
        <v>13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" customFormat="1">
      <c r="A43" t="s">
        <v>12</v>
      </c>
      <c r="B43" s="39" t="s">
        <v>11</v>
      </c>
      <c r="C43" s="39"/>
      <c r="D43" s="39"/>
      <c r="E43" s="39"/>
      <c r="F43" s="39"/>
      <c r="G43" s="39"/>
      <c r="H43" t="s">
        <v>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" customFormat="1">
      <c r="A44" t="s">
        <v>10</v>
      </c>
      <c r="B44" s="39" t="s">
        <v>9</v>
      </c>
      <c r="C44" s="39"/>
      <c r="D44" s="39"/>
      <c r="E44" s="39"/>
      <c r="F44" s="39"/>
      <c r="G44" s="39"/>
      <c r="H44" t="s">
        <v>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" customFormat="1">
      <c r="A45" t="s">
        <v>8</v>
      </c>
      <c r="B45" s="39" t="s">
        <v>42</v>
      </c>
      <c r="C45" s="39"/>
      <c r="D45" s="39"/>
      <c r="E45" s="39"/>
      <c r="F45" s="39"/>
      <c r="G45" s="39"/>
      <c r="H45" t="s">
        <v>7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" customFormat="1">
      <c r="A46" t="s">
        <v>6</v>
      </c>
      <c r="B46" s="39" t="s">
        <v>40</v>
      </c>
      <c r="C46" s="39"/>
      <c r="D46" s="39"/>
      <c r="E46" s="39"/>
      <c r="F46" s="39"/>
      <c r="G46" s="39"/>
      <c r="H46" t="s">
        <v>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" customFormat="1">
      <c r="A47" t="s">
        <v>4</v>
      </c>
      <c r="B47" s="39" t="s">
        <v>39</v>
      </c>
      <c r="C47" s="39"/>
      <c r="D47" s="39"/>
      <c r="E47" s="39"/>
      <c r="F47" s="39"/>
      <c r="G47" s="39"/>
      <c r="H47" t="s">
        <v>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" customFormat="1">
      <c r="A48" t="s">
        <v>2</v>
      </c>
      <c r="B48" s="39" t="s">
        <v>1</v>
      </c>
      <c r="C48" s="39"/>
      <c r="D48" s="39"/>
      <c r="E48" s="39"/>
      <c r="F48" s="39"/>
      <c r="G48" s="39"/>
      <c r="H48" t="s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4">
    <mergeCell ref="A3:C3"/>
    <mergeCell ref="Q9:U9"/>
    <mergeCell ref="B10:C10"/>
    <mergeCell ref="L10:O10"/>
    <mergeCell ref="A1:H1"/>
    <mergeCell ref="K37:L37"/>
    <mergeCell ref="B47:G47"/>
    <mergeCell ref="B48:G48"/>
    <mergeCell ref="B41:G41"/>
    <mergeCell ref="B42:G42"/>
    <mergeCell ref="B43:G43"/>
    <mergeCell ref="B44:G44"/>
    <mergeCell ref="B45:G45"/>
    <mergeCell ref="B46:G46"/>
  </mergeCells>
  <pageMargins left="0.75" right="0.75" top="1" bottom="1" header="0" footer="0"/>
  <pageSetup paperSize="9" orientation="portrait" horizontalDpi="4294967292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19" zoomScale="70" zoomScaleNormal="70" workbookViewId="0">
      <selection activeCell="D59" sqref="D59"/>
    </sheetView>
  </sheetViews>
  <sheetFormatPr baseColWidth="10" defaultColWidth="8.88671875" defaultRowHeight="13.2"/>
  <cols>
    <col min="1" max="1" width="12.44140625" style="6" customWidth="1"/>
    <col min="2" max="2" width="6.6640625" style="6" customWidth="1"/>
    <col min="3" max="3" width="9" style="6" customWidth="1"/>
    <col min="4" max="6" width="8.88671875" style="6"/>
    <col min="7" max="7" width="13.33203125" style="6" customWidth="1"/>
    <col min="8" max="8" width="12.6640625" style="6" customWidth="1"/>
    <col min="9" max="9" width="12.6640625" style="6" bestFit="1" customWidth="1"/>
    <col min="10" max="10" width="14" style="6" bestFit="1" customWidth="1"/>
    <col min="11" max="12" width="8.88671875" style="6"/>
    <col min="13" max="13" width="15.5546875" style="6" customWidth="1"/>
    <col min="14" max="15" width="14.6640625" style="6" customWidth="1"/>
    <col min="16" max="16384" width="8.88671875" style="6"/>
  </cols>
  <sheetData>
    <row r="1" spans="1:24" ht="24.6">
      <c r="A1" s="43" t="s">
        <v>44</v>
      </c>
      <c r="B1" s="43"/>
      <c r="C1" s="43"/>
      <c r="D1" s="43"/>
      <c r="E1" s="43"/>
      <c r="F1" s="43"/>
      <c r="G1" s="43"/>
      <c r="H1" s="43"/>
    </row>
    <row r="3" spans="1:24">
      <c r="A3" s="40" t="s">
        <v>37</v>
      </c>
      <c r="B3" s="40"/>
      <c r="C3" s="40"/>
    </row>
    <row r="4" spans="1:24">
      <c r="A4" s="18" t="s">
        <v>36</v>
      </c>
      <c r="B4" s="16">
        <v>71</v>
      </c>
      <c r="C4" s="17" t="s">
        <v>13</v>
      </c>
    </row>
    <row r="5" spans="1:24" s="5" customFormat="1">
      <c r="A5" s="18" t="s">
        <v>35</v>
      </c>
      <c r="B5" s="16">
        <v>71</v>
      </c>
      <c r="C5" s="17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>
      <c r="A6" s="18" t="s">
        <v>34</v>
      </c>
      <c r="B6" s="16">
        <v>3600</v>
      </c>
      <c r="C6" s="17" t="s">
        <v>33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39.6">
      <c r="A7" s="19" t="s">
        <v>32</v>
      </c>
      <c r="B7" s="16">
        <f>524.75-B5-3.5</f>
        <v>450.25</v>
      </c>
      <c r="C7" s="17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9" spans="1:24">
      <c r="Q9" s="41" t="s">
        <v>31</v>
      </c>
      <c r="R9" s="41"/>
      <c r="S9" s="41"/>
      <c r="T9" s="41"/>
      <c r="U9" s="41"/>
    </row>
    <row r="10" spans="1:24">
      <c r="A10" s="21" t="s">
        <v>30</v>
      </c>
      <c r="B10" s="42" t="s">
        <v>29</v>
      </c>
      <c r="C10" s="42"/>
      <c r="D10" s="21" t="s">
        <v>14</v>
      </c>
      <c r="E10" s="21" t="s">
        <v>12</v>
      </c>
      <c r="F10" s="21" t="s">
        <v>10</v>
      </c>
      <c r="G10" s="21" t="s">
        <v>28</v>
      </c>
      <c r="H10" s="21" t="s">
        <v>6</v>
      </c>
      <c r="I10" s="21" t="s">
        <v>4</v>
      </c>
      <c r="J10" s="21" t="s">
        <v>27</v>
      </c>
      <c r="L10" s="41" t="s">
        <v>26</v>
      </c>
      <c r="M10" s="41"/>
      <c r="N10" s="41"/>
      <c r="O10" s="41"/>
      <c r="Q10" s="7"/>
      <c r="R10" s="28" t="s">
        <v>22</v>
      </c>
      <c r="S10" s="7" t="s">
        <v>22</v>
      </c>
      <c r="T10" s="28" t="s">
        <v>20</v>
      </c>
      <c r="U10" s="28" t="s">
        <v>25</v>
      </c>
    </row>
    <row r="11" spans="1:24" ht="13.8" thickBot="1">
      <c r="A11" s="7"/>
      <c r="B11" s="17" t="s">
        <v>24</v>
      </c>
      <c r="C11" s="17" t="s">
        <v>23</v>
      </c>
      <c r="D11" s="17" t="s">
        <v>7</v>
      </c>
      <c r="E11" s="17" t="s">
        <v>7</v>
      </c>
      <c r="F11" s="17" t="s">
        <v>7</v>
      </c>
      <c r="G11" s="17" t="s">
        <v>7</v>
      </c>
      <c r="H11" s="17" t="s">
        <v>5</v>
      </c>
      <c r="I11" s="17" t="s">
        <v>3</v>
      </c>
      <c r="J11" s="17" t="s">
        <v>0</v>
      </c>
      <c r="L11" s="7" t="s">
        <v>19</v>
      </c>
      <c r="M11" s="28" t="s">
        <v>22</v>
      </c>
      <c r="N11" s="7" t="s">
        <v>22</v>
      </c>
      <c r="O11" s="28" t="s">
        <v>20</v>
      </c>
      <c r="Q11" s="7" t="s">
        <v>19</v>
      </c>
      <c r="R11" s="28" t="s">
        <v>7</v>
      </c>
      <c r="S11" s="7" t="s">
        <v>7</v>
      </c>
      <c r="T11" s="28" t="s">
        <v>7</v>
      </c>
      <c r="U11" s="28" t="s">
        <v>7</v>
      </c>
    </row>
    <row r="12" spans="1:24" ht="15.6">
      <c r="A12" s="7">
        <v>1</v>
      </c>
      <c r="B12" s="20">
        <v>0</v>
      </c>
      <c r="C12" s="20">
        <v>4.1666666666666664E-2</v>
      </c>
      <c r="D12" s="7">
        <f>-N12*$B$6</f>
        <v>0</v>
      </c>
      <c r="E12" s="7">
        <f>-S12</f>
        <v>0</v>
      </c>
      <c r="F12" s="7">
        <f>D12+E12</f>
        <v>0</v>
      </c>
      <c r="G12" s="7">
        <f>F12</f>
        <v>0</v>
      </c>
      <c r="H12" s="7">
        <f t="shared" ref="H12:H25" si="0">0.00293595798661*I12+516.681207587491-$B$5</f>
        <v>451.02421212180138</v>
      </c>
      <c r="I12" s="7">
        <f t="shared" ref="I12:I25" si="1">I13-F13/1000</f>
        <v>1819.8504742500249</v>
      </c>
      <c r="J12" s="26">
        <f t="shared" ref="J12:J25" si="2">H12-$H$27</f>
        <v>0.77421212180138355</v>
      </c>
      <c r="L12" s="7">
        <v>1</v>
      </c>
      <c r="M12" s="28"/>
      <c r="N12" s="9">
        <v>0</v>
      </c>
      <c r="O12" s="28"/>
      <c r="Q12" s="7">
        <v>1</v>
      </c>
      <c r="R12" s="28"/>
      <c r="S12" s="10">
        <v>0</v>
      </c>
      <c r="T12" s="28"/>
      <c r="U12" s="28"/>
    </row>
    <row r="13" spans="1:24" ht="15.6">
      <c r="A13" s="7">
        <v>2</v>
      </c>
      <c r="B13" s="14">
        <v>4.1666666666666664E-2</v>
      </c>
      <c r="C13" s="14">
        <v>8.3333333333333329E-2</v>
      </c>
      <c r="D13" s="7">
        <f t="shared" ref="D13:D35" si="3">-N13*$B$6</f>
        <v>-28260</v>
      </c>
      <c r="E13" s="7">
        <f t="shared" ref="E13:E35" si="4">-S13</f>
        <v>0</v>
      </c>
      <c r="F13" s="7">
        <f t="shared" ref="F13:F35" si="5">D13+E13</f>
        <v>-28260</v>
      </c>
      <c r="G13" s="7">
        <f>F13+G12</f>
        <v>-28260</v>
      </c>
      <c r="H13" s="7">
        <f t="shared" si="0"/>
        <v>450.94124194909978</v>
      </c>
      <c r="I13" s="7">
        <f t="shared" si="1"/>
        <v>1791.590474250025</v>
      </c>
      <c r="J13" s="26">
        <f t="shared" si="2"/>
        <v>0.69124194909977632</v>
      </c>
      <c r="L13" s="7">
        <f t="shared" ref="L13:L35" si="6">L12+1</f>
        <v>2</v>
      </c>
      <c r="M13" s="28"/>
      <c r="N13" s="9">
        <v>7.85</v>
      </c>
      <c r="O13" s="28"/>
      <c r="Q13" s="7">
        <f t="shared" ref="Q13:Q35" si="7">Q12+1</f>
        <v>2</v>
      </c>
      <c r="R13" s="28"/>
      <c r="S13" s="11">
        <v>0</v>
      </c>
      <c r="T13" s="28"/>
      <c r="U13" s="28"/>
    </row>
    <row r="14" spans="1:24" ht="15.6">
      <c r="A14" s="7">
        <v>3</v>
      </c>
      <c r="B14" s="14">
        <v>8.3333333333333329E-2</v>
      </c>
      <c r="C14" s="14">
        <v>0.125</v>
      </c>
      <c r="D14" s="7">
        <f t="shared" si="3"/>
        <v>-28260</v>
      </c>
      <c r="E14" s="7">
        <f t="shared" si="4"/>
        <v>0</v>
      </c>
      <c r="F14" s="7">
        <f t="shared" si="5"/>
        <v>-28260</v>
      </c>
      <c r="G14" s="7">
        <f t="shared" ref="G14:G35" si="8">F14+G13</f>
        <v>-56520</v>
      </c>
      <c r="H14" s="7">
        <f t="shared" si="0"/>
        <v>450.85827177639817</v>
      </c>
      <c r="I14" s="7">
        <f t="shared" si="1"/>
        <v>1763.330474250025</v>
      </c>
      <c r="J14" s="26">
        <f t="shared" si="2"/>
        <v>0.6082717763981691</v>
      </c>
      <c r="L14" s="7">
        <f t="shared" si="6"/>
        <v>3</v>
      </c>
      <c r="M14" s="28"/>
      <c r="N14" s="9">
        <v>7.85</v>
      </c>
      <c r="O14" s="28"/>
      <c r="Q14" s="7">
        <f t="shared" si="7"/>
        <v>3</v>
      </c>
      <c r="R14" s="28"/>
      <c r="S14" s="11">
        <v>0</v>
      </c>
      <c r="T14" s="28"/>
      <c r="U14" s="28"/>
    </row>
    <row r="15" spans="1:24" ht="15.6">
      <c r="A15" s="7">
        <v>4</v>
      </c>
      <c r="B15" s="14">
        <v>0.125</v>
      </c>
      <c r="C15" s="14">
        <v>0.16666666666666699</v>
      </c>
      <c r="D15" s="7">
        <f t="shared" si="3"/>
        <v>-28260</v>
      </c>
      <c r="E15" s="7">
        <f t="shared" si="4"/>
        <v>0</v>
      </c>
      <c r="F15" s="7">
        <f t="shared" si="5"/>
        <v>-28260</v>
      </c>
      <c r="G15" s="7">
        <f t="shared" si="8"/>
        <v>-84780</v>
      </c>
      <c r="H15" s="7">
        <f t="shared" si="0"/>
        <v>450.77530160369656</v>
      </c>
      <c r="I15" s="7">
        <f t="shared" si="1"/>
        <v>1735.070474250025</v>
      </c>
      <c r="J15" s="26">
        <f t="shared" si="2"/>
        <v>0.52530160369656187</v>
      </c>
      <c r="L15" s="7">
        <f t="shared" si="6"/>
        <v>4</v>
      </c>
      <c r="M15" s="28"/>
      <c r="N15" s="9">
        <v>7.85</v>
      </c>
      <c r="O15" s="28"/>
      <c r="Q15" s="7">
        <f t="shared" si="7"/>
        <v>4</v>
      </c>
      <c r="R15" s="28"/>
      <c r="S15" s="11">
        <v>0</v>
      </c>
      <c r="T15" s="28"/>
      <c r="U15" s="28"/>
    </row>
    <row r="16" spans="1:24" ht="15.6">
      <c r="A16" s="7">
        <v>5</v>
      </c>
      <c r="B16" s="14">
        <v>0.16666666666666699</v>
      </c>
      <c r="C16" s="14">
        <v>0.20833333333333401</v>
      </c>
      <c r="D16" s="7">
        <f t="shared" si="3"/>
        <v>-28260</v>
      </c>
      <c r="E16" s="7">
        <f t="shared" si="4"/>
        <v>0</v>
      </c>
      <c r="F16" s="7">
        <f t="shared" si="5"/>
        <v>-28260</v>
      </c>
      <c r="G16" s="7">
        <f t="shared" si="8"/>
        <v>-113040</v>
      </c>
      <c r="H16" s="7">
        <f t="shared" si="0"/>
        <v>450.69233143099495</v>
      </c>
      <c r="I16" s="7">
        <f t="shared" si="1"/>
        <v>1706.810474250025</v>
      </c>
      <c r="J16" s="26">
        <f t="shared" si="2"/>
        <v>0.44233143099495464</v>
      </c>
      <c r="L16" s="7">
        <f t="shared" si="6"/>
        <v>5</v>
      </c>
      <c r="M16" s="28"/>
      <c r="N16" s="9">
        <v>7.85</v>
      </c>
      <c r="O16" s="28"/>
      <c r="Q16" s="7">
        <f t="shared" si="7"/>
        <v>5</v>
      </c>
      <c r="R16" s="28"/>
      <c r="S16" s="11">
        <v>0</v>
      </c>
      <c r="T16" s="28"/>
      <c r="U16" s="28"/>
    </row>
    <row r="17" spans="1:24" s="1" customFormat="1" ht="15.6">
      <c r="A17" s="7">
        <v>6</v>
      </c>
      <c r="B17" s="14">
        <v>0.20833333333333401</v>
      </c>
      <c r="C17" s="14">
        <v>0.25</v>
      </c>
      <c r="D17" s="7">
        <f t="shared" si="3"/>
        <v>-28260</v>
      </c>
      <c r="E17" s="7">
        <f t="shared" si="4"/>
        <v>0</v>
      </c>
      <c r="F17" s="7">
        <f t="shared" si="5"/>
        <v>-28260</v>
      </c>
      <c r="G17" s="7">
        <f t="shared" si="8"/>
        <v>-141300</v>
      </c>
      <c r="H17" s="7">
        <f t="shared" si="0"/>
        <v>450.60936125829335</v>
      </c>
      <c r="I17" s="7">
        <f t="shared" si="1"/>
        <v>1678.550474250025</v>
      </c>
      <c r="J17" s="26">
        <f t="shared" si="2"/>
        <v>0.35936125829334742</v>
      </c>
      <c r="K17" s="6"/>
      <c r="L17" s="7">
        <f t="shared" si="6"/>
        <v>6</v>
      </c>
      <c r="M17" s="28"/>
      <c r="N17" s="9">
        <v>7.85</v>
      </c>
      <c r="O17" s="28"/>
      <c r="P17" s="6"/>
      <c r="Q17" s="7">
        <f t="shared" si="7"/>
        <v>6</v>
      </c>
      <c r="R17" s="28"/>
      <c r="S17" s="11">
        <v>0</v>
      </c>
      <c r="T17" s="28"/>
      <c r="U17" s="28"/>
      <c r="V17" s="6"/>
      <c r="W17" s="6"/>
      <c r="X17" s="6"/>
    </row>
    <row r="18" spans="1:24" s="1" customFormat="1" ht="15.6">
      <c r="A18" s="7">
        <v>7</v>
      </c>
      <c r="B18" s="14">
        <v>0.25</v>
      </c>
      <c r="C18" s="14">
        <v>0.29166666666666702</v>
      </c>
      <c r="D18" s="22">
        <f t="shared" si="3"/>
        <v>-46800</v>
      </c>
      <c r="E18" s="7">
        <f t="shared" si="4"/>
        <v>0</v>
      </c>
      <c r="F18" s="7">
        <f t="shared" si="5"/>
        <v>-46800</v>
      </c>
      <c r="G18" s="7">
        <f t="shared" si="8"/>
        <v>-188100</v>
      </c>
      <c r="H18" s="7">
        <f t="shared" si="0"/>
        <v>450.47195842452004</v>
      </c>
      <c r="I18" s="7">
        <f t="shared" si="1"/>
        <v>1631.750474250025</v>
      </c>
      <c r="J18" s="26">
        <f t="shared" si="2"/>
        <v>0.22195842452003944</v>
      </c>
      <c r="K18" s="6"/>
      <c r="L18" s="7">
        <f t="shared" si="6"/>
        <v>7</v>
      </c>
      <c r="M18" s="28"/>
      <c r="N18" s="9">
        <v>13</v>
      </c>
      <c r="O18" s="28"/>
      <c r="P18" s="6"/>
      <c r="Q18" s="7">
        <f t="shared" si="7"/>
        <v>7</v>
      </c>
      <c r="R18" s="28"/>
      <c r="S18" s="11">
        <v>0</v>
      </c>
      <c r="T18" s="28"/>
      <c r="U18" s="28"/>
      <c r="V18" s="6"/>
      <c r="W18" s="6"/>
      <c r="X18" s="6"/>
    </row>
    <row r="19" spans="1:24" s="1" customFormat="1" ht="15.6">
      <c r="A19" s="7">
        <v>8</v>
      </c>
      <c r="B19" s="14">
        <v>0.29166666666666702</v>
      </c>
      <c r="C19" s="14">
        <v>0.33333333333333398</v>
      </c>
      <c r="D19" s="7">
        <f t="shared" si="3"/>
        <v>-93600</v>
      </c>
      <c r="E19" s="7">
        <f t="shared" si="4"/>
        <v>255600</v>
      </c>
      <c r="F19" s="7">
        <f t="shared" si="5"/>
        <v>162000</v>
      </c>
      <c r="G19" s="7">
        <f t="shared" si="8"/>
        <v>-26100</v>
      </c>
      <c r="H19" s="7">
        <f t="shared" si="0"/>
        <v>450.9475836183509</v>
      </c>
      <c r="I19" s="7">
        <f t="shared" si="1"/>
        <v>1793.750474250025</v>
      </c>
      <c r="J19" s="26">
        <f t="shared" si="2"/>
        <v>0.69758361835090454</v>
      </c>
      <c r="K19" s="6"/>
      <c r="L19" s="7">
        <f t="shared" si="6"/>
        <v>8</v>
      </c>
      <c r="M19" s="28"/>
      <c r="N19" s="9">
        <v>26</v>
      </c>
      <c r="O19" s="28"/>
      <c r="P19" s="6"/>
      <c r="Q19" s="7">
        <f t="shared" si="7"/>
        <v>8</v>
      </c>
      <c r="R19" s="28"/>
      <c r="S19" s="11">
        <v>-255600</v>
      </c>
      <c r="T19" s="28"/>
      <c r="U19" s="28"/>
      <c r="V19" s="6"/>
      <c r="W19" s="6"/>
      <c r="X19" s="6"/>
    </row>
    <row r="20" spans="1:24" s="1" customFormat="1" ht="15.6">
      <c r="A20" s="7">
        <v>9</v>
      </c>
      <c r="B20" s="14">
        <v>0.33333333333333398</v>
      </c>
      <c r="C20" s="14">
        <v>0.375</v>
      </c>
      <c r="D20" s="7">
        <f t="shared" si="3"/>
        <v>-93600</v>
      </c>
      <c r="E20" s="7">
        <f t="shared" si="4"/>
        <v>255600</v>
      </c>
      <c r="F20" s="7">
        <f t="shared" si="5"/>
        <v>162000</v>
      </c>
      <c r="G20" s="7">
        <f t="shared" si="8"/>
        <v>135900</v>
      </c>
      <c r="H20" s="7">
        <f t="shared" si="0"/>
        <v>451.42320881218166</v>
      </c>
      <c r="I20" s="7">
        <f t="shared" si="1"/>
        <v>1955.750474250025</v>
      </c>
      <c r="J20" s="26">
        <f t="shared" si="2"/>
        <v>1.173208812181656</v>
      </c>
      <c r="K20" s="6"/>
      <c r="L20" s="7">
        <f t="shared" si="6"/>
        <v>9</v>
      </c>
      <c r="M20" s="28"/>
      <c r="N20" s="9">
        <v>26</v>
      </c>
      <c r="O20" s="28"/>
      <c r="P20" s="6"/>
      <c r="Q20" s="7">
        <f t="shared" si="7"/>
        <v>9</v>
      </c>
      <c r="R20" s="28"/>
      <c r="S20" s="11">
        <v>-255600</v>
      </c>
      <c r="T20" s="28"/>
      <c r="U20" s="28"/>
      <c r="V20" s="6"/>
      <c r="W20" s="6"/>
      <c r="X20" s="6"/>
    </row>
    <row r="21" spans="1:24" s="1" customFormat="1" ht="15.6">
      <c r="A21" s="7">
        <v>10</v>
      </c>
      <c r="B21" s="14">
        <v>0.375</v>
      </c>
      <c r="C21" s="14">
        <v>0.41666666666666702</v>
      </c>
      <c r="D21" s="7">
        <f t="shared" si="3"/>
        <v>-93600</v>
      </c>
      <c r="E21" s="7">
        <f t="shared" si="4"/>
        <v>0</v>
      </c>
      <c r="F21" s="7">
        <f t="shared" si="5"/>
        <v>-93600</v>
      </c>
      <c r="G21" s="7">
        <f t="shared" si="8"/>
        <v>42300</v>
      </c>
      <c r="H21" s="7">
        <f t="shared" si="0"/>
        <v>451.14840314463504</v>
      </c>
      <c r="I21" s="7">
        <f t="shared" si="1"/>
        <v>1862.1504742500251</v>
      </c>
      <c r="J21" s="26">
        <f t="shared" si="2"/>
        <v>0.89840314463504001</v>
      </c>
      <c r="K21" s="6"/>
      <c r="L21" s="7">
        <f t="shared" si="6"/>
        <v>10</v>
      </c>
      <c r="M21" s="28"/>
      <c r="N21" s="9">
        <v>26</v>
      </c>
      <c r="O21" s="28"/>
      <c r="P21" s="6"/>
      <c r="Q21" s="7">
        <f t="shared" si="7"/>
        <v>10</v>
      </c>
      <c r="R21" s="28"/>
      <c r="S21" s="11">
        <v>0</v>
      </c>
      <c r="T21" s="28"/>
      <c r="U21" s="28"/>
      <c r="V21" s="6"/>
      <c r="W21" s="6"/>
      <c r="X21" s="6"/>
    </row>
    <row r="22" spans="1:24" s="1" customFormat="1" ht="15.6">
      <c r="A22" s="7">
        <v>11</v>
      </c>
      <c r="B22" s="14">
        <v>0.41666666666666702</v>
      </c>
      <c r="C22" s="14">
        <v>0.45833333333333398</v>
      </c>
      <c r="D22" s="7">
        <f t="shared" si="3"/>
        <v>-93600</v>
      </c>
      <c r="E22" s="7">
        <f t="shared" si="4"/>
        <v>0</v>
      </c>
      <c r="F22" s="7">
        <f t="shared" si="5"/>
        <v>-93600</v>
      </c>
      <c r="G22" s="7">
        <f t="shared" si="8"/>
        <v>-51300</v>
      </c>
      <c r="H22" s="7">
        <f t="shared" si="0"/>
        <v>450.87359747708831</v>
      </c>
      <c r="I22" s="7">
        <f t="shared" si="1"/>
        <v>1768.5504742500252</v>
      </c>
      <c r="J22" s="26">
        <f t="shared" si="2"/>
        <v>0.62359747708831037</v>
      </c>
      <c r="K22" s="6"/>
      <c r="L22" s="7">
        <f t="shared" si="6"/>
        <v>11</v>
      </c>
      <c r="M22" s="28"/>
      <c r="N22" s="9">
        <v>26</v>
      </c>
      <c r="O22" s="28"/>
      <c r="P22" s="6"/>
      <c r="Q22" s="7">
        <f t="shared" si="7"/>
        <v>11</v>
      </c>
      <c r="R22" s="28"/>
      <c r="S22" s="11">
        <v>0</v>
      </c>
      <c r="T22" s="28"/>
      <c r="U22" s="28"/>
      <c r="V22" s="6"/>
      <c r="W22" s="6"/>
      <c r="X22" s="6"/>
    </row>
    <row r="23" spans="1:24" s="1" customFormat="1" ht="15.6">
      <c r="A23" s="7">
        <v>12</v>
      </c>
      <c r="B23" s="14">
        <v>0.45833333333333398</v>
      </c>
      <c r="C23" s="14">
        <v>0.5</v>
      </c>
      <c r="D23" s="7">
        <f t="shared" si="3"/>
        <v>-93600</v>
      </c>
      <c r="E23" s="7">
        <f t="shared" si="4"/>
        <v>255600</v>
      </c>
      <c r="F23" s="7">
        <f t="shared" si="5"/>
        <v>162000</v>
      </c>
      <c r="G23" s="7">
        <f t="shared" si="8"/>
        <v>110700</v>
      </c>
      <c r="H23" s="7">
        <f t="shared" si="0"/>
        <v>451.34922267091906</v>
      </c>
      <c r="I23" s="7">
        <f t="shared" si="1"/>
        <v>1930.5504742500252</v>
      </c>
      <c r="J23" s="26">
        <f t="shared" si="2"/>
        <v>1.0992226709190618</v>
      </c>
      <c r="K23" s="6"/>
      <c r="L23" s="7">
        <f t="shared" si="6"/>
        <v>12</v>
      </c>
      <c r="M23" s="28"/>
      <c r="N23" s="9">
        <v>26</v>
      </c>
      <c r="O23" s="28"/>
      <c r="P23" s="6"/>
      <c r="Q23" s="7">
        <f t="shared" si="7"/>
        <v>12</v>
      </c>
      <c r="R23" s="28"/>
      <c r="S23" s="11">
        <v>-255600</v>
      </c>
      <c r="T23" s="28"/>
      <c r="U23" s="28"/>
      <c r="V23" s="6"/>
      <c r="W23" s="6"/>
      <c r="X23" s="6"/>
    </row>
    <row r="24" spans="1:24" s="1" customFormat="1" ht="15.6">
      <c r="A24" s="7">
        <v>13</v>
      </c>
      <c r="B24" s="14">
        <v>0.5</v>
      </c>
      <c r="C24" s="14">
        <v>0.54166666666666696</v>
      </c>
      <c r="D24" s="7">
        <f t="shared" si="3"/>
        <v>-93600</v>
      </c>
      <c r="E24" s="7">
        <f t="shared" si="4"/>
        <v>0</v>
      </c>
      <c r="F24" s="7">
        <f t="shared" si="5"/>
        <v>-93600</v>
      </c>
      <c r="G24" s="7">
        <f t="shared" si="8"/>
        <v>17100</v>
      </c>
      <c r="H24" s="7">
        <f t="shared" si="0"/>
        <v>451.07441700337245</v>
      </c>
      <c r="I24" s="7">
        <f t="shared" si="1"/>
        <v>1836.9504742500253</v>
      </c>
      <c r="J24" s="26">
        <f t="shared" si="2"/>
        <v>0.82441700337244583</v>
      </c>
      <c r="K24" s="6"/>
      <c r="L24" s="7">
        <f t="shared" si="6"/>
        <v>13</v>
      </c>
      <c r="M24" s="28"/>
      <c r="N24" s="9">
        <v>26</v>
      </c>
      <c r="O24" s="28"/>
      <c r="P24" s="6"/>
      <c r="Q24" s="7">
        <f t="shared" si="7"/>
        <v>13</v>
      </c>
      <c r="R24" s="28"/>
      <c r="S24" s="11">
        <v>0</v>
      </c>
      <c r="T24" s="28"/>
      <c r="U24" s="28"/>
      <c r="V24" s="6"/>
      <c r="W24" s="6"/>
      <c r="X24" s="6"/>
    </row>
    <row r="25" spans="1:24" s="1" customFormat="1" ht="15.6">
      <c r="A25" s="7">
        <v>14</v>
      </c>
      <c r="B25" s="14">
        <v>0.54166666666666696</v>
      </c>
      <c r="C25" s="14">
        <v>0.58333333333333404</v>
      </c>
      <c r="D25" s="7">
        <f t="shared" si="3"/>
        <v>-93600</v>
      </c>
      <c r="E25" s="7">
        <f t="shared" si="4"/>
        <v>0</v>
      </c>
      <c r="F25" s="7">
        <f t="shared" si="5"/>
        <v>-93600</v>
      </c>
      <c r="G25" s="7">
        <f t="shared" si="8"/>
        <v>-76500</v>
      </c>
      <c r="H25" s="7">
        <f t="shared" si="0"/>
        <v>450.79961133582572</v>
      </c>
      <c r="I25" s="7">
        <f t="shared" si="1"/>
        <v>1743.3504742500254</v>
      </c>
      <c r="J25" s="26">
        <f t="shared" si="2"/>
        <v>0.5496113358257162</v>
      </c>
      <c r="K25" s="6"/>
      <c r="L25" s="7">
        <f t="shared" si="6"/>
        <v>14</v>
      </c>
      <c r="M25" s="28"/>
      <c r="N25" s="9">
        <v>26</v>
      </c>
      <c r="O25" s="28"/>
      <c r="P25" s="6"/>
      <c r="Q25" s="7">
        <f t="shared" si="7"/>
        <v>14</v>
      </c>
      <c r="R25" s="28"/>
      <c r="S25" s="11">
        <v>0</v>
      </c>
      <c r="T25" s="28"/>
      <c r="U25" s="28"/>
      <c r="V25" s="6"/>
      <c r="W25" s="6"/>
      <c r="X25" s="6"/>
    </row>
    <row r="26" spans="1:24" s="1" customFormat="1" ht="15.6">
      <c r="A26" s="7">
        <v>15</v>
      </c>
      <c r="B26" s="14">
        <v>0.58333333333333404</v>
      </c>
      <c r="C26" s="14">
        <v>0.625</v>
      </c>
      <c r="D26" s="7">
        <f t="shared" si="3"/>
        <v>-93600</v>
      </c>
      <c r="E26" s="7">
        <f t="shared" si="4"/>
        <v>0</v>
      </c>
      <c r="F26" s="7">
        <f t="shared" si="5"/>
        <v>-93600</v>
      </c>
      <c r="G26" s="7">
        <f t="shared" si="8"/>
        <v>-170100</v>
      </c>
      <c r="H26" s="7">
        <f>0.00293595798661*I26+516.681207587491-$B$5</f>
        <v>450.52480566827899</v>
      </c>
      <c r="I26" s="7">
        <f>I27-F27/1000</f>
        <v>1649.7504742500255</v>
      </c>
      <c r="J26" s="26">
        <f>H26-$H$27</f>
        <v>0.27480566827898656</v>
      </c>
      <c r="K26" s="6"/>
      <c r="L26" s="7">
        <f t="shared" si="6"/>
        <v>15</v>
      </c>
      <c r="M26" s="28"/>
      <c r="N26" s="9">
        <v>26</v>
      </c>
      <c r="O26" s="28"/>
      <c r="P26" s="6"/>
      <c r="Q26" s="7">
        <f t="shared" si="7"/>
        <v>15</v>
      </c>
      <c r="R26" s="28"/>
      <c r="S26" s="11">
        <v>0</v>
      </c>
      <c r="T26" s="28"/>
      <c r="U26" s="28"/>
      <c r="V26" s="6"/>
      <c r="W26" s="6"/>
      <c r="X26" s="6"/>
    </row>
    <row r="27" spans="1:24" s="1" customFormat="1" ht="15.6">
      <c r="A27" s="7">
        <v>16</v>
      </c>
      <c r="B27" s="14">
        <v>0.625</v>
      </c>
      <c r="C27" s="14">
        <v>0.66666666666666696</v>
      </c>
      <c r="D27" s="7">
        <f t="shared" si="3"/>
        <v>-93600</v>
      </c>
      <c r="E27" s="7">
        <f t="shared" si="4"/>
        <v>0</v>
      </c>
      <c r="F27" s="7">
        <f t="shared" si="5"/>
        <v>-93600</v>
      </c>
      <c r="G27" s="25">
        <f t="shared" si="8"/>
        <v>-263700</v>
      </c>
      <c r="H27" s="32">
        <f>B7</f>
        <v>450.25</v>
      </c>
      <c r="I27" s="27">
        <f xml:space="preserve"> (340.604329)*(H27+$B$5-73)-151119.74</f>
        <v>1556.1504742500256</v>
      </c>
      <c r="J27" s="32">
        <v>0</v>
      </c>
      <c r="K27" s="6"/>
      <c r="L27" s="7">
        <f t="shared" si="6"/>
        <v>16</v>
      </c>
      <c r="M27" s="28"/>
      <c r="N27" s="9">
        <v>26</v>
      </c>
      <c r="O27" s="28"/>
      <c r="P27" s="6"/>
      <c r="Q27" s="7">
        <f t="shared" si="7"/>
        <v>16</v>
      </c>
      <c r="R27" s="28"/>
      <c r="S27" s="11">
        <v>0</v>
      </c>
      <c r="T27" s="28"/>
      <c r="U27" s="28"/>
      <c r="V27" s="6"/>
      <c r="W27" s="6"/>
      <c r="X27" s="6"/>
    </row>
    <row r="28" spans="1:24" s="1" customFormat="1" ht="15.6">
      <c r="A28" s="7">
        <v>17</v>
      </c>
      <c r="B28" s="14">
        <v>0.66666666666666696</v>
      </c>
      <c r="C28" s="14">
        <v>0.70833333333333404</v>
      </c>
      <c r="D28" s="7">
        <f t="shared" si="3"/>
        <v>-93600</v>
      </c>
      <c r="E28" s="7">
        <f t="shared" si="4"/>
        <v>255600</v>
      </c>
      <c r="F28" s="7">
        <f t="shared" si="5"/>
        <v>162000</v>
      </c>
      <c r="G28" s="7">
        <f t="shared" si="8"/>
        <v>-101700</v>
      </c>
      <c r="H28" s="7">
        <f>0.00293595798661*I28+516.681207587491-$B$5</f>
        <v>450.72562519456312</v>
      </c>
      <c r="I28" s="7">
        <f>I27+F28/1000</f>
        <v>1718.1504742500256</v>
      </c>
      <c r="J28" s="26">
        <f>H28-$H$27</f>
        <v>0.47562519456312202</v>
      </c>
      <c r="K28" s="6"/>
      <c r="L28" s="7">
        <f t="shared" si="6"/>
        <v>17</v>
      </c>
      <c r="M28" s="28"/>
      <c r="N28" s="9">
        <v>26</v>
      </c>
      <c r="O28" s="28"/>
      <c r="P28" s="6"/>
      <c r="Q28" s="7">
        <f t="shared" si="7"/>
        <v>17</v>
      </c>
      <c r="R28" s="28"/>
      <c r="S28" s="11">
        <v>-255600</v>
      </c>
      <c r="T28" s="28"/>
      <c r="U28" s="28"/>
      <c r="V28" s="6"/>
      <c r="W28" s="6"/>
      <c r="X28" s="6"/>
    </row>
    <row r="29" spans="1:24" s="1" customFormat="1" ht="15.6">
      <c r="A29" s="7">
        <v>18</v>
      </c>
      <c r="B29" s="14">
        <v>0.70833333333333404</v>
      </c>
      <c r="C29" s="14">
        <v>0.75</v>
      </c>
      <c r="D29" s="7">
        <f t="shared" si="3"/>
        <v>-93600</v>
      </c>
      <c r="E29" s="7">
        <f t="shared" si="4"/>
        <v>255600</v>
      </c>
      <c r="F29" s="7">
        <f t="shared" si="5"/>
        <v>162000</v>
      </c>
      <c r="G29" s="7">
        <f t="shared" si="8"/>
        <v>60300</v>
      </c>
      <c r="H29" s="7">
        <f t="shared" ref="H29:H35" si="9">0.00293595798661*I29+516.681207587491-$B$5</f>
        <v>451.20125038839399</v>
      </c>
      <c r="I29" s="7">
        <f t="shared" ref="I29:I35" si="10">I28+F29/1000</f>
        <v>1880.1504742500256</v>
      </c>
      <c r="J29" s="26">
        <f t="shared" ref="J29:J35" si="11">H29-$H$27</f>
        <v>0.95125038839398712</v>
      </c>
      <c r="K29" s="6"/>
      <c r="L29" s="7">
        <f t="shared" si="6"/>
        <v>18</v>
      </c>
      <c r="M29" s="28"/>
      <c r="N29" s="9">
        <v>26</v>
      </c>
      <c r="O29" s="28"/>
      <c r="P29" s="6"/>
      <c r="Q29" s="7">
        <f t="shared" si="7"/>
        <v>18</v>
      </c>
      <c r="R29" s="28"/>
      <c r="S29" s="29">
        <v>-255600</v>
      </c>
      <c r="T29" s="28"/>
      <c r="U29" s="28"/>
      <c r="V29" s="6"/>
      <c r="W29" s="6"/>
      <c r="X29" s="6"/>
    </row>
    <row r="30" spans="1:24" s="1" customFormat="1" ht="15.6">
      <c r="A30" s="7">
        <v>19</v>
      </c>
      <c r="B30" s="14">
        <v>0.75</v>
      </c>
      <c r="C30" s="14">
        <v>0.79166666666666696</v>
      </c>
      <c r="D30" s="22">
        <f t="shared" si="3"/>
        <v>-46800</v>
      </c>
      <c r="E30" s="7">
        <f t="shared" si="4"/>
        <v>156240.00000000023</v>
      </c>
      <c r="F30" s="7">
        <f t="shared" si="5"/>
        <v>109440.00000000023</v>
      </c>
      <c r="G30" s="7">
        <f t="shared" si="8"/>
        <v>169740.00000000023</v>
      </c>
      <c r="H30" s="7">
        <f t="shared" si="9"/>
        <v>451.52256163044854</v>
      </c>
      <c r="I30" s="7">
        <f t="shared" si="10"/>
        <v>1989.5904742500259</v>
      </c>
      <c r="J30" s="26">
        <f t="shared" si="11"/>
        <v>1.2725616304485357</v>
      </c>
      <c r="K30" s="6"/>
      <c r="L30" s="7">
        <f t="shared" si="6"/>
        <v>19</v>
      </c>
      <c r="M30" s="28"/>
      <c r="N30" s="9">
        <v>13</v>
      </c>
      <c r="O30" s="28"/>
      <c r="P30" s="6"/>
      <c r="Q30" s="7">
        <f t="shared" si="7"/>
        <v>19</v>
      </c>
      <c r="R30" s="28"/>
      <c r="S30" s="12">
        <v>-156240.00000000023</v>
      </c>
      <c r="T30" s="28"/>
      <c r="U30" s="28"/>
      <c r="V30" s="6"/>
      <c r="W30" s="6"/>
      <c r="X30" s="6"/>
    </row>
    <row r="31" spans="1:24" s="1" customFormat="1" ht="15.6">
      <c r="A31" s="7">
        <v>20</v>
      </c>
      <c r="B31" s="14">
        <v>0.79166666666666696</v>
      </c>
      <c r="C31" s="14">
        <v>0.83333333333333404</v>
      </c>
      <c r="D31" s="7">
        <f t="shared" si="3"/>
        <v>-28260</v>
      </c>
      <c r="E31" s="7">
        <f t="shared" si="4"/>
        <v>0</v>
      </c>
      <c r="F31" s="7">
        <f t="shared" si="5"/>
        <v>-28260</v>
      </c>
      <c r="G31" s="7">
        <f t="shared" si="8"/>
        <v>141480.00000000023</v>
      </c>
      <c r="H31" s="7">
        <f t="shared" si="9"/>
        <v>451.43959145774693</v>
      </c>
      <c r="I31" s="7">
        <f t="shared" si="10"/>
        <v>1961.3304742500259</v>
      </c>
      <c r="J31" s="26">
        <f t="shared" si="11"/>
        <v>1.1895914577469284</v>
      </c>
      <c r="K31" s="6"/>
      <c r="L31" s="7">
        <f t="shared" si="6"/>
        <v>20</v>
      </c>
      <c r="M31" s="28"/>
      <c r="N31" s="9">
        <v>7.85</v>
      </c>
      <c r="O31" s="28"/>
      <c r="P31" s="6"/>
      <c r="Q31" s="7">
        <f t="shared" si="7"/>
        <v>20</v>
      </c>
      <c r="R31" s="28"/>
      <c r="S31" s="11">
        <v>0</v>
      </c>
      <c r="T31" s="28"/>
      <c r="U31" s="28"/>
      <c r="V31" s="6"/>
      <c r="W31" s="6"/>
      <c r="X31" s="6"/>
    </row>
    <row r="32" spans="1:24" s="1" customFormat="1" ht="15.6">
      <c r="A32" s="7">
        <v>21</v>
      </c>
      <c r="B32" s="14">
        <v>0.83333333333333404</v>
      </c>
      <c r="C32" s="14">
        <v>0.875</v>
      </c>
      <c r="D32" s="7">
        <f t="shared" si="3"/>
        <v>-28260</v>
      </c>
      <c r="E32" s="7">
        <f t="shared" si="4"/>
        <v>0</v>
      </c>
      <c r="F32" s="7">
        <f t="shared" si="5"/>
        <v>-28260</v>
      </c>
      <c r="G32" s="7">
        <f t="shared" si="8"/>
        <v>113220.00000000023</v>
      </c>
      <c r="H32" s="7">
        <f t="shared" si="9"/>
        <v>451.35662128504532</v>
      </c>
      <c r="I32" s="7">
        <f t="shared" si="10"/>
        <v>1933.0704742500259</v>
      </c>
      <c r="J32" s="26">
        <f t="shared" si="11"/>
        <v>1.1066212850453212</v>
      </c>
      <c r="K32" s="6"/>
      <c r="L32" s="7">
        <f t="shared" si="6"/>
        <v>21</v>
      </c>
      <c r="M32" s="28"/>
      <c r="N32" s="9">
        <v>7.85</v>
      </c>
      <c r="O32" s="28"/>
      <c r="P32" s="6"/>
      <c r="Q32" s="7">
        <f t="shared" si="7"/>
        <v>21</v>
      </c>
      <c r="R32" s="28"/>
      <c r="S32" s="11">
        <v>0</v>
      </c>
      <c r="T32" s="28"/>
      <c r="U32" s="28"/>
      <c r="V32" s="6"/>
      <c r="W32" s="6"/>
      <c r="X32" s="6"/>
    </row>
    <row r="33" spans="1:24" s="1" customFormat="1" ht="15.6">
      <c r="A33" s="7">
        <v>22</v>
      </c>
      <c r="B33" s="14">
        <v>0.875</v>
      </c>
      <c r="C33" s="14">
        <v>0.91666666666666696</v>
      </c>
      <c r="D33" s="7">
        <f t="shared" si="3"/>
        <v>-28260</v>
      </c>
      <c r="E33" s="7">
        <f t="shared" si="4"/>
        <v>0</v>
      </c>
      <c r="F33" s="7">
        <f t="shared" si="5"/>
        <v>-28260</v>
      </c>
      <c r="G33" s="7">
        <f t="shared" si="8"/>
        <v>84960.000000000233</v>
      </c>
      <c r="H33" s="7">
        <f t="shared" si="9"/>
        <v>451.27365111234383</v>
      </c>
      <c r="I33" s="7">
        <f t="shared" si="10"/>
        <v>1904.8104742500259</v>
      </c>
      <c r="J33" s="26">
        <f t="shared" si="11"/>
        <v>1.0236511123438277</v>
      </c>
      <c r="K33" s="6"/>
      <c r="L33" s="7">
        <f t="shared" si="6"/>
        <v>22</v>
      </c>
      <c r="M33" s="28"/>
      <c r="N33" s="9">
        <v>7.85</v>
      </c>
      <c r="O33" s="28"/>
      <c r="P33" s="6"/>
      <c r="Q33" s="7">
        <f t="shared" si="7"/>
        <v>22</v>
      </c>
      <c r="R33" s="28"/>
      <c r="S33" s="11">
        <v>0</v>
      </c>
      <c r="T33" s="28"/>
      <c r="U33" s="28"/>
      <c r="V33" s="6"/>
      <c r="W33" s="6"/>
      <c r="X33" s="6"/>
    </row>
    <row r="34" spans="1:24" s="1" customFormat="1" ht="15.6">
      <c r="A34" s="7">
        <v>23</v>
      </c>
      <c r="B34" s="14">
        <v>0.91666666666666696</v>
      </c>
      <c r="C34" s="14">
        <v>0.95833333333333404</v>
      </c>
      <c r="D34" s="7">
        <f t="shared" si="3"/>
        <v>-28260</v>
      </c>
      <c r="E34" s="7">
        <f t="shared" si="4"/>
        <v>0</v>
      </c>
      <c r="F34" s="7">
        <f t="shared" si="5"/>
        <v>-28260</v>
      </c>
      <c r="G34" s="7">
        <f t="shared" si="8"/>
        <v>56700.000000000233</v>
      </c>
      <c r="H34" s="7">
        <f t="shared" si="9"/>
        <v>451.19068093964222</v>
      </c>
      <c r="I34" s="7">
        <f t="shared" si="10"/>
        <v>1876.5504742500259</v>
      </c>
      <c r="J34" s="26">
        <f t="shared" si="11"/>
        <v>0.94068093964222044</v>
      </c>
      <c r="K34" s="6"/>
      <c r="L34" s="7">
        <f t="shared" si="6"/>
        <v>23</v>
      </c>
      <c r="M34" s="28"/>
      <c r="N34" s="9">
        <v>7.85</v>
      </c>
      <c r="O34" s="28"/>
      <c r="P34" s="6"/>
      <c r="Q34" s="7">
        <f t="shared" si="7"/>
        <v>23</v>
      </c>
      <c r="R34" s="28"/>
      <c r="S34" s="11">
        <v>0</v>
      </c>
      <c r="T34" s="28"/>
      <c r="U34" s="28"/>
      <c r="V34" s="6"/>
      <c r="W34" s="6"/>
      <c r="X34" s="6"/>
    </row>
    <row r="35" spans="1:24" s="1" customFormat="1" ht="16.2" thickBot="1">
      <c r="A35" s="7">
        <v>24</v>
      </c>
      <c r="B35" s="15">
        <v>0.95833333333333404</v>
      </c>
      <c r="C35" s="15">
        <v>1</v>
      </c>
      <c r="D35" s="7">
        <f t="shared" si="3"/>
        <v>-28260</v>
      </c>
      <c r="E35" s="7">
        <f t="shared" si="4"/>
        <v>0</v>
      </c>
      <c r="F35" s="7">
        <f t="shared" si="5"/>
        <v>-28260</v>
      </c>
      <c r="G35" s="7">
        <f t="shared" si="8"/>
        <v>28440.000000000233</v>
      </c>
      <c r="H35" s="7">
        <f t="shared" si="9"/>
        <v>451.10771076694061</v>
      </c>
      <c r="I35" s="7">
        <f t="shared" si="10"/>
        <v>1848.2904742500259</v>
      </c>
      <c r="J35" s="26">
        <f t="shared" si="11"/>
        <v>0.85771076694061321</v>
      </c>
      <c r="K35" s="6"/>
      <c r="L35" s="7">
        <f t="shared" si="6"/>
        <v>24</v>
      </c>
      <c r="M35" s="28"/>
      <c r="N35" s="9">
        <v>7.85</v>
      </c>
      <c r="O35" s="28"/>
      <c r="P35" s="6"/>
      <c r="Q35" s="7">
        <f t="shared" si="7"/>
        <v>24</v>
      </c>
      <c r="R35" s="28"/>
      <c r="S35" s="13">
        <v>0</v>
      </c>
      <c r="T35" s="28"/>
      <c r="U35" s="28"/>
      <c r="V35" s="6"/>
      <c r="W35" s="6"/>
      <c r="X35" s="6"/>
    </row>
    <row r="36" spans="1:24" s="1" customFormat="1" ht="13.8" thickBot="1">
      <c r="A36" s="6"/>
      <c r="B36" s="6"/>
      <c r="C36" s="6"/>
      <c r="D36" s="24">
        <f>SUM(D12:D35)</f>
        <v>-1405800</v>
      </c>
      <c r="E36" s="24">
        <f>SUM(E12:E35)</f>
        <v>1434240.0000000002</v>
      </c>
      <c r="F36" s="31" t="s">
        <v>43</v>
      </c>
      <c r="G36" s="30">
        <f>MIN(G12:G35)</f>
        <v>-263700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1" customFormat="1" ht="13.8" thickBot="1">
      <c r="A37" s="6"/>
      <c r="B37" s="6"/>
      <c r="C37" s="6"/>
      <c r="D37" s="6"/>
      <c r="E37" s="6"/>
      <c r="F37" s="6"/>
      <c r="G37" s="6"/>
      <c r="H37" s="6"/>
      <c r="I37" s="6"/>
      <c r="J37" s="6"/>
      <c r="K37" s="37" t="s">
        <v>18</v>
      </c>
      <c r="L37" s="38"/>
      <c r="M37" s="8"/>
      <c r="N37" s="8">
        <f>AVERAGE(N12:N35)</f>
        <v>16.270833333333339</v>
      </c>
      <c r="O37" s="2"/>
      <c r="P37" s="6"/>
      <c r="Q37" s="6"/>
      <c r="R37" s="6"/>
      <c r="S37" s="6"/>
      <c r="T37" s="6"/>
      <c r="U37" s="6"/>
      <c r="V37" s="6"/>
      <c r="W37" s="6"/>
      <c r="X37" s="6"/>
    </row>
    <row r="38" spans="1:24" s="1" customForma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1" customForma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1" spans="1:24" s="1" customFormat="1">
      <c r="A41" s="6" t="s">
        <v>17</v>
      </c>
      <c r="B41" s="39" t="s">
        <v>16</v>
      </c>
      <c r="C41" s="39"/>
      <c r="D41" s="39"/>
      <c r="E41" s="39"/>
      <c r="F41" s="39"/>
      <c r="G41" s="39"/>
      <c r="H41" s="6" t="s">
        <v>15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1" customFormat="1">
      <c r="A42" s="6" t="s">
        <v>14</v>
      </c>
      <c r="B42" s="39" t="s">
        <v>41</v>
      </c>
      <c r="C42" s="39"/>
      <c r="D42" s="39"/>
      <c r="E42" s="39"/>
      <c r="F42" s="39"/>
      <c r="G42" s="39"/>
      <c r="H42" s="6" t="s">
        <v>13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1" customFormat="1">
      <c r="A43" s="6" t="s">
        <v>12</v>
      </c>
      <c r="B43" s="39" t="s">
        <v>11</v>
      </c>
      <c r="C43" s="39"/>
      <c r="D43" s="39"/>
      <c r="E43" s="39"/>
      <c r="F43" s="39"/>
      <c r="G43" s="39"/>
      <c r="H43" s="6" t="s">
        <v>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1" customFormat="1">
      <c r="A44" s="6" t="s">
        <v>10</v>
      </c>
      <c r="B44" s="39" t="s">
        <v>9</v>
      </c>
      <c r="C44" s="39"/>
      <c r="D44" s="39"/>
      <c r="E44" s="39"/>
      <c r="F44" s="39"/>
      <c r="G44" s="39"/>
      <c r="H44" s="6" t="s">
        <v>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1" customFormat="1">
      <c r="A45" s="6" t="s">
        <v>8</v>
      </c>
      <c r="B45" s="39" t="s">
        <v>42</v>
      </c>
      <c r="C45" s="39"/>
      <c r="D45" s="39"/>
      <c r="E45" s="39"/>
      <c r="F45" s="39"/>
      <c r="G45" s="39"/>
      <c r="H45" s="6" t="s">
        <v>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1" customFormat="1">
      <c r="A46" s="6" t="s">
        <v>6</v>
      </c>
      <c r="B46" s="39" t="s">
        <v>40</v>
      </c>
      <c r="C46" s="39"/>
      <c r="D46" s="39"/>
      <c r="E46" s="39"/>
      <c r="F46" s="39"/>
      <c r="G46" s="39"/>
      <c r="H46" s="6" t="s">
        <v>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1" customFormat="1">
      <c r="A47" s="6" t="s">
        <v>4</v>
      </c>
      <c r="B47" s="39" t="s">
        <v>39</v>
      </c>
      <c r="C47" s="39"/>
      <c r="D47" s="39"/>
      <c r="E47" s="39"/>
      <c r="F47" s="39"/>
      <c r="G47" s="39"/>
      <c r="H47" s="6" t="s">
        <v>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1" customFormat="1">
      <c r="A48" s="6" t="s">
        <v>2</v>
      </c>
      <c r="B48" s="39" t="s">
        <v>1</v>
      </c>
      <c r="C48" s="39"/>
      <c r="D48" s="39"/>
      <c r="E48" s="39"/>
      <c r="F48" s="39"/>
      <c r="G48" s="39"/>
      <c r="H48" s="6" t="s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s="1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</sheetData>
  <mergeCells count="14">
    <mergeCell ref="B47:G47"/>
    <mergeCell ref="B48:G48"/>
    <mergeCell ref="B41:G41"/>
    <mergeCell ref="B42:G42"/>
    <mergeCell ref="B43:G43"/>
    <mergeCell ref="B44:G44"/>
    <mergeCell ref="B45:G45"/>
    <mergeCell ref="B46:G46"/>
    <mergeCell ref="K37:L37"/>
    <mergeCell ref="A1:H1"/>
    <mergeCell ref="A3:C3"/>
    <mergeCell ref="Q9:U9"/>
    <mergeCell ref="B10:C10"/>
    <mergeCell ref="L10:O10"/>
  </mergeCells>
  <pageMargins left="0.75" right="0.75" top="1" bottom="1" header="0" footer="0"/>
  <pageSetup paperSize="9" orientation="portrait" horizontalDpi="4294967292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25" zoomScale="70" zoomScaleNormal="70" workbookViewId="0">
      <selection activeCell="C69" sqref="C69"/>
    </sheetView>
  </sheetViews>
  <sheetFormatPr baseColWidth="10" defaultColWidth="8.88671875" defaultRowHeight="13.2"/>
  <cols>
    <col min="1" max="1" width="12.44140625" style="36" customWidth="1"/>
    <col min="2" max="3" width="9" style="36" customWidth="1"/>
    <col min="4" max="6" width="8.88671875" style="36"/>
    <col min="7" max="7" width="13.33203125" style="36" customWidth="1"/>
    <col min="8" max="8" width="12.6640625" style="36" customWidth="1"/>
    <col min="9" max="9" width="12.6640625" style="36" bestFit="1" customWidth="1"/>
    <col min="10" max="10" width="14" style="36" bestFit="1" customWidth="1"/>
    <col min="11" max="12" width="8.88671875" style="36"/>
    <col min="13" max="13" width="15.5546875" style="36" customWidth="1"/>
    <col min="14" max="15" width="14.6640625" style="36" customWidth="1"/>
    <col min="16" max="16384" width="8.88671875" style="36"/>
  </cols>
  <sheetData>
    <row r="1" spans="1:24" ht="24.6">
      <c r="A1" s="43" t="s">
        <v>45</v>
      </c>
      <c r="B1" s="43"/>
      <c r="C1" s="43"/>
      <c r="D1" s="43"/>
      <c r="E1" s="43"/>
      <c r="F1" s="43"/>
      <c r="G1" s="43"/>
      <c r="H1" s="43"/>
    </row>
    <row r="3" spans="1:24">
      <c r="A3" s="40" t="s">
        <v>37</v>
      </c>
      <c r="B3" s="40"/>
      <c r="C3" s="40"/>
    </row>
    <row r="4" spans="1:24">
      <c r="A4" s="18" t="s">
        <v>36</v>
      </c>
      <c r="B4" s="16">
        <v>71</v>
      </c>
      <c r="C4" s="17" t="s">
        <v>13</v>
      </c>
    </row>
    <row r="5" spans="1:24" s="5" customFormat="1">
      <c r="A5" s="18" t="s">
        <v>35</v>
      </c>
      <c r="B5" s="16">
        <v>71</v>
      </c>
      <c r="C5" s="17" t="s">
        <v>0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s="5" customFormat="1">
      <c r="A6" s="18" t="s">
        <v>34</v>
      </c>
      <c r="B6" s="16">
        <v>3600</v>
      </c>
      <c r="C6" s="17" t="s">
        <v>33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s="5" customFormat="1" ht="39.6">
      <c r="A7" s="19" t="s">
        <v>32</v>
      </c>
      <c r="B7" s="47">
        <f>524.75-B5-3.5</f>
        <v>450.25</v>
      </c>
      <c r="C7" s="17" t="s">
        <v>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9" spans="1:24">
      <c r="Q9" s="41" t="s">
        <v>31</v>
      </c>
      <c r="R9" s="41"/>
      <c r="S9" s="41"/>
      <c r="T9" s="41"/>
      <c r="U9" s="41"/>
    </row>
    <row r="10" spans="1:24">
      <c r="A10" s="34" t="s">
        <v>30</v>
      </c>
      <c r="B10" s="42" t="s">
        <v>29</v>
      </c>
      <c r="C10" s="42"/>
      <c r="D10" s="34" t="s">
        <v>14</v>
      </c>
      <c r="E10" s="34" t="s">
        <v>12</v>
      </c>
      <c r="F10" s="34" t="s">
        <v>10</v>
      </c>
      <c r="G10" s="34" t="s">
        <v>28</v>
      </c>
      <c r="H10" s="34" t="s">
        <v>6</v>
      </c>
      <c r="I10" s="34" t="s">
        <v>4</v>
      </c>
      <c r="J10" s="34" t="s">
        <v>27</v>
      </c>
      <c r="L10" s="41" t="s">
        <v>26</v>
      </c>
      <c r="M10" s="41"/>
      <c r="N10" s="41"/>
      <c r="O10" s="41"/>
      <c r="Q10" s="33"/>
      <c r="R10" s="28" t="s">
        <v>22</v>
      </c>
      <c r="S10" s="33" t="s">
        <v>20</v>
      </c>
      <c r="T10" s="28" t="s">
        <v>20</v>
      </c>
      <c r="U10" s="28" t="s">
        <v>25</v>
      </c>
    </row>
    <row r="11" spans="1:24" ht="13.8" thickBot="1">
      <c r="A11" s="33"/>
      <c r="B11" s="17" t="s">
        <v>24</v>
      </c>
      <c r="C11" s="17" t="s">
        <v>23</v>
      </c>
      <c r="D11" s="17" t="s">
        <v>7</v>
      </c>
      <c r="E11" s="17" t="s">
        <v>7</v>
      </c>
      <c r="F11" s="17" t="s">
        <v>7</v>
      </c>
      <c r="G11" s="17" t="s">
        <v>7</v>
      </c>
      <c r="H11" s="17" t="s">
        <v>5</v>
      </c>
      <c r="I11" s="17" t="s">
        <v>3</v>
      </c>
      <c r="J11" s="17" t="s">
        <v>0</v>
      </c>
      <c r="L11" s="33" t="s">
        <v>19</v>
      </c>
      <c r="M11" s="28" t="s">
        <v>22</v>
      </c>
      <c r="N11" s="33" t="s">
        <v>20</v>
      </c>
      <c r="O11" s="28" t="s">
        <v>20</v>
      </c>
      <c r="Q11" s="33" t="s">
        <v>19</v>
      </c>
      <c r="R11" s="28" t="s">
        <v>7</v>
      </c>
      <c r="S11" s="33" t="s">
        <v>7</v>
      </c>
      <c r="T11" s="28" t="s">
        <v>7</v>
      </c>
      <c r="U11" s="28" t="s">
        <v>7</v>
      </c>
    </row>
    <row r="12" spans="1:24" ht="15.6">
      <c r="A12" s="33">
        <v>1</v>
      </c>
      <c r="B12" s="20">
        <v>0</v>
      </c>
      <c r="C12" s="20">
        <v>4.1666666666666664E-2</v>
      </c>
      <c r="D12" s="33">
        <f>-N12*$B$6</f>
        <v>0</v>
      </c>
      <c r="E12" s="33">
        <f>-S12</f>
        <v>0</v>
      </c>
      <c r="F12" s="33">
        <f>D12+E12</f>
        <v>0</v>
      </c>
      <c r="G12" s="33">
        <f>F12</f>
        <v>0</v>
      </c>
      <c r="H12" s="33">
        <f t="shared" ref="H12:H25" si="0">0.00293595798661*I12+516.681207587491-$B$5</f>
        <v>450.75733354081854</v>
      </c>
      <c r="I12" s="33">
        <f t="shared" ref="I12:I25" si="1">I13-F13/1000</f>
        <v>1728.9504742500258</v>
      </c>
      <c r="J12" s="26">
        <f t="shared" ref="J12:J25" si="2">H12-$H$27</f>
        <v>0.50733354081853577</v>
      </c>
      <c r="L12" s="33">
        <v>1</v>
      </c>
      <c r="M12" s="28"/>
      <c r="N12" s="9">
        <v>0</v>
      </c>
      <c r="O12" s="28"/>
      <c r="Q12" s="33">
        <v>1</v>
      </c>
      <c r="R12" s="28"/>
      <c r="S12" s="44">
        <v>0</v>
      </c>
      <c r="T12" s="28"/>
      <c r="U12" s="28"/>
    </row>
    <row r="13" spans="1:24" ht="15.6">
      <c r="A13" s="33">
        <v>2</v>
      </c>
      <c r="B13" s="14">
        <v>4.1666666666666664E-2</v>
      </c>
      <c r="C13" s="14">
        <v>8.3333333333333329E-2</v>
      </c>
      <c r="D13" s="33">
        <f t="shared" ref="D13:D35" si="3">-N13*$B$6</f>
        <v>0</v>
      </c>
      <c r="E13" s="33">
        <f t="shared" ref="E13:E35" si="4">-S13</f>
        <v>0</v>
      </c>
      <c r="F13" s="33">
        <f t="shared" ref="F13:F35" si="5">D13+E13</f>
        <v>0</v>
      </c>
      <c r="G13" s="33">
        <f>F13+G12</f>
        <v>0</v>
      </c>
      <c r="H13" s="33">
        <f t="shared" si="0"/>
        <v>450.75733354081854</v>
      </c>
      <c r="I13" s="33">
        <f t="shared" si="1"/>
        <v>1728.9504742500258</v>
      </c>
      <c r="J13" s="26">
        <f t="shared" si="2"/>
        <v>0.50733354081853577</v>
      </c>
      <c r="L13" s="33">
        <f t="shared" ref="L13:L35" si="6">L12+1</f>
        <v>2</v>
      </c>
      <c r="M13" s="28"/>
      <c r="N13" s="9">
        <v>0</v>
      </c>
      <c r="O13" s="28"/>
      <c r="Q13" s="33">
        <f t="shared" ref="Q13:Q35" si="7">Q12+1</f>
        <v>2</v>
      </c>
      <c r="R13" s="28"/>
      <c r="S13" s="45">
        <v>0</v>
      </c>
      <c r="T13" s="28"/>
      <c r="U13" s="28"/>
    </row>
    <row r="14" spans="1:24" ht="15.6">
      <c r="A14" s="33">
        <v>3</v>
      </c>
      <c r="B14" s="14">
        <v>8.3333333333333329E-2</v>
      </c>
      <c r="C14" s="14">
        <v>0.125</v>
      </c>
      <c r="D14" s="33">
        <f t="shared" si="3"/>
        <v>0</v>
      </c>
      <c r="E14" s="33">
        <f t="shared" si="4"/>
        <v>0</v>
      </c>
      <c r="F14" s="33">
        <f t="shared" si="5"/>
        <v>0</v>
      </c>
      <c r="G14" s="33">
        <f t="shared" ref="G14:G35" si="8">F14+G13</f>
        <v>0</v>
      </c>
      <c r="H14" s="33">
        <f t="shared" si="0"/>
        <v>450.75733354081854</v>
      </c>
      <c r="I14" s="33">
        <f t="shared" si="1"/>
        <v>1728.9504742500258</v>
      </c>
      <c r="J14" s="26">
        <f t="shared" si="2"/>
        <v>0.50733354081853577</v>
      </c>
      <c r="L14" s="33">
        <f t="shared" si="6"/>
        <v>3</v>
      </c>
      <c r="M14" s="28"/>
      <c r="N14" s="9">
        <v>0</v>
      </c>
      <c r="O14" s="28"/>
      <c r="Q14" s="33">
        <f t="shared" si="7"/>
        <v>3</v>
      </c>
      <c r="R14" s="28"/>
      <c r="S14" s="45">
        <v>0</v>
      </c>
      <c r="T14" s="28"/>
      <c r="U14" s="28"/>
    </row>
    <row r="15" spans="1:24" ht="15.6">
      <c r="A15" s="33">
        <v>4</v>
      </c>
      <c r="B15" s="14">
        <v>0.125</v>
      </c>
      <c r="C15" s="14">
        <v>0.16666666666666699</v>
      </c>
      <c r="D15" s="33">
        <f t="shared" si="3"/>
        <v>0</v>
      </c>
      <c r="E15" s="33">
        <f t="shared" si="4"/>
        <v>0</v>
      </c>
      <c r="F15" s="33">
        <f t="shared" si="5"/>
        <v>0</v>
      </c>
      <c r="G15" s="33">
        <f t="shared" si="8"/>
        <v>0</v>
      </c>
      <c r="H15" s="33">
        <f t="shared" si="0"/>
        <v>450.75733354081854</v>
      </c>
      <c r="I15" s="33">
        <f t="shared" si="1"/>
        <v>1728.9504742500258</v>
      </c>
      <c r="J15" s="26">
        <f t="shared" si="2"/>
        <v>0.50733354081853577</v>
      </c>
      <c r="L15" s="33">
        <f t="shared" si="6"/>
        <v>4</v>
      </c>
      <c r="M15" s="28"/>
      <c r="N15" s="9">
        <v>0</v>
      </c>
      <c r="O15" s="28"/>
      <c r="Q15" s="33">
        <f t="shared" si="7"/>
        <v>4</v>
      </c>
      <c r="R15" s="28"/>
      <c r="S15" s="45">
        <v>0</v>
      </c>
      <c r="T15" s="28"/>
      <c r="U15" s="28"/>
    </row>
    <row r="16" spans="1:24" ht="15.6">
      <c r="A16" s="33">
        <v>5</v>
      </c>
      <c r="B16" s="14">
        <v>0.16666666666666699</v>
      </c>
      <c r="C16" s="14">
        <v>0.20833333333333401</v>
      </c>
      <c r="D16" s="33">
        <f t="shared" si="3"/>
        <v>0</v>
      </c>
      <c r="E16" s="33">
        <f t="shared" si="4"/>
        <v>0</v>
      </c>
      <c r="F16" s="33">
        <f t="shared" si="5"/>
        <v>0</v>
      </c>
      <c r="G16" s="33">
        <f t="shared" si="8"/>
        <v>0</v>
      </c>
      <c r="H16" s="33">
        <f t="shared" si="0"/>
        <v>450.75733354081854</v>
      </c>
      <c r="I16" s="33">
        <f t="shared" si="1"/>
        <v>1728.9504742500258</v>
      </c>
      <c r="J16" s="26">
        <f t="shared" si="2"/>
        <v>0.50733354081853577</v>
      </c>
      <c r="L16" s="33">
        <f t="shared" si="6"/>
        <v>5</v>
      </c>
      <c r="M16" s="28"/>
      <c r="N16" s="9">
        <v>0</v>
      </c>
      <c r="O16" s="28"/>
      <c r="Q16" s="33">
        <f t="shared" si="7"/>
        <v>5</v>
      </c>
      <c r="R16" s="28"/>
      <c r="S16" s="45">
        <v>0</v>
      </c>
      <c r="T16" s="28"/>
      <c r="U16" s="28"/>
    </row>
    <row r="17" spans="1:24" s="1" customFormat="1" ht="15.6">
      <c r="A17" s="33">
        <v>6</v>
      </c>
      <c r="B17" s="14">
        <v>0.20833333333333401</v>
      </c>
      <c r="C17" s="14">
        <v>0.25</v>
      </c>
      <c r="D17" s="33">
        <f t="shared" si="3"/>
        <v>0</v>
      </c>
      <c r="E17" s="33">
        <f t="shared" si="4"/>
        <v>0</v>
      </c>
      <c r="F17" s="33">
        <f t="shared" si="5"/>
        <v>0</v>
      </c>
      <c r="G17" s="33">
        <f t="shared" si="8"/>
        <v>0</v>
      </c>
      <c r="H17" s="33">
        <f t="shared" si="0"/>
        <v>450.75733354081854</v>
      </c>
      <c r="I17" s="33">
        <f t="shared" si="1"/>
        <v>1728.9504742500258</v>
      </c>
      <c r="J17" s="26">
        <f t="shared" si="2"/>
        <v>0.50733354081853577</v>
      </c>
      <c r="K17" s="36"/>
      <c r="L17" s="33">
        <f t="shared" si="6"/>
        <v>6</v>
      </c>
      <c r="M17" s="28"/>
      <c r="N17" s="9">
        <v>0</v>
      </c>
      <c r="O17" s="28"/>
      <c r="P17" s="36"/>
      <c r="Q17" s="33">
        <f t="shared" si="7"/>
        <v>6</v>
      </c>
      <c r="R17" s="28"/>
      <c r="S17" s="45">
        <v>0</v>
      </c>
      <c r="T17" s="28"/>
      <c r="U17" s="28"/>
      <c r="V17" s="36"/>
      <c r="W17" s="36"/>
      <c r="X17" s="36"/>
    </row>
    <row r="18" spans="1:24" s="1" customFormat="1" ht="15.6">
      <c r="A18" s="33">
        <v>7</v>
      </c>
      <c r="B18" s="14">
        <v>0.25</v>
      </c>
      <c r="C18" s="14">
        <v>0.29166666666666702</v>
      </c>
      <c r="D18" s="22">
        <f t="shared" si="3"/>
        <v>-36000</v>
      </c>
      <c r="E18" s="33">
        <f t="shared" si="4"/>
        <v>0</v>
      </c>
      <c r="F18" s="33">
        <f t="shared" si="5"/>
        <v>-36000</v>
      </c>
      <c r="G18" s="33">
        <f t="shared" si="8"/>
        <v>-36000</v>
      </c>
      <c r="H18" s="33">
        <f t="shared" si="0"/>
        <v>450.65163905330053</v>
      </c>
      <c r="I18" s="33">
        <f t="shared" si="1"/>
        <v>1692.9504742500258</v>
      </c>
      <c r="J18" s="26">
        <f t="shared" si="2"/>
        <v>0.40163905330052785</v>
      </c>
      <c r="K18" s="36"/>
      <c r="L18" s="33">
        <f t="shared" si="6"/>
        <v>7</v>
      </c>
      <c r="M18" s="28"/>
      <c r="N18" s="23">
        <v>10</v>
      </c>
      <c r="O18" s="28"/>
      <c r="P18" s="36"/>
      <c r="Q18" s="33">
        <f t="shared" si="7"/>
        <v>7</v>
      </c>
      <c r="R18" s="28"/>
      <c r="S18" s="45">
        <v>0</v>
      </c>
      <c r="T18" s="28"/>
      <c r="U18" s="28"/>
      <c r="V18" s="36"/>
      <c r="W18" s="36"/>
      <c r="X18" s="36"/>
    </row>
    <row r="19" spans="1:24" s="1" customFormat="1" ht="15.6">
      <c r="A19" s="33">
        <v>8</v>
      </c>
      <c r="B19" s="14">
        <v>0.29166666666666702</v>
      </c>
      <c r="C19" s="14">
        <v>0.33333333333333398</v>
      </c>
      <c r="D19" s="33">
        <f t="shared" si="3"/>
        <v>-72000</v>
      </c>
      <c r="E19" s="33">
        <f t="shared" si="4"/>
        <v>255600</v>
      </c>
      <c r="F19" s="33">
        <f t="shared" si="5"/>
        <v>183600</v>
      </c>
      <c r="G19" s="33">
        <f t="shared" si="8"/>
        <v>147600</v>
      </c>
      <c r="H19" s="33">
        <f t="shared" si="0"/>
        <v>451.19068093964222</v>
      </c>
      <c r="I19" s="33">
        <f t="shared" si="1"/>
        <v>1876.5504742500257</v>
      </c>
      <c r="J19" s="26">
        <f t="shared" si="2"/>
        <v>0.94068093964222044</v>
      </c>
      <c r="K19" s="36"/>
      <c r="L19" s="33">
        <f t="shared" si="6"/>
        <v>8</v>
      </c>
      <c r="M19" s="28"/>
      <c r="N19" s="9">
        <v>20</v>
      </c>
      <c r="O19" s="28"/>
      <c r="P19" s="36"/>
      <c r="Q19" s="33">
        <f t="shared" si="7"/>
        <v>8</v>
      </c>
      <c r="R19" s="28"/>
      <c r="S19" s="45">
        <v>-255600</v>
      </c>
      <c r="T19" s="28"/>
      <c r="U19" s="28"/>
      <c r="V19" s="36"/>
      <c r="W19" s="36"/>
      <c r="X19" s="36"/>
    </row>
    <row r="20" spans="1:24" s="1" customFormat="1" ht="15.6">
      <c r="A20" s="33">
        <v>9</v>
      </c>
      <c r="B20" s="14">
        <v>0.33333333333333398</v>
      </c>
      <c r="C20" s="14">
        <v>0.375</v>
      </c>
      <c r="D20" s="33">
        <f t="shared" si="3"/>
        <v>-72000</v>
      </c>
      <c r="E20" s="33">
        <f t="shared" si="4"/>
        <v>0</v>
      </c>
      <c r="F20" s="33">
        <f t="shared" si="5"/>
        <v>-72000</v>
      </c>
      <c r="G20" s="33">
        <f t="shared" si="8"/>
        <v>75600</v>
      </c>
      <c r="H20" s="33">
        <f t="shared" si="0"/>
        <v>450.9792919646062</v>
      </c>
      <c r="I20" s="33">
        <f t="shared" si="1"/>
        <v>1804.5504742500257</v>
      </c>
      <c r="J20" s="26">
        <f t="shared" si="2"/>
        <v>0.7292919646062046</v>
      </c>
      <c r="K20" s="36"/>
      <c r="L20" s="33">
        <f t="shared" si="6"/>
        <v>9</v>
      </c>
      <c r="M20" s="28"/>
      <c r="N20" s="9">
        <v>20</v>
      </c>
      <c r="O20" s="28"/>
      <c r="P20" s="36"/>
      <c r="Q20" s="33">
        <f t="shared" si="7"/>
        <v>9</v>
      </c>
      <c r="R20" s="28"/>
      <c r="S20" s="45">
        <v>0</v>
      </c>
      <c r="T20" s="28"/>
      <c r="U20" s="28"/>
      <c r="V20" s="36"/>
      <c r="W20" s="36"/>
      <c r="X20" s="36"/>
    </row>
    <row r="21" spans="1:24" s="1" customFormat="1" ht="15.6">
      <c r="A21" s="33">
        <v>10</v>
      </c>
      <c r="B21" s="14">
        <v>0.375</v>
      </c>
      <c r="C21" s="14">
        <v>0.41666666666666702</v>
      </c>
      <c r="D21" s="33">
        <f t="shared" si="3"/>
        <v>-72000</v>
      </c>
      <c r="E21" s="33">
        <f t="shared" si="4"/>
        <v>0</v>
      </c>
      <c r="F21" s="33">
        <f t="shared" si="5"/>
        <v>-72000</v>
      </c>
      <c r="G21" s="33">
        <f t="shared" si="8"/>
        <v>3600</v>
      </c>
      <c r="H21" s="33">
        <f t="shared" si="0"/>
        <v>450.7679029895703</v>
      </c>
      <c r="I21" s="33">
        <f t="shared" si="1"/>
        <v>1732.5504742500257</v>
      </c>
      <c r="J21" s="26">
        <f t="shared" si="2"/>
        <v>0.51790298957030245</v>
      </c>
      <c r="K21" s="36"/>
      <c r="L21" s="33">
        <f t="shared" si="6"/>
        <v>10</v>
      </c>
      <c r="M21" s="28"/>
      <c r="N21" s="9">
        <v>20</v>
      </c>
      <c r="O21" s="28"/>
      <c r="P21" s="36"/>
      <c r="Q21" s="33">
        <f t="shared" si="7"/>
        <v>10</v>
      </c>
      <c r="R21" s="28"/>
      <c r="S21" s="45">
        <v>0</v>
      </c>
      <c r="T21" s="28"/>
      <c r="U21" s="28"/>
      <c r="V21" s="36"/>
      <c r="W21" s="36"/>
      <c r="X21" s="36"/>
    </row>
    <row r="22" spans="1:24" s="1" customFormat="1" ht="15.6">
      <c r="A22" s="33">
        <v>11</v>
      </c>
      <c r="B22" s="14">
        <v>0.41666666666666702</v>
      </c>
      <c r="C22" s="14">
        <v>0.45833333333333398</v>
      </c>
      <c r="D22" s="33">
        <f t="shared" si="3"/>
        <v>-72000</v>
      </c>
      <c r="E22" s="33">
        <f t="shared" si="4"/>
        <v>0</v>
      </c>
      <c r="F22" s="33">
        <f t="shared" si="5"/>
        <v>-72000</v>
      </c>
      <c r="G22" s="33">
        <f t="shared" si="8"/>
        <v>-68400</v>
      </c>
      <c r="H22" s="33">
        <f t="shared" si="0"/>
        <v>450.5565140145344</v>
      </c>
      <c r="I22" s="33">
        <f t="shared" si="1"/>
        <v>1660.5504742500257</v>
      </c>
      <c r="J22" s="26">
        <f t="shared" si="2"/>
        <v>0.3065140145344003</v>
      </c>
      <c r="K22" s="36"/>
      <c r="L22" s="33">
        <f t="shared" si="6"/>
        <v>11</v>
      </c>
      <c r="M22" s="28"/>
      <c r="N22" s="9">
        <v>20</v>
      </c>
      <c r="O22" s="28"/>
      <c r="P22" s="36"/>
      <c r="Q22" s="33">
        <f t="shared" si="7"/>
        <v>11</v>
      </c>
      <c r="R22" s="28"/>
      <c r="S22" s="45">
        <v>0</v>
      </c>
      <c r="T22" s="28"/>
      <c r="U22" s="28"/>
      <c r="V22" s="36"/>
      <c r="W22" s="36"/>
      <c r="X22" s="36"/>
    </row>
    <row r="23" spans="1:24" s="1" customFormat="1" ht="15.6">
      <c r="A23" s="33">
        <v>12</v>
      </c>
      <c r="B23" s="14">
        <v>0.45833333333333398</v>
      </c>
      <c r="C23" s="14">
        <v>0.5</v>
      </c>
      <c r="D23" s="33">
        <f t="shared" si="3"/>
        <v>-72000</v>
      </c>
      <c r="E23" s="33">
        <f t="shared" si="4"/>
        <v>255600</v>
      </c>
      <c r="F23" s="33">
        <f t="shared" si="5"/>
        <v>183600</v>
      </c>
      <c r="G23" s="33">
        <f t="shared" si="8"/>
        <v>115200</v>
      </c>
      <c r="H23" s="33">
        <f t="shared" si="0"/>
        <v>451.09555590087598</v>
      </c>
      <c r="I23" s="33">
        <f t="shared" si="1"/>
        <v>1844.1504742500256</v>
      </c>
      <c r="J23" s="26">
        <f t="shared" si="2"/>
        <v>0.84555590087597921</v>
      </c>
      <c r="K23" s="36"/>
      <c r="L23" s="33">
        <f t="shared" si="6"/>
        <v>12</v>
      </c>
      <c r="M23" s="28"/>
      <c r="N23" s="9">
        <v>20</v>
      </c>
      <c r="O23" s="28"/>
      <c r="P23" s="36"/>
      <c r="Q23" s="33">
        <f t="shared" si="7"/>
        <v>12</v>
      </c>
      <c r="R23" s="28"/>
      <c r="S23" s="45">
        <v>-255600</v>
      </c>
      <c r="T23" s="28"/>
      <c r="U23" s="28"/>
      <c r="V23" s="36"/>
      <c r="W23" s="36"/>
      <c r="X23" s="36"/>
    </row>
    <row r="24" spans="1:24" s="1" customFormat="1" ht="15.6">
      <c r="A24" s="33">
        <v>13</v>
      </c>
      <c r="B24" s="14">
        <v>0.5</v>
      </c>
      <c r="C24" s="14">
        <v>0.54166666666666696</v>
      </c>
      <c r="D24" s="33">
        <f t="shared" si="3"/>
        <v>-72000</v>
      </c>
      <c r="E24" s="33">
        <f t="shared" si="4"/>
        <v>0</v>
      </c>
      <c r="F24" s="33">
        <f t="shared" si="5"/>
        <v>-72000</v>
      </c>
      <c r="G24" s="33">
        <f t="shared" si="8"/>
        <v>43200</v>
      </c>
      <c r="H24" s="33">
        <f t="shared" si="0"/>
        <v>450.88416692584008</v>
      </c>
      <c r="I24" s="33">
        <f t="shared" si="1"/>
        <v>1772.1504742500256</v>
      </c>
      <c r="J24" s="26">
        <f t="shared" si="2"/>
        <v>0.63416692584007706</v>
      </c>
      <c r="K24" s="36"/>
      <c r="L24" s="33">
        <f t="shared" si="6"/>
        <v>13</v>
      </c>
      <c r="M24" s="28"/>
      <c r="N24" s="9">
        <v>20</v>
      </c>
      <c r="O24" s="28"/>
      <c r="P24" s="36"/>
      <c r="Q24" s="33">
        <f t="shared" si="7"/>
        <v>13</v>
      </c>
      <c r="R24" s="28"/>
      <c r="S24" s="45">
        <v>0</v>
      </c>
      <c r="T24" s="28"/>
      <c r="U24" s="28"/>
      <c r="V24" s="36"/>
      <c r="W24" s="36"/>
      <c r="X24" s="36"/>
    </row>
    <row r="25" spans="1:24" s="1" customFormat="1" ht="15.6">
      <c r="A25" s="33">
        <v>14</v>
      </c>
      <c r="B25" s="14">
        <v>0.54166666666666696</v>
      </c>
      <c r="C25" s="14">
        <v>0.58333333333333404</v>
      </c>
      <c r="D25" s="33">
        <f t="shared" si="3"/>
        <v>-72000</v>
      </c>
      <c r="E25" s="33">
        <f t="shared" si="4"/>
        <v>0</v>
      </c>
      <c r="F25" s="33">
        <f t="shared" si="5"/>
        <v>-72000</v>
      </c>
      <c r="G25" s="33">
        <f t="shared" si="8"/>
        <v>-28800</v>
      </c>
      <c r="H25" s="33">
        <f t="shared" si="0"/>
        <v>450.67277795080417</v>
      </c>
      <c r="I25" s="33">
        <f t="shared" si="1"/>
        <v>1700.1504742500256</v>
      </c>
      <c r="J25" s="26">
        <f t="shared" si="2"/>
        <v>0.42277795080417491</v>
      </c>
      <c r="K25" s="36"/>
      <c r="L25" s="33">
        <f t="shared" si="6"/>
        <v>14</v>
      </c>
      <c r="M25" s="28"/>
      <c r="N25" s="9">
        <v>20</v>
      </c>
      <c r="O25" s="28"/>
      <c r="P25" s="36"/>
      <c r="Q25" s="33">
        <f t="shared" si="7"/>
        <v>14</v>
      </c>
      <c r="R25" s="28"/>
      <c r="S25" s="45">
        <v>0</v>
      </c>
      <c r="T25" s="28"/>
      <c r="U25" s="28"/>
      <c r="V25" s="36"/>
      <c r="W25" s="36"/>
      <c r="X25" s="36"/>
    </row>
    <row r="26" spans="1:24" s="1" customFormat="1" ht="15.6">
      <c r="A26" s="33">
        <v>15</v>
      </c>
      <c r="B26" s="14">
        <v>0.58333333333333404</v>
      </c>
      <c r="C26" s="14">
        <v>0.625</v>
      </c>
      <c r="D26" s="33">
        <f t="shared" si="3"/>
        <v>-72000</v>
      </c>
      <c r="E26" s="33">
        <f t="shared" si="4"/>
        <v>0</v>
      </c>
      <c r="F26" s="33">
        <f t="shared" si="5"/>
        <v>-72000</v>
      </c>
      <c r="G26" s="33">
        <f t="shared" si="8"/>
        <v>-100800</v>
      </c>
      <c r="H26" s="33">
        <f>0.00293595798661*I26+516.681207587491-$B$5</f>
        <v>450.46138897576827</v>
      </c>
      <c r="I26" s="33">
        <f>I27-F27/1000</f>
        <v>1628.1504742500256</v>
      </c>
      <c r="J26" s="26">
        <f>H26-$H$27</f>
        <v>0.21138897576827276</v>
      </c>
      <c r="K26" s="36"/>
      <c r="L26" s="33">
        <f t="shared" si="6"/>
        <v>15</v>
      </c>
      <c r="M26" s="28"/>
      <c r="N26" s="9">
        <v>20</v>
      </c>
      <c r="O26" s="28"/>
      <c r="P26" s="36"/>
      <c r="Q26" s="33">
        <f t="shared" si="7"/>
        <v>15</v>
      </c>
      <c r="R26" s="28"/>
      <c r="S26" s="45">
        <v>0</v>
      </c>
      <c r="T26" s="28"/>
      <c r="U26" s="28"/>
      <c r="V26" s="36"/>
      <c r="W26" s="36"/>
      <c r="X26" s="36"/>
    </row>
    <row r="27" spans="1:24" s="1" customFormat="1" ht="15.6">
      <c r="A27" s="33">
        <v>16</v>
      </c>
      <c r="B27" s="14">
        <v>0.625</v>
      </c>
      <c r="C27" s="14">
        <v>0.66666666666666696</v>
      </c>
      <c r="D27" s="33">
        <f t="shared" si="3"/>
        <v>-72000</v>
      </c>
      <c r="E27" s="33">
        <f t="shared" si="4"/>
        <v>0</v>
      </c>
      <c r="F27" s="33">
        <f t="shared" si="5"/>
        <v>-72000</v>
      </c>
      <c r="G27" s="25">
        <f t="shared" si="8"/>
        <v>-172800</v>
      </c>
      <c r="H27" s="32">
        <f>B7</f>
        <v>450.25</v>
      </c>
      <c r="I27" s="27">
        <f xml:space="preserve"> (340.604329)*(H27+$B$5-73)-151119.74</f>
        <v>1556.1504742500256</v>
      </c>
      <c r="J27" s="32">
        <v>0</v>
      </c>
      <c r="K27" s="36"/>
      <c r="L27" s="33">
        <f t="shared" si="6"/>
        <v>16</v>
      </c>
      <c r="M27" s="28"/>
      <c r="N27" s="9">
        <v>20</v>
      </c>
      <c r="O27" s="28"/>
      <c r="P27" s="36"/>
      <c r="Q27" s="33">
        <f t="shared" si="7"/>
        <v>16</v>
      </c>
      <c r="R27" s="28"/>
      <c r="S27" s="45">
        <v>0</v>
      </c>
      <c r="T27" s="28"/>
      <c r="U27" s="28"/>
      <c r="V27" s="36"/>
      <c r="W27" s="36"/>
      <c r="X27" s="36"/>
    </row>
    <row r="28" spans="1:24" s="1" customFormat="1" ht="15.6">
      <c r="A28" s="33">
        <v>17</v>
      </c>
      <c r="B28" s="14">
        <v>0.66666666666666696</v>
      </c>
      <c r="C28" s="14">
        <v>0.70833333333333404</v>
      </c>
      <c r="D28" s="33">
        <f t="shared" si="3"/>
        <v>-72000</v>
      </c>
      <c r="E28" s="33">
        <f t="shared" si="4"/>
        <v>255600</v>
      </c>
      <c r="F28" s="33">
        <f t="shared" si="5"/>
        <v>183600</v>
      </c>
      <c r="G28" s="33">
        <f t="shared" si="8"/>
        <v>10800</v>
      </c>
      <c r="H28" s="33">
        <f>0.00293595798661*I28+516.681207587491-$B$5</f>
        <v>450.78904188707395</v>
      </c>
      <c r="I28" s="33">
        <f>I27+F28/1000</f>
        <v>1739.7504742500255</v>
      </c>
      <c r="J28" s="26">
        <f>H28-$H$27</f>
        <v>0.53904188707394951</v>
      </c>
      <c r="K28" s="36"/>
      <c r="L28" s="33">
        <f t="shared" si="6"/>
        <v>17</v>
      </c>
      <c r="M28" s="28"/>
      <c r="N28" s="9">
        <v>20</v>
      </c>
      <c r="O28" s="28"/>
      <c r="P28" s="36"/>
      <c r="Q28" s="33">
        <f t="shared" si="7"/>
        <v>17</v>
      </c>
      <c r="R28" s="28"/>
      <c r="S28" s="45">
        <v>-255600</v>
      </c>
      <c r="T28" s="28"/>
      <c r="U28" s="28"/>
      <c r="V28" s="36"/>
      <c r="W28" s="36"/>
      <c r="X28" s="36"/>
    </row>
    <row r="29" spans="1:24" s="1" customFormat="1" ht="15.6">
      <c r="A29" s="33">
        <v>18</v>
      </c>
      <c r="B29" s="14">
        <v>0.70833333333333404</v>
      </c>
      <c r="C29" s="14">
        <v>0.75</v>
      </c>
      <c r="D29" s="33">
        <f t="shared" si="3"/>
        <v>-72000</v>
      </c>
      <c r="E29" s="33">
        <f t="shared" si="4"/>
        <v>100656</v>
      </c>
      <c r="F29" s="33">
        <f t="shared" si="5"/>
        <v>28656</v>
      </c>
      <c r="G29" s="33">
        <f t="shared" si="8"/>
        <v>39456</v>
      </c>
      <c r="H29" s="33">
        <f t="shared" ref="H29:H35" si="9">0.00293595798661*I29+516.681207587491-$B$5</f>
        <v>450.87317469913819</v>
      </c>
      <c r="I29" s="33">
        <f t="shared" ref="I29:I35" si="10">I28+F29/1000</f>
        <v>1768.4064742500254</v>
      </c>
      <c r="J29" s="26">
        <f t="shared" ref="J29:J35" si="11">H29-$H$27</f>
        <v>0.62317469913818968</v>
      </c>
      <c r="K29" s="36"/>
      <c r="L29" s="33">
        <f t="shared" si="6"/>
        <v>18</v>
      </c>
      <c r="M29" s="28"/>
      <c r="N29" s="9">
        <v>20</v>
      </c>
      <c r="O29" s="28"/>
      <c r="P29" s="36"/>
      <c r="Q29" s="33">
        <f t="shared" si="7"/>
        <v>18</v>
      </c>
      <c r="R29" s="28"/>
      <c r="S29" s="45">
        <v>-100656</v>
      </c>
      <c r="T29" s="28"/>
      <c r="U29" s="28"/>
      <c r="V29" s="36"/>
      <c r="W29" s="36"/>
      <c r="X29" s="36"/>
    </row>
    <row r="30" spans="1:24" s="1" customFormat="1" ht="15.6">
      <c r="A30" s="33">
        <v>19</v>
      </c>
      <c r="B30" s="14">
        <v>0.75</v>
      </c>
      <c r="C30" s="14">
        <v>0.79166666666666696</v>
      </c>
      <c r="D30" s="22">
        <f t="shared" si="3"/>
        <v>-36000</v>
      </c>
      <c r="E30" s="33">
        <f t="shared" si="4"/>
        <v>0</v>
      </c>
      <c r="F30" s="33">
        <f t="shared" si="5"/>
        <v>-36000</v>
      </c>
      <c r="G30" s="33">
        <f t="shared" si="8"/>
        <v>3456</v>
      </c>
      <c r="H30" s="33">
        <f t="shared" si="9"/>
        <v>450.7674802116203</v>
      </c>
      <c r="I30" s="33">
        <f t="shared" si="10"/>
        <v>1732.4064742500254</v>
      </c>
      <c r="J30" s="26">
        <f t="shared" si="11"/>
        <v>0.51748021162029545</v>
      </c>
      <c r="K30" s="36"/>
      <c r="L30" s="33">
        <f t="shared" si="6"/>
        <v>19</v>
      </c>
      <c r="M30" s="28"/>
      <c r="N30" s="23">
        <v>10</v>
      </c>
      <c r="O30" s="28"/>
      <c r="P30" s="36"/>
      <c r="Q30" s="33">
        <f t="shared" si="7"/>
        <v>19</v>
      </c>
      <c r="R30" s="28"/>
      <c r="S30" s="45">
        <v>0</v>
      </c>
      <c r="T30" s="28"/>
      <c r="U30" s="28"/>
      <c r="V30" s="36"/>
      <c r="W30" s="36"/>
      <c r="X30" s="36"/>
    </row>
    <row r="31" spans="1:24" s="1" customFormat="1" ht="15.6">
      <c r="A31" s="33">
        <v>20</v>
      </c>
      <c r="B31" s="14">
        <v>0.79166666666666696</v>
      </c>
      <c r="C31" s="14">
        <v>0.83333333333333404</v>
      </c>
      <c r="D31" s="33">
        <f t="shared" si="3"/>
        <v>0</v>
      </c>
      <c r="E31" s="33">
        <f t="shared" si="4"/>
        <v>0</v>
      </c>
      <c r="F31" s="33">
        <f t="shared" si="5"/>
        <v>0</v>
      </c>
      <c r="G31" s="33">
        <f t="shared" si="8"/>
        <v>3456</v>
      </c>
      <c r="H31" s="33">
        <f t="shared" si="9"/>
        <v>450.7674802116203</v>
      </c>
      <c r="I31" s="33">
        <f t="shared" si="10"/>
        <v>1732.4064742500254</v>
      </c>
      <c r="J31" s="26">
        <f t="shared" si="11"/>
        <v>0.51748021162029545</v>
      </c>
      <c r="K31" s="36"/>
      <c r="L31" s="33">
        <f t="shared" si="6"/>
        <v>20</v>
      </c>
      <c r="M31" s="28"/>
      <c r="N31" s="9">
        <v>0</v>
      </c>
      <c r="O31" s="28"/>
      <c r="P31" s="36"/>
      <c r="Q31" s="33">
        <f t="shared" si="7"/>
        <v>20</v>
      </c>
      <c r="R31" s="28"/>
      <c r="S31" s="45">
        <v>0</v>
      </c>
      <c r="T31" s="28"/>
      <c r="U31" s="28"/>
      <c r="V31" s="36"/>
      <c r="W31" s="36"/>
      <c r="X31" s="36"/>
    </row>
    <row r="32" spans="1:24" s="1" customFormat="1" ht="15.6">
      <c r="A32" s="33">
        <v>21</v>
      </c>
      <c r="B32" s="14">
        <v>0.83333333333333404</v>
      </c>
      <c r="C32" s="14">
        <v>0.875</v>
      </c>
      <c r="D32" s="33">
        <f t="shared" si="3"/>
        <v>0</v>
      </c>
      <c r="E32" s="33">
        <f t="shared" si="4"/>
        <v>0</v>
      </c>
      <c r="F32" s="33">
        <f t="shared" si="5"/>
        <v>0</v>
      </c>
      <c r="G32" s="33">
        <f t="shared" si="8"/>
        <v>3456</v>
      </c>
      <c r="H32" s="33">
        <f t="shared" si="9"/>
        <v>450.7674802116203</v>
      </c>
      <c r="I32" s="33">
        <f t="shared" si="10"/>
        <v>1732.4064742500254</v>
      </c>
      <c r="J32" s="26">
        <f t="shared" si="11"/>
        <v>0.51748021162029545</v>
      </c>
      <c r="K32" s="36"/>
      <c r="L32" s="33">
        <f t="shared" si="6"/>
        <v>21</v>
      </c>
      <c r="M32" s="28"/>
      <c r="N32" s="9">
        <v>0</v>
      </c>
      <c r="O32" s="28"/>
      <c r="P32" s="36"/>
      <c r="Q32" s="33">
        <f t="shared" si="7"/>
        <v>21</v>
      </c>
      <c r="R32" s="28"/>
      <c r="S32" s="45">
        <v>0</v>
      </c>
      <c r="T32" s="28"/>
      <c r="U32" s="28"/>
      <c r="V32" s="36"/>
      <c r="W32" s="36"/>
      <c r="X32" s="36"/>
    </row>
    <row r="33" spans="1:24" s="1" customFormat="1" ht="15.6">
      <c r="A33" s="33">
        <v>22</v>
      </c>
      <c r="B33" s="14">
        <v>0.875</v>
      </c>
      <c r="C33" s="14">
        <v>0.91666666666666696</v>
      </c>
      <c r="D33" s="33">
        <f t="shared" si="3"/>
        <v>0</v>
      </c>
      <c r="E33" s="33">
        <f t="shared" si="4"/>
        <v>0</v>
      </c>
      <c r="F33" s="33">
        <f t="shared" si="5"/>
        <v>0</v>
      </c>
      <c r="G33" s="33">
        <f t="shared" si="8"/>
        <v>3456</v>
      </c>
      <c r="H33" s="33">
        <f t="shared" si="9"/>
        <v>450.7674802116203</v>
      </c>
      <c r="I33" s="33">
        <f t="shared" si="10"/>
        <v>1732.4064742500254</v>
      </c>
      <c r="J33" s="26">
        <f t="shared" si="11"/>
        <v>0.51748021162029545</v>
      </c>
      <c r="K33" s="36"/>
      <c r="L33" s="33">
        <f t="shared" si="6"/>
        <v>22</v>
      </c>
      <c r="M33" s="28"/>
      <c r="N33" s="9">
        <v>0</v>
      </c>
      <c r="O33" s="28"/>
      <c r="P33" s="36"/>
      <c r="Q33" s="33">
        <f t="shared" si="7"/>
        <v>22</v>
      </c>
      <c r="R33" s="28"/>
      <c r="S33" s="45">
        <v>0</v>
      </c>
      <c r="T33" s="28"/>
      <c r="U33" s="28"/>
      <c r="V33" s="36"/>
      <c r="W33" s="36"/>
      <c r="X33" s="36"/>
    </row>
    <row r="34" spans="1:24" s="1" customFormat="1" ht="15.6">
      <c r="A34" s="33">
        <v>23</v>
      </c>
      <c r="B34" s="14">
        <v>0.91666666666666696</v>
      </c>
      <c r="C34" s="14">
        <v>0.95833333333333404</v>
      </c>
      <c r="D34" s="33">
        <f t="shared" si="3"/>
        <v>0</v>
      </c>
      <c r="E34" s="33">
        <f t="shared" si="4"/>
        <v>0</v>
      </c>
      <c r="F34" s="33">
        <f t="shared" si="5"/>
        <v>0</v>
      </c>
      <c r="G34" s="33">
        <f t="shared" si="8"/>
        <v>3456</v>
      </c>
      <c r="H34" s="33">
        <f t="shared" si="9"/>
        <v>450.7674802116203</v>
      </c>
      <c r="I34" s="33">
        <f t="shared" si="10"/>
        <v>1732.4064742500254</v>
      </c>
      <c r="J34" s="26">
        <f t="shared" si="11"/>
        <v>0.51748021162029545</v>
      </c>
      <c r="K34" s="36"/>
      <c r="L34" s="33">
        <f t="shared" si="6"/>
        <v>23</v>
      </c>
      <c r="M34" s="28"/>
      <c r="N34" s="9">
        <v>0</v>
      </c>
      <c r="O34" s="28"/>
      <c r="P34" s="36"/>
      <c r="Q34" s="33">
        <f t="shared" si="7"/>
        <v>23</v>
      </c>
      <c r="R34" s="28"/>
      <c r="S34" s="45">
        <v>0</v>
      </c>
      <c r="T34" s="28"/>
      <c r="U34" s="28"/>
      <c r="V34" s="36"/>
      <c r="W34" s="36"/>
      <c r="X34" s="36"/>
    </row>
    <row r="35" spans="1:24" s="1" customFormat="1" ht="16.2" thickBot="1">
      <c r="A35" s="33">
        <v>24</v>
      </c>
      <c r="B35" s="15">
        <v>0.95833333333333404</v>
      </c>
      <c r="C35" s="15">
        <v>1</v>
      </c>
      <c r="D35" s="33">
        <f t="shared" si="3"/>
        <v>0</v>
      </c>
      <c r="E35" s="33">
        <f t="shared" si="4"/>
        <v>0</v>
      </c>
      <c r="F35" s="33">
        <f t="shared" si="5"/>
        <v>0</v>
      </c>
      <c r="G35" s="33">
        <f t="shared" si="8"/>
        <v>3456</v>
      </c>
      <c r="H35" s="33">
        <f t="shared" si="9"/>
        <v>450.7674802116203</v>
      </c>
      <c r="I35" s="33">
        <f t="shared" si="10"/>
        <v>1732.4064742500254</v>
      </c>
      <c r="J35" s="26">
        <f t="shared" si="11"/>
        <v>0.51748021162029545</v>
      </c>
      <c r="K35" s="36"/>
      <c r="L35" s="33">
        <f t="shared" si="6"/>
        <v>24</v>
      </c>
      <c r="M35" s="28"/>
      <c r="N35" s="9">
        <v>0</v>
      </c>
      <c r="O35" s="28"/>
      <c r="P35" s="36"/>
      <c r="Q35" s="33">
        <f t="shared" si="7"/>
        <v>24</v>
      </c>
      <c r="R35" s="28"/>
      <c r="S35" s="46">
        <v>0</v>
      </c>
      <c r="T35" s="28"/>
      <c r="U35" s="28"/>
      <c r="V35" s="36"/>
      <c r="W35" s="36"/>
      <c r="X35" s="36"/>
    </row>
    <row r="36" spans="1:24" s="1" customFormat="1" ht="13.8" thickBot="1">
      <c r="A36" s="36"/>
      <c r="B36" s="36"/>
      <c r="C36" s="36"/>
      <c r="D36" s="24">
        <f>SUM(D12:D35)</f>
        <v>-864000</v>
      </c>
      <c r="E36" s="24">
        <f>SUM(E12:E35)</f>
        <v>867456</v>
      </c>
      <c r="F36" s="31" t="s">
        <v>43</v>
      </c>
      <c r="G36" s="30">
        <f>MIN(G12:G35)</f>
        <v>-172800</v>
      </c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s="1" customFormat="1" ht="13.8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7" t="s">
        <v>18</v>
      </c>
      <c r="L37" s="38"/>
      <c r="M37" s="35"/>
      <c r="N37" s="35">
        <f>AVERAGE(N12:N35)</f>
        <v>10</v>
      </c>
      <c r="O37" s="2"/>
      <c r="P37" s="36"/>
      <c r="Q37" s="36"/>
      <c r="R37" s="36"/>
      <c r="S37" s="36"/>
      <c r="T37" s="36"/>
      <c r="U37" s="36"/>
      <c r="V37" s="36"/>
      <c r="W37" s="36"/>
      <c r="X37" s="36"/>
    </row>
    <row r="38" spans="1:24" s="1" customForma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s="1" customForma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1" spans="1:24" s="1" customFormat="1">
      <c r="A41" s="36" t="s">
        <v>17</v>
      </c>
      <c r="B41" s="39" t="s">
        <v>16</v>
      </c>
      <c r="C41" s="39"/>
      <c r="D41" s="39"/>
      <c r="E41" s="39"/>
      <c r="F41" s="39"/>
      <c r="G41" s="39"/>
      <c r="H41" s="36" t="s">
        <v>15</v>
      </c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s="1" customFormat="1">
      <c r="A42" s="36" t="s">
        <v>14</v>
      </c>
      <c r="B42" s="39" t="s">
        <v>41</v>
      </c>
      <c r="C42" s="39"/>
      <c r="D42" s="39"/>
      <c r="E42" s="39"/>
      <c r="F42" s="39"/>
      <c r="G42" s="39"/>
      <c r="H42" s="36" t="s">
        <v>13</v>
      </c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s="1" customFormat="1">
      <c r="A43" s="36" t="s">
        <v>12</v>
      </c>
      <c r="B43" s="39" t="s">
        <v>11</v>
      </c>
      <c r="C43" s="39"/>
      <c r="D43" s="39"/>
      <c r="E43" s="39"/>
      <c r="F43" s="39"/>
      <c r="G43" s="39"/>
      <c r="H43" s="36" t="s">
        <v>7</v>
      </c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s="1" customFormat="1">
      <c r="A44" s="36" t="s">
        <v>10</v>
      </c>
      <c r="B44" s="39" t="s">
        <v>9</v>
      </c>
      <c r="C44" s="39"/>
      <c r="D44" s="39"/>
      <c r="E44" s="39"/>
      <c r="F44" s="39"/>
      <c r="G44" s="39"/>
      <c r="H44" s="36" t="s">
        <v>7</v>
      </c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s="1" customFormat="1">
      <c r="A45" s="36" t="s">
        <v>8</v>
      </c>
      <c r="B45" s="39" t="s">
        <v>42</v>
      </c>
      <c r="C45" s="39"/>
      <c r="D45" s="39"/>
      <c r="E45" s="39"/>
      <c r="F45" s="39"/>
      <c r="G45" s="39"/>
      <c r="H45" s="36" t="s">
        <v>7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s="1" customFormat="1">
      <c r="A46" s="36" t="s">
        <v>6</v>
      </c>
      <c r="B46" s="39" t="s">
        <v>40</v>
      </c>
      <c r="C46" s="39"/>
      <c r="D46" s="39"/>
      <c r="E46" s="39"/>
      <c r="F46" s="39"/>
      <c r="G46" s="39"/>
      <c r="H46" s="36" t="s">
        <v>5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s="1" customFormat="1">
      <c r="A47" s="36" t="s">
        <v>4</v>
      </c>
      <c r="B47" s="39" t="s">
        <v>39</v>
      </c>
      <c r="C47" s="39"/>
      <c r="D47" s="39"/>
      <c r="E47" s="39"/>
      <c r="F47" s="39"/>
      <c r="G47" s="39"/>
      <c r="H47" s="36" t="s">
        <v>3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s="1" customFormat="1">
      <c r="A48" s="36" t="s">
        <v>2</v>
      </c>
      <c r="B48" s="39" t="s">
        <v>1</v>
      </c>
      <c r="C48" s="39"/>
      <c r="D48" s="39"/>
      <c r="E48" s="39"/>
      <c r="F48" s="39"/>
      <c r="G48" s="39"/>
      <c r="H48" s="36" t="s">
        <v>0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s="1" customForma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</sheetData>
  <mergeCells count="14">
    <mergeCell ref="B47:G47"/>
    <mergeCell ref="B48:G48"/>
    <mergeCell ref="B41:G41"/>
    <mergeCell ref="B42:G42"/>
    <mergeCell ref="B43:G43"/>
    <mergeCell ref="B44:G44"/>
    <mergeCell ref="B45:G45"/>
    <mergeCell ref="B46:G46"/>
    <mergeCell ref="A1:H1"/>
    <mergeCell ref="A3:C3"/>
    <mergeCell ref="Q9:U9"/>
    <mergeCell ref="B10:C10"/>
    <mergeCell ref="L10:O10"/>
    <mergeCell ref="K37:L37"/>
  </mergeCells>
  <pageMargins left="0.75" right="0.75" top="1" bottom="1" header="0" footer="0"/>
  <pageSetup paperSize="9"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MEAN</vt:lpstr>
      <vt:lpstr>WET</vt:lpstr>
      <vt:lpstr>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2021-11-16T13:36:34Z</dcterms:created>
  <dcterms:modified xsi:type="dcterms:W3CDTF">2022-01-07T14:26:31Z</dcterms:modified>
</cp:coreProperties>
</file>