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5\"/>
    </mc:Choice>
  </mc:AlternateContent>
  <bookViews>
    <workbookView xWindow="0" yWindow="0" windowWidth="17256" windowHeight="9108" activeTab="1"/>
  </bookViews>
  <sheets>
    <sheet name="structure and time dynamics" sheetId="1" r:id="rId1"/>
    <sheet name="Static indicators" sheetId="2" r:id="rId2"/>
    <sheet name="Dynamic indicator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26" i="2"/>
  <c r="I25" i="2"/>
  <c r="H25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6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25" i="2"/>
  <c r="F27" i="2"/>
  <c r="F28" i="2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26" i="2"/>
  <c r="F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5" i="2"/>
  <c r="D32" i="2"/>
  <c r="D25" i="2"/>
  <c r="C45" i="2"/>
  <c r="D26" i="2"/>
  <c r="D27" i="2"/>
  <c r="D28" i="2"/>
  <c r="D29" i="2"/>
  <c r="D30" i="2"/>
  <c r="D31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6" i="2"/>
  <c r="C25" i="2"/>
  <c r="B45" i="1" l="1"/>
  <c r="C45" i="1"/>
  <c r="B36" i="1"/>
  <c r="B37" i="1"/>
  <c r="B38" i="1"/>
  <c r="B39" i="1"/>
  <c r="B40" i="1"/>
  <c r="B41" i="1"/>
  <c r="B42" i="1"/>
  <c r="C46" i="1"/>
  <c r="E45" i="1"/>
  <c r="F45" i="1"/>
  <c r="G45" i="1"/>
  <c r="H45" i="1"/>
  <c r="I45" i="1"/>
  <c r="J45" i="1"/>
  <c r="D45" i="1"/>
  <c r="J48" i="1"/>
  <c r="I48" i="1"/>
  <c r="H48" i="1"/>
  <c r="G48" i="1"/>
  <c r="F48" i="1"/>
  <c r="E48" i="1"/>
  <c r="D48" i="1"/>
  <c r="E46" i="1"/>
  <c r="F46" i="1"/>
  <c r="G46" i="1"/>
  <c r="H46" i="1"/>
  <c r="I46" i="1"/>
  <c r="J46" i="1"/>
  <c r="D46" i="1"/>
  <c r="E44" i="1"/>
  <c r="F44" i="1"/>
  <c r="G44" i="1"/>
  <c r="H44" i="1"/>
  <c r="I44" i="1"/>
  <c r="J44" i="1"/>
  <c r="D44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D37" i="1"/>
  <c r="D38" i="1"/>
  <c r="D39" i="1"/>
  <c r="D40" i="1"/>
  <c r="D41" i="1"/>
  <c r="D42" i="1"/>
  <c r="D36" i="1"/>
  <c r="E25" i="1"/>
  <c r="F25" i="1"/>
  <c r="G25" i="1"/>
  <c r="H25" i="1"/>
  <c r="I25" i="1"/>
  <c r="J25" i="1"/>
  <c r="D25" i="1"/>
  <c r="D27" i="1" s="1"/>
  <c r="E27" i="1" s="1"/>
  <c r="F27" i="1" s="1"/>
  <c r="E24" i="1"/>
  <c r="F24" i="1"/>
  <c r="G24" i="1"/>
  <c r="H24" i="1"/>
  <c r="I24" i="1"/>
  <c r="J24" i="1"/>
  <c r="D24" i="1"/>
  <c r="E23" i="1"/>
  <c r="F23" i="1"/>
  <c r="G23" i="1"/>
  <c r="H23" i="1"/>
  <c r="I23" i="1"/>
  <c r="J23" i="1"/>
  <c r="D23" i="1"/>
  <c r="E22" i="1"/>
  <c r="F22" i="1"/>
  <c r="G22" i="1"/>
  <c r="H22" i="1"/>
  <c r="I22" i="1"/>
  <c r="J22" i="1"/>
  <c r="D22" i="1"/>
  <c r="E21" i="1"/>
  <c r="F21" i="1"/>
  <c r="G21" i="1"/>
  <c r="H21" i="1"/>
  <c r="I21" i="1"/>
  <c r="J21" i="1"/>
  <c r="D21" i="1"/>
  <c r="E20" i="1"/>
  <c r="F20" i="1"/>
  <c r="G20" i="1"/>
  <c r="H20" i="1"/>
  <c r="I20" i="1"/>
  <c r="J20" i="1"/>
  <c r="D20" i="1"/>
  <c r="E19" i="1"/>
  <c r="F19" i="1"/>
  <c r="G19" i="1"/>
  <c r="H19" i="1"/>
  <c r="I19" i="1"/>
  <c r="J19" i="1"/>
  <c r="D19" i="1"/>
  <c r="G27" i="1" l="1"/>
  <c r="H27" i="1" s="1"/>
  <c r="I27" i="1" s="1"/>
  <c r="J27" i="1" s="1"/>
  <c r="B32" i="1"/>
  <c r="B24" i="1"/>
  <c r="B23" i="1"/>
  <c r="B22" i="1"/>
  <c r="B21" i="1"/>
  <c r="B20" i="1"/>
  <c r="B19" i="1"/>
  <c r="B11" i="1"/>
  <c r="B10" i="1"/>
  <c r="B9" i="1"/>
  <c r="B8" i="1"/>
  <c r="B7" i="1"/>
  <c r="B6" i="1"/>
  <c r="J12" i="1" l="1"/>
  <c r="B25" i="1"/>
  <c r="B12" i="1"/>
  <c r="D12" i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<sst xmlns="http://schemas.openxmlformats.org/spreadsheetml/2006/main" count="136" uniqueCount="79">
  <si>
    <t>Structure and time dynamics of the investement</t>
  </si>
  <si>
    <t>INPUT DATA</t>
  </si>
  <si>
    <t>Time dynamics over the years [%]</t>
  </si>
  <si>
    <t>ITEM</t>
  </si>
  <si>
    <t>Proportion [%]</t>
  </si>
  <si>
    <t>Proportion [EUR]</t>
  </si>
  <si>
    <t>Construction works</t>
  </si>
  <si>
    <t>Equipment</t>
  </si>
  <si>
    <t>Mechanical</t>
  </si>
  <si>
    <t>Electrical</t>
  </si>
  <si>
    <t>Hydromechanical</t>
  </si>
  <si>
    <t>Start-up investment</t>
  </si>
  <si>
    <t>Total</t>
  </si>
  <si>
    <t>A. FIXED COST</t>
  </si>
  <si>
    <t>Cumulative [EUR]</t>
  </si>
  <si>
    <t>B. VARIABLE COST</t>
  </si>
  <si>
    <t>r</t>
  </si>
  <si>
    <t>[%]</t>
  </si>
  <si>
    <t>[-]</t>
  </si>
  <si>
    <t>Inflation  [-]</t>
  </si>
  <si>
    <t>Inflation [EUR]</t>
  </si>
  <si>
    <t>Total with the variable part [EUR]</t>
  </si>
  <si>
    <t>STATIC INDICATORS</t>
  </si>
  <si>
    <t>Mean annual production</t>
  </si>
  <si>
    <t>[GWh]</t>
  </si>
  <si>
    <t>*from exercise 4</t>
  </si>
  <si>
    <t>Installed power in the powerhouse</t>
  </si>
  <si>
    <t>[MW]</t>
  </si>
  <si>
    <t>Investment costs</t>
  </si>
  <si>
    <t>[EUR]</t>
  </si>
  <si>
    <t>Start-up investments</t>
  </si>
  <si>
    <t>Duration of the concession</t>
  </si>
  <si>
    <t>[years]</t>
  </si>
  <si>
    <t>Time of construction and preparational works</t>
  </si>
  <si>
    <t>Calculations</t>
  </si>
  <si>
    <t>Specific investment</t>
  </si>
  <si>
    <t>[EUR/kW]</t>
  </si>
  <si>
    <t>Specific production</t>
  </si>
  <si>
    <t>[EUR/kWh]</t>
  </si>
  <si>
    <t>Mean annual production cost for the duration of the concession</t>
  </si>
  <si>
    <t>Mean cost of electricity production for the duration of the concession</t>
  </si>
  <si>
    <t>Production costs</t>
  </si>
  <si>
    <t>Amortization</t>
  </si>
  <si>
    <t>Operational costs</t>
  </si>
  <si>
    <t>Construction costs (2%)</t>
  </si>
  <si>
    <t>Equipment (5%)</t>
  </si>
  <si>
    <t>Start-up investment(15%)</t>
  </si>
  <si>
    <t>Cumulative</t>
  </si>
  <si>
    <t>Maintenance (investment) (0,5%)</t>
  </si>
  <si>
    <t>Insurance (0,2%)</t>
  </si>
  <si>
    <t>Workload cost and other (1%)</t>
  </si>
  <si>
    <t>Total: operational costs</t>
  </si>
  <si>
    <t>Total: production costs</t>
  </si>
  <si>
    <t xml:space="preserve">Internal cost </t>
  </si>
  <si>
    <t>Time [years]</t>
  </si>
  <si>
    <t>* first year only 50% of the cost, since we start to operate in the second half of the year</t>
  </si>
  <si>
    <t>FINANCIAL CONSTRUCTION CONSIDERIND VARIABLE COST</t>
  </si>
  <si>
    <t>Input data</t>
  </si>
  <si>
    <t>price of electricity</t>
  </si>
  <si>
    <t>Discount rate</t>
  </si>
  <si>
    <t>time of concession = duration of operation</t>
  </si>
  <si>
    <t>production</t>
  </si>
  <si>
    <t>[MWh]</t>
  </si>
  <si>
    <t>exercise 4</t>
  </si>
  <si>
    <t>Investement - as estimated in the structure and time dynamics of the investment (variable cost)</t>
  </si>
  <si>
    <t>year</t>
  </si>
  <si>
    <t>investment</t>
  </si>
  <si>
    <t>Time</t>
  </si>
  <si>
    <t>Investment</t>
  </si>
  <si>
    <t>Operational cost</t>
  </si>
  <si>
    <t>Cash inflow</t>
  </si>
  <si>
    <t>Cash flow</t>
  </si>
  <si>
    <t>Net present value</t>
  </si>
  <si>
    <t xml:space="preserve"> [years]</t>
  </si>
  <si>
    <t xml:space="preserve"> [EUR]</t>
  </si>
  <si>
    <t>Inflow</t>
  </si>
  <si>
    <t>NPV</t>
  </si>
  <si>
    <t>IRR</t>
  </si>
  <si>
    <t>*we are operationg only a half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</si>
</sst>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9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right"/>
    </xf>
    <xf numFmtId="2" fontId="2" fillId="0" borderId="22" xfId="0" applyNumberFormat="1" applyFont="1" applyBorder="1" applyAlignment="1">
      <alignment horizontal="center"/>
    </xf>
    <xf numFmtId="4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right"/>
    </xf>
    <xf numFmtId="2" fontId="2" fillId="0" borderId="25" xfId="0" applyNumberFormat="1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2" fontId="2" fillId="2" borderId="31" xfId="0" applyNumberFormat="1" applyFont="1" applyFill="1" applyBorder="1" applyAlignment="1">
      <alignment horizontal="center"/>
    </xf>
    <xf numFmtId="4" fontId="2" fillId="2" borderId="32" xfId="0" applyNumberFormat="1" applyFont="1" applyFill="1" applyBorder="1" applyAlignment="1">
      <alignment horizontal="center"/>
    </xf>
    <xf numFmtId="2" fontId="2" fillId="2" borderId="33" xfId="0" applyNumberFormat="1" applyFont="1" applyFill="1" applyBorder="1" applyAlignment="1">
      <alignment horizontal="center"/>
    </xf>
    <xf numFmtId="2" fontId="2" fillId="2" borderId="34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2" fontId="2" fillId="0" borderId="19" xfId="0" applyNumberFormat="1" applyFont="1" applyFill="1" applyBorder="1" applyAlignment="1">
      <alignment horizontal="center"/>
    </xf>
    <xf numFmtId="4" fontId="2" fillId="0" borderId="19" xfId="0" applyNumberFormat="1" applyFont="1" applyFill="1" applyBorder="1" applyAlignment="1">
      <alignment horizontal="center"/>
    </xf>
    <xf numFmtId="4" fontId="2" fillId="0" borderId="19" xfId="0" applyNumberFormat="1" applyFont="1" applyFill="1" applyBorder="1"/>
    <xf numFmtId="4" fontId="3" fillId="0" borderId="0" xfId="0" applyNumberFormat="1" applyFont="1" applyAlignment="1">
      <alignment horizontal="right"/>
    </xf>
    <xf numFmtId="0" fontId="2" fillId="0" borderId="19" xfId="0" applyFont="1" applyFill="1" applyBorder="1" applyAlignment="1">
      <alignment horizontal="right"/>
    </xf>
    <xf numFmtId="0" fontId="0" fillId="0" borderId="0" xfId="0" applyFont="1" applyFill="1"/>
    <xf numFmtId="0" fontId="2" fillId="0" borderId="0" xfId="0" applyFont="1" applyFill="1" applyBorder="1"/>
    <xf numFmtId="164" fontId="2" fillId="0" borderId="19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0" xfId="0" applyFont="1" applyFill="1"/>
    <xf numFmtId="2" fontId="2" fillId="0" borderId="0" xfId="0" applyNumberFormat="1" applyFont="1" applyFill="1"/>
    <xf numFmtId="3" fontId="2" fillId="0" borderId="19" xfId="0" applyNumberFormat="1" applyFont="1" applyFill="1" applyBorder="1"/>
    <xf numFmtId="4" fontId="2" fillId="0" borderId="0" xfId="0" applyNumberFormat="1" applyFont="1"/>
    <xf numFmtId="0" fontId="2" fillId="2" borderId="19" xfId="0" applyFont="1" applyFill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right"/>
    </xf>
    <xf numFmtId="0" fontId="2" fillId="0" borderId="19" xfId="0" applyFont="1" applyBorder="1" applyAlignment="1">
      <alignment horizontal="center" wrapText="1"/>
    </xf>
    <xf numFmtId="0" fontId="0" fillId="0" borderId="19" xfId="0" applyBorder="1"/>
    <xf numFmtId="0" fontId="2" fillId="0" borderId="19" xfId="0" applyFont="1" applyBorder="1" applyAlignment="1">
      <alignment wrapText="1"/>
    </xf>
    <xf numFmtId="0" fontId="2" fillId="0" borderId="0" xfId="0" applyFont="1" applyAlignment="1">
      <alignment horizontal="right"/>
    </xf>
    <xf numFmtId="0" fontId="1" fillId="0" borderId="19" xfId="0" applyFont="1" applyBorder="1"/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3" borderId="19" xfId="0" applyFont="1" applyFill="1" applyBorder="1" applyAlignment="1">
      <alignment horizontal="center"/>
    </xf>
    <xf numFmtId="0" fontId="2" fillId="2" borderId="0" xfId="0" applyFont="1" applyFill="1"/>
    <xf numFmtId="0" fontId="2" fillId="4" borderId="19" xfId="0" applyFont="1" applyFill="1" applyBorder="1" applyAlignment="1">
      <alignment horizontal="center"/>
    </xf>
    <xf numFmtId="0" fontId="4" fillId="0" borderId="0" xfId="1"/>
    <xf numFmtId="0" fontId="2" fillId="4" borderId="0" xfId="0" applyFont="1" applyFill="1"/>
    <xf numFmtId="0" fontId="2" fillId="0" borderId="0" xfId="0" applyFont="1" applyAlignment="1">
      <alignment horizontal="center"/>
    </xf>
    <xf numFmtId="9" fontId="2" fillId="0" borderId="0" xfId="0" applyNumberFormat="1" applyFont="1"/>
    <xf numFmtId="4" fontId="2" fillId="5" borderId="19" xfId="0" applyNumberFormat="1" applyFont="1" applyFill="1" applyBorder="1"/>
    <xf numFmtId="0" fontId="0" fillId="5" borderId="19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3" fontId="2" fillId="6" borderId="19" xfId="0" applyNumberFormat="1" applyFont="1" applyFill="1" applyBorder="1"/>
    <xf numFmtId="4" fontId="2" fillId="6" borderId="19" xfId="0" applyNumberFormat="1" applyFont="1" applyFill="1" applyBorder="1"/>
    <xf numFmtId="2" fontId="0" fillId="0" borderId="19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Fixed</a:t>
            </a:r>
            <a:r>
              <a:rPr lang="fr-FR" baseline="0"/>
              <a:t> cost</a:t>
            </a:r>
          </a:p>
          <a:p>
            <a:pPr>
              <a:defRPr/>
            </a:pP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646981627296588"/>
          <c:y val="0.17634259259259263"/>
          <c:w val="0.66446663813794937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'structure and time dynamics'!$A$19</c:f>
              <c:strCache>
                <c:ptCount val="1"/>
                <c:pt idx="0">
                  <c:v>Construction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'structure and time dynamics'!$D$19:$J$19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4550000</c:v>
                </c:pt>
                <c:pt idx="3">
                  <c:v>10500000</c:v>
                </c:pt>
                <c:pt idx="4">
                  <c:v>7350000</c:v>
                </c:pt>
                <c:pt idx="5">
                  <c:v>10500000</c:v>
                </c:pt>
                <c:pt idx="6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4AF2-8CF7-A1FF40F8E0A6}"/>
            </c:ext>
          </c:extLst>
        </c:ser>
        <c:ser>
          <c:idx val="1"/>
          <c:order val="1"/>
          <c:tx>
            <c:strRef>
              <c:f>'structure and time dynamics'!$A$20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'structure and time dynamics'!$D$20:$J$20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650400</c:v>
                </c:pt>
                <c:pt idx="3">
                  <c:v>1159200</c:v>
                </c:pt>
                <c:pt idx="4">
                  <c:v>5040000</c:v>
                </c:pt>
                <c:pt idx="5">
                  <c:v>11920800</c:v>
                </c:pt>
                <c:pt idx="6">
                  <c:v>5229600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AF2-8CF7-A1FF40F8E0A6}"/>
            </c:ext>
          </c:extLst>
        </c:ser>
        <c:ser>
          <c:idx val="2"/>
          <c:order val="2"/>
          <c:tx>
            <c:strRef>
              <c:f>'structure and time dynamics'!$A$24</c:f>
              <c:strCache>
                <c:ptCount val="1"/>
                <c:pt idx="0">
                  <c:v>Start-up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'structure and time dynamics'!$D$24:$J$24</c:f>
              <c:numCache>
                <c:formatCode>#,##0</c:formatCode>
                <c:ptCount val="7"/>
                <c:pt idx="0">
                  <c:v>960000</c:v>
                </c:pt>
                <c:pt idx="1">
                  <c:v>880000</c:v>
                </c:pt>
                <c:pt idx="2">
                  <c:v>1520000</c:v>
                </c:pt>
                <c:pt idx="3">
                  <c:v>1360000</c:v>
                </c:pt>
                <c:pt idx="4">
                  <c:v>1200000</c:v>
                </c:pt>
                <c:pt idx="5">
                  <c:v>1120000</c:v>
                </c:pt>
                <c:pt idx="6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AF2-8CF7-A1FF40F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943248"/>
        <c:axId val="555937672"/>
      </c:barChart>
      <c:lineChart>
        <c:grouping val="standard"/>
        <c:varyColors val="0"/>
        <c:ser>
          <c:idx val="3"/>
          <c:order val="3"/>
          <c:tx>
            <c:strRef>
              <c:f>'structure and time dynamics'!$A$27:$C$27</c:f>
              <c:strCache>
                <c:ptCount val="3"/>
                <c:pt idx="0">
                  <c:v>Cumulative [EUR]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dynamics'!$D$27:$J$27</c:f>
              <c:numCache>
                <c:formatCode>#,##0</c:formatCode>
                <c:ptCount val="7"/>
                <c:pt idx="0" formatCode="#,##0.00">
                  <c:v>960000</c:v>
                </c:pt>
                <c:pt idx="1">
                  <c:v>1840000</c:v>
                </c:pt>
                <c:pt idx="2">
                  <c:v>8560400</c:v>
                </c:pt>
                <c:pt idx="3">
                  <c:v>21579600</c:v>
                </c:pt>
                <c:pt idx="4">
                  <c:v>35169600</c:v>
                </c:pt>
                <c:pt idx="5">
                  <c:v>58710400</c:v>
                </c:pt>
                <c:pt idx="6">
                  <c:v>67000000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E-4AF2-8CF7-A1FF40F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88528"/>
        <c:axId val="290886560"/>
      </c:lineChart>
      <c:catAx>
        <c:axId val="5559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937672"/>
        <c:auto val="1"/>
        <c:lblAlgn val="ctr"/>
        <c:lblOffset val="100"/>
        <c:noMultiLvlLbl val="0"/>
      </c:catAx>
      <c:valAx>
        <c:axId val="5559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943248"/>
        <c:crossBetween val="between"/>
      </c:valAx>
      <c:valAx>
        <c:axId val="29088656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888528"/>
        <c:crosses val="max"/>
        <c:crossBetween val="between"/>
      </c:valAx>
      <c:catAx>
        <c:axId val="29088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90886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'structure and time dynamics'!$A$36</c:f>
              <c:strCache>
                <c:ptCount val="1"/>
                <c:pt idx="0">
                  <c:v>Construction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'structure and time dynamics'!$D$36:$J$36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4550000</c:v>
                </c:pt>
                <c:pt idx="3">
                  <c:v>10500000</c:v>
                </c:pt>
                <c:pt idx="4">
                  <c:v>7350000</c:v>
                </c:pt>
                <c:pt idx="5">
                  <c:v>10500000</c:v>
                </c:pt>
                <c:pt idx="6">
                  <c:v>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A-4C96-907C-5A85BFC44890}"/>
            </c:ext>
          </c:extLst>
        </c:ser>
        <c:ser>
          <c:idx val="1"/>
          <c:order val="1"/>
          <c:tx>
            <c:strRef>
              <c:f>'structure and time dynamics'!$A$37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'structure and time dynamics'!$D$37:$J$37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650400</c:v>
                </c:pt>
                <c:pt idx="3">
                  <c:v>1159200</c:v>
                </c:pt>
                <c:pt idx="4">
                  <c:v>5040000</c:v>
                </c:pt>
                <c:pt idx="5">
                  <c:v>11920800</c:v>
                </c:pt>
                <c:pt idx="6">
                  <c:v>5229600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A-4C96-907C-5A85BFC44890}"/>
            </c:ext>
          </c:extLst>
        </c:ser>
        <c:ser>
          <c:idx val="2"/>
          <c:order val="2"/>
          <c:tx>
            <c:strRef>
              <c:f>'structure and time dynamics'!$A$41</c:f>
              <c:strCache>
                <c:ptCount val="1"/>
                <c:pt idx="0">
                  <c:v>Start-up 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'structure and time dynamics'!$D$41:$J$41</c:f>
              <c:numCache>
                <c:formatCode>#,##0.00</c:formatCode>
                <c:ptCount val="7"/>
                <c:pt idx="0">
                  <c:v>960000</c:v>
                </c:pt>
                <c:pt idx="1">
                  <c:v>880000</c:v>
                </c:pt>
                <c:pt idx="2">
                  <c:v>1520000</c:v>
                </c:pt>
                <c:pt idx="3">
                  <c:v>1360000</c:v>
                </c:pt>
                <c:pt idx="4">
                  <c:v>1200000</c:v>
                </c:pt>
                <c:pt idx="5">
                  <c:v>1120000</c:v>
                </c:pt>
                <c:pt idx="6">
                  <c:v>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A-4C96-907C-5A85BFC4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761472"/>
        <c:axId val="552763768"/>
      </c:barChart>
      <c:lineChart>
        <c:grouping val="standard"/>
        <c:varyColors val="0"/>
        <c:ser>
          <c:idx val="3"/>
          <c:order val="3"/>
          <c:tx>
            <c:strRef>
              <c:f>'structure and time dynamics'!$A$48:$C$48</c:f>
              <c:strCache>
                <c:ptCount val="3"/>
                <c:pt idx="0">
                  <c:v>Cumulative [EUR]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dynamics'!$D$48:$J$48</c:f>
              <c:numCache>
                <c:formatCode>#,##0</c:formatCode>
                <c:ptCount val="7"/>
                <c:pt idx="0">
                  <c:v>960000</c:v>
                </c:pt>
                <c:pt idx="1">
                  <c:v>1855840</c:v>
                </c:pt>
                <c:pt idx="2">
                  <c:v>8820351.8095999993</c:v>
                </c:pt>
                <c:pt idx="3">
                  <c:v>22555319.199974403</c:v>
                </c:pt>
                <c:pt idx="4">
                  <c:v>37150536.614118241</c:v>
                </c:pt>
                <c:pt idx="5">
                  <c:v>62887666.10615129</c:v>
                </c:pt>
                <c:pt idx="6">
                  <c:v>72113810.40849556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EA-4C96-907C-5A85BFC44890}"/>
            </c:ext>
          </c:extLst>
        </c:ser>
        <c:ser>
          <c:idx val="4"/>
          <c:order val="4"/>
          <c:tx>
            <c:strRef>
              <c:f>'structure and time dynamics'!$A$45</c:f>
              <c:strCache>
                <c:ptCount val="1"/>
                <c:pt idx="0">
                  <c:v>Inflation [EUR]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'structure and time dynamics'!$D$45:$J$45</c:f>
              <c:numCache>
                <c:formatCode>#,##0.00</c:formatCode>
                <c:ptCount val="7"/>
                <c:pt idx="0">
                  <c:v>0</c:v>
                </c:pt>
                <c:pt idx="1">
                  <c:v>15840</c:v>
                </c:pt>
                <c:pt idx="2">
                  <c:v>244111.80960000027</c:v>
                </c:pt>
                <c:pt idx="3">
                  <c:v>715767.39037440158</c:v>
                </c:pt>
                <c:pt idx="4">
                  <c:v>1005217.4141438399</c:v>
                </c:pt>
                <c:pt idx="5">
                  <c:v>2196329.4920330495</c:v>
                </c:pt>
                <c:pt idx="6">
                  <c:v>936544.30234427005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EA-4C96-907C-5A85BFC4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51368"/>
        <c:axId val="560651040"/>
      </c:lineChart>
      <c:catAx>
        <c:axId val="5527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763768"/>
        <c:auto val="1"/>
        <c:lblAlgn val="ctr"/>
        <c:lblOffset val="100"/>
        <c:noMultiLvlLbl val="0"/>
      </c:catAx>
      <c:valAx>
        <c:axId val="5527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761472"/>
        <c:crossBetween val="between"/>
      </c:valAx>
      <c:valAx>
        <c:axId val="5606510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51368"/>
        <c:crosses val="max"/>
        <c:crossBetween val="between"/>
      </c:valAx>
      <c:catAx>
        <c:axId val="5606513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51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105505</xdr:colOff>
      <xdr:row>12</xdr:row>
      <xdr:rowOff>120581</xdr:rowOff>
    </xdr:from>
    <xdr:to>
      <xdr:col>18</xdr:col>
      <xdr:colOff>97133</xdr:colOff>
      <xdr:row>30</xdr:row>
      <xdr:rowOff>80387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33</xdr:row>
      <xdr:rowOff>38100</xdr:rowOff>
    </xdr:from>
    <xdr:to>
      <xdr:col>18</xdr:col>
      <xdr:colOff>32656</xdr:colOff>
      <xdr:row>47</xdr:row>
      <xdr:rowOff>157843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A11" zoomScale="70" zoomScaleNormal="70" workbookViewId="0">
      <selection activeCell="D46" sqref="D46:J46"/>
    </sheetView>
  </sheetViews>
  <sheetFormatPr baseColWidth="10" defaultColWidth="8.88671875" defaultRowHeight="14.4" x14ac:dyDescent="0.3"/>
  <cols>
    <col min="1" max="1" width="19.6640625" style="2" customWidth="1"/>
    <col min="2" max="2" width="16.44140625" style="2" customWidth="1"/>
    <col min="3" max="3" width="18" style="2" customWidth="1"/>
    <col min="4" max="5" width="14.33203125" style="2" customWidth="1"/>
    <col min="6" max="6" width="18.88671875" style="2" customWidth="1"/>
    <col min="7" max="7" width="19" style="2" customWidth="1"/>
    <col min="8" max="8" width="17.109375" style="2" customWidth="1"/>
    <col min="9" max="9" width="17" style="2" customWidth="1"/>
    <col min="10" max="10" width="16.5546875" style="2" customWidth="1"/>
    <col min="11" max="11" width="16.5546875" style="3" customWidth="1"/>
    <col min="12" max="22" width="9.109375" style="2"/>
  </cols>
  <sheetData>
    <row r="1" spans="1:11" x14ac:dyDescent="0.3">
      <c r="A1" s="1" t="s">
        <v>0</v>
      </c>
    </row>
    <row r="3" spans="1:11" ht="15" thickBot="1" x14ac:dyDescent="0.35">
      <c r="A3" s="1" t="s">
        <v>1</v>
      </c>
    </row>
    <row r="4" spans="1:11" ht="15" thickBot="1" x14ac:dyDescent="0.35">
      <c r="D4" s="75" t="s">
        <v>2</v>
      </c>
      <c r="E4" s="76"/>
      <c r="F4" s="76"/>
      <c r="G4" s="76"/>
      <c r="H4" s="76"/>
      <c r="I4" s="76"/>
      <c r="J4" s="77"/>
    </row>
    <row r="5" spans="1:11" ht="15" thickBot="1" x14ac:dyDescent="0.35">
      <c r="A5" s="4" t="s">
        <v>3</v>
      </c>
      <c r="B5" s="5" t="s">
        <v>4</v>
      </c>
      <c r="C5" s="6" t="s">
        <v>5</v>
      </c>
      <c r="D5" s="7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9">
        <v>7</v>
      </c>
      <c r="K5" s="10"/>
    </row>
    <row r="6" spans="1:11" ht="15" thickBot="1" x14ac:dyDescent="0.35">
      <c r="A6" s="11" t="s">
        <v>6</v>
      </c>
      <c r="B6" s="12">
        <f>C6/$C$12*100</f>
        <v>52.238805970149251</v>
      </c>
      <c r="C6" s="13">
        <v>35000000</v>
      </c>
      <c r="D6" s="14">
        <v>0</v>
      </c>
      <c r="E6" s="15">
        <v>0</v>
      </c>
      <c r="F6" s="15">
        <v>13</v>
      </c>
      <c r="G6" s="15">
        <v>30</v>
      </c>
      <c r="H6" s="15">
        <v>21</v>
      </c>
      <c r="I6" s="15">
        <v>30</v>
      </c>
      <c r="J6" s="16">
        <v>6</v>
      </c>
      <c r="K6" s="10"/>
    </row>
    <row r="7" spans="1:11" x14ac:dyDescent="0.3">
      <c r="A7" s="17" t="s">
        <v>7</v>
      </c>
      <c r="B7" s="18">
        <f t="shared" ref="B7:B10" si="0">C7/$C$12*100</f>
        <v>35.820895522388057</v>
      </c>
      <c r="C7" s="19">
        <v>24000000</v>
      </c>
      <c r="D7" s="20">
        <v>0</v>
      </c>
      <c r="E7" s="21">
        <v>0</v>
      </c>
      <c r="F7" s="21">
        <v>2.71</v>
      </c>
      <c r="G7" s="21">
        <v>4.83</v>
      </c>
      <c r="H7" s="21">
        <v>21</v>
      </c>
      <c r="I7" s="21">
        <v>49.67</v>
      </c>
      <c r="J7" s="22">
        <v>21.79</v>
      </c>
      <c r="K7" s="10"/>
    </row>
    <row r="8" spans="1:11" x14ac:dyDescent="0.3">
      <c r="A8" s="23" t="s">
        <v>8</v>
      </c>
      <c r="B8" s="24">
        <f t="shared" si="0"/>
        <v>8.9552238805970141</v>
      </c>
      <c r="C8" s="25">
        <v>6000000</v>
      </c>
      <c r="D8" s="20">
        <v>0</v>
      </c>
      <c r="E8" s="21">
        <v>0</v>
      </c>
      <c r="F8" s="21">
        <v>0</v>
      </c>
      <c r="G8" s="21">
        <v>15</v>
      </c>
      <c r="H8" s="21">
        <v>35</v>
      </c>
      <c r="I8" s="21">
        <v>40</v>
      </c>
      <c r="J8" s="22">
        <v>10</v>
      </c>
      <c r="K8" s="10"/>
    </row>
    <row r="9" spans="1:11" x14ac:dyDescent="0.3">
      <c r="A9" s="23" t="s">
        <v>9</v>
      </c>
      <c r="B9" s="24">
        <f t="shared" si="0"/>
        <v>19.402985074626866</v>
      </c>
      <c r="C9" s="25">
        <v>13000000</v>
      </c>
      <c r="D9" s="20">
        <v>0</v>
      </c>
      <c r="E9" s="21">
        <v>0</v>
      </c>
      <c r="F9" s="21">
        <v>5</v>
      </c>
      <c r="G9" s="21">
        <v>2</v>
      </c>
      <c r="H9" s="21">
        <v>8</v>
      </c>
      <c r="I9" s="21">
        <v>54</v>
      </c>
      <c r="J9" s="22">
        <v>31</v>
      </c>
      <c r="K9" s="10"/>
    </row>
    <row r="10" spans="1:11" ht="15" thickBot="1" x14ac:dyDescent="0.35">
      <c r="A10" s="26" t="s">
        <v>10</v>
      </c>
      <c r="B10" s="27">
        <f t="shared" si="0"/>
        <v>7.4626865671641784</v>
      </c>
      <c r="C10" s="28">
        <v>5000000</v>
      </c>
      <c r="D10" s="20">
        <v>0</v>
      </c>
      <c r="E10" s="21">
        <v>0</v>
      </c>
      <c r="F10" s="21">
        <v>0</v>
      </c>
      <c r="G10" s="21">
        <v>0</v>
      </c>
      <c r="H10" s="21">
        <v>38</v>
      </c>
      <c r="I10" s="21">
        <v>50</v>
      </c>
      <c r="J10" s="22">
        <v>12</v>
      </c>
      <c r="K10" s="10"/>
    </row>
    <row r="11" spans="1:11" ht="15" thickBot="1" x14ac:dyDescent="0.35">
      <c r="A11" s="11" t="s">
        <v>11</v>
      </c>
      <c r="B11" s="12">
        <f>C11/$C$12*100</f>
        <v>11.940298507462686</v>
      </c>
      <c r="C11" s="13">
        <v>8000000</v>
      </c>
      <c r="D11" s="29">
        <v>12</v>
      </c>
      <c r="E11" s="30">
        <v>11</v>
      </c>
      <c r="F11" s="30">
        <v>19</v>
      </c>
      <c r="G11" s="30">
        <v>17</v>
      </c>
      <c r="H11" s="30">
        <v>15</v>
      </c>
      <c r="I11" s="30">
        <v>14</v>
      </c>
      <c r="J11" s="31">
        <v>12</v>
      </c>
      <c r="K11" s="10"/>
    </row>
    <row r="12" spans="1:11" ht="15" thickBot="1" x14ac:dyDescent="0.35">
      <c r="A12" s="32" t="s">
        <v>12</v>
      </c>
      <c r="B12" s="33">
        <f>B6+B7+B11</f>
        <v>99.999999999999986</v>
      </c>
      <c r="C12" s="34">
        <v>67000000</v>
      </c>
      <c r="D12" s="35">
        <f>($B$6*D6+$B$7*D7+$B$11*D11)/100</f>
        <v>1.4328358208955223</v>
      </c>
      <c r="E12" s="36">
        <f t="shared" ref="E12:J12" si="1">($B$6*E6+$B$7*E7+$B$11*E11)/100</f>
        <v>1.3134328358208955</v>
      </c>
      <c r="F12" s="36">
        <f t="shared" si="1"/>
        <v>10.030447761194029</v>
      </c>
      <c r="G12" s="36">
        <f t="shared" si="1"/>
        <v>19.431641791044775</v>
      </c>
      <c r="H12" s="36">
        <f t="shared" si="1"/>
        <v>20.283582089552237</v>
      </c>
      <c r="I12" s="36">
        <f t="shared" si="1"/>
        <v>35.135522388059698</v>
      </c>
      <c r="J12" s="37">
        <f t="shared" si="1"/>
        <v>12.372537313432836</v>
      </c>
      <c r="K12" s="38"/>
    </row>
    <row r="14" spans="1:11" s="2" customFormat="1" ht="13.8" x14ac:dyDescent="0.25">
      <c r="A14" s="1" t="s">
        <v>13</v>
      </c>
      <c r="K14" s="3"/>
    </row>
    <row r="16" spans="1:11" s="2" customFormat="1" ht="13.8" x14ac:dyDescent="0.25">
      <c r="K16" s="3"/>
    </row>
    <row r="17" spans="1:11" s="2" customFormat="1" ht="13.8" x14ac:dyDescent="0.25">
      <c r="D17" s="78" t="s">
        <v>2</v>
      </c>
      <c r="E17" s="78"/>
      <c r="F17" s="78"/>
      <c r="G17" s="78"/>
      <c r="H17" s="78"/>
      <c r="I17" s="78"/>
      <c r="J17" s="78"/>
      <c r="K17" s="3"/>
    </row>
    <row r="18" spans="1:11" s="2" customFormat="1" ht="13.8" x14ac:dyDescent="0.25">
      <c r="A18" s="21" t="s">
        <v>3</v>
      </c>
      <c r="B18" s="21" t="s">
        <v>4</v>
      </c>
      <c r="C18" s="21" t="s">
        <v>5</v>
      </c>
      <c r="D18" s="21">
        <v>1</v>
      </c>
      <c r="E18" s="21">
        <v>2</v>
      </c>
      <c r="F18" s="21">
        <v>3</v>
      </c>
      <c r="G18" s="21">
        <v>4</v>
      </c>
      <c r="H18" s="21">
        <v>5</v>
      </c>
      <c r="I18" s="21">
        <v>6</v>
      </c>
      <c r="J18" s="21">
        <v>7</v>
      </c>
      <c r="K18" s="10"/>
    </row>
    <row r="19" spans="1:11" s="2" customFormat="1" ht="13.8" x14ac:dyDescent="0.25">
      <c r="A19" s="40" t="s">
        <v>6</v>
      </c>
      <c r="B19" s="41">
        <f>C19/$C$12*100</f>
        <v>52.238805970149251</v>
      </c>
      <c r="C19" s="42">
        <v>35000000</v>
      </c>
      <c r="D19" s="82">
        <f>$C$19*D6/100</f>
        <v>0</v>
      </c>
      <c r="E19" s="82">
        <f t="shared" ref="E19:J19" si="2">$C$19*E6/100</f>
        <v>0</v>
      </c>
      <c r="F19" s="82">
        <f t="shared" si="2"/>
        <v>4550000</v>
      </c>
      <c r="G19" s="82">
        <f t="shared" si="2"/>
        <v>10500000</v>
      </c>
      <c r="H19" s="82">
        <f t="shared" si="2"/>
        <v>7350000</v>
      </c>
      <c r="I19" s="82">
        <f t="shared" si="2"/>
        <v>10500000</v>
      </c>
      <c r="J19" s="82">
        <f t="shared" si="2"/>
        <v>2100000</v>
      </c>
      <c r="K19" s="44"/>
    </row>
    <row r="20" spans="1:11" s="2" customFormat="1" ht="13.8" x14ac:dyDescent="0.25">
      <c r="A20" s="40" t="s">
        <v>7</v>
      </c>
      <c r="B20" s="41">
        <f t="shared" ref="B20:B23" si="3">C20/$C$12*100</f>
        <v>35.820895522388057</v>
      </c>
      <c r="C20" s="42">
        <v>24000000</v>
      </c>
      <c r="D20" s="82">
        <f>$C$20*D7/100</f>
        <v>0</v>
      </c>
      <c r="E20" s="82">
        <f t="shared" ref="E20:J20" si="4">$C$20*E7/100</f>
        <v>0</v>
      </c>
      <c r="F20" s="82">
        <f t="shared" si="4"/>
        <v>650400</v>
      </c>
      <c r="G20" s="82">
        <f t="shared" si="4"/>
        <v>1159200</v>
      </c>
      <c r="H20" s="82">
        <f t="shared" si="4"/>
        <v>5040000</v>
      </c>
      <c r="I20" s="82">
        <f t="shared" si="4"/>
        <v>11920800</v>
      </c>
      <c r="J20" s="82">
        <f t="shared" si="4"/>
        <v>5229600</v>
      </c>
      <c r="K20" s="44"/>
    </row>
    <row r="21" spans="1:11" s="2" customFormat="1" ht="13.8" x14ac:dyDescent="0.25">
      <c r="A21" s="45" t="s">
        <v>8</v>
      </c>
      <c r="B21" s="41">
        <f t="shared" si="3"/>
        <v>8.9552238805970141</v>
      </c>
      <c r="C21" s="42">
        <v>6000000</v>
      </c>
      <c r="D21" s="52">
        <f>$C$21*D8/100</f>
        <v>0</v>
      </c>
      <c r="E21" s="52">
        <f t="shared" ref="E21:J21" si="5">$C$21*E8/100</f>
        <v>0</v>
      </c>
      <c r="F21" s="52">
        <f t="shared" si="5"/>
        <v>0</v>
      </c>
      <c r="G21" s="52">
        <f t="shared" si="5"/>
        <v>900000</v>
      </c>
      <c r="H21" s="52">
        <f t="shared" si="5"/>
        <v>2100000</v>
      </c>
      <c r="I21" s="52">
        <f t="shared" si="5"/>
        <v>2400000</v>
      </c>
      <c r="J21" s="52">
        <f t="shared" si="5"/>
        <v>600000</v>
      </c>
      <c r="K21" s="44"/>
    </row>
    <row r="22" spans="1:11" s="2" customFormat="1" ht="13.8" x14ac:dyDescent="0.25">
      <c r="A22" s="45" t="s">
        <v>9</v>
      </c>
      <c r="B22" s="41">
        <f t="shared" si="3"/>
        <v>19.402985074626866</v>
      </c>
      <c r="C22" s="42">
        <v>13000000</v>
      </c>
      <c r="D22" s="52">
        <f>$C$22*D9/100</f>
        <v>0</v>
      </c>
      <c r="E22" s="52">
        <f t="shared" ref="E22:J22" si="6">$C$22*E9/100</f>
        <v>0</v>
      </c>
      <c r="F22" s="52">
        <f t="shared" si="6"/>
        <v>650000</v>
      </c>
      <c r="G22" s="52">
        <f t="shared" si="6"/>
        <v>260000</v>
      </c>
      <c r="H22" s="52">
        <f t="shared" si="6"/>
        <v>1040000</v>
      </c>
      <c r="I22" s="52">
        <f t="shared" si="6"/>
        <v>7020000</v>
      </c>
      <c r="J22" s="52">
        <f t="shared" si="6"/>
        <v>4030000</v>
      </c>
      <c r="K22" s="44"/>
    </row>
    <row r="23" spans="1:11" s="2" customFormat="1" ht="13.8" x14ac:dyDescent="0.25">
      <c r="A23" s="45" t="s">
        <v>10</v>
      </c>
      <c r="B23" s="41">
        <f t="shared" si="3"/>
        <v>7.4626865671641784</v>
      </c>
      <c r="C23" s="42">
        <v>5000000</v>
      </c>
      <c r="D23" s="52">
        <f>$C$23*D10/100</f>
        <v>0</v>
      </c>
      <c r="E23" s="52">
        <f t="shared" ref="E23:J23" si="7">$C$23*E10/100</f>
        <v>0</v>
      </c>
      <c r="F23" s="52">
        <f t="shared" si="7"/>
        <v>0</v>
      </c>
      <c r="G23" s="52">
        <f t="shared" si="7"/>
        <v>0</v>
      </c>
      <c r="H23" s="52">
        <f t="shared" si="7"/>
        <v>1900000</v>
      </c>
      <c r="I23" s="52">
        <f t="shared" si="7"/>
        <v>2500000</v>
      </c>
      <c r="J23" s="52">
        <f t="shared" si="7"/>
        <v>600000</v>
      </c>
      <c r="K23" s="44"/>
    </row>
    <row r="24" spans="1:11" s="2" customFormat="1" ht="13.8" x14ac:dyDescent="0.25">
      <c r="A24" s="40" t="s">
        <v>11</v>
      </c>
      <c r="B24" s="41">
        <f>C24/$C$12*100</f>
        <v>11.940298507462686</v>
      </c>
      <c r="C24" s="42">
        <v>8000000</v>
      </c>
      <c r="D24" s="82">
        <f>$C$24*D11/100</f>
        <v>960000</v>
      </c>
      <c r="E24" s="82">
        <f t="shared" ref="E24:J24" si="8">$C$24*E11/100</f>
        <v>880000</v>
      </c>
      <c r="F24" s="82">
        <f t="shared" si="8"/>
        <v>1520000</v>
      </c>
      <c r="G24" s="82">
        <f t="shared" si="8"/>
        <v>1360000</v>
      </c>
      <c r="H24" s="82">
        <f t="shared" si="8"/>
        <v>1200000</v>
      </c>
      <c r="I24" s="82">
        <f t="shared" si="8"/>
        <v>1120000</v>
      </c>
      <c r="J24" s="82">
        <f t="shared" si="8"/>
        <v>960000</v>
      </c>
      <c r="K24" s="44"/>
    </row>
    <row r="25" spans="1:11" s="2" customFormat="1" ht="13.8" x14ac:dyDescent="0.25">
      <c r="A25" s="40" t="s">
        <v>12</v>
      </c>
      <c r="B25" s="41">
        <f>B19+B20+B24</f>
        <v>99.999999999999986</v>
      </c>
      <c r="C25" s="42">
        <v>67000000</v>
      </c>
      <c r="D25" s="52">
        <f>$C$25*D12/100</f>
        <v>960000</v>
      </c>
      <c r="E25" s="52">
        <f t="shared" ref="E25:J25" si="9">$C$25*E12/100</f>
        <v>880000</v>
      </c>
      <c r="F25" s="52">
        <f t="shared" si="9"/>
        <v>6720400</v>
      </c>
      <c r="G25" s="52">
        <f t="shared" si="9"/>
        <v>13019200</v>
      </c>
      <c r="H25" s="52">
        <f t="shared" si="9"/>
        <v>13589999.999999998</v>
      </c>
      <c r="I25" s="52">
        <f t="shared" si="9"/>
        <v>23540800</v>
      </c>
      <c r="J25" s="52">
        <f t="shared" si="9"/>
        <v>8289600</v>
      </c>
      <c r="K25" s="44"/>
    </row>
    <row r="27" spans="1:11" s="2" customFormat="1" ht="13.8" x14ac:dyDescent="0.25">
      <c r="A27" s="78" t="s">
        <v>14</v>
      </c>
      <c r="B27" s="78"/>
      <c r="C27" s="78"/>
      <c r="D27" s="83">
        <f>D25</f>
        <v>960000</v>
      </c>
      <c r="E27" s="82">
        <f>D27+E25</f>
        <v>1840000</v>
      </c>
      <c r="F27" s="82">
        <f>E27+F25</f>
        <v>8560400</v>
      </c>
      <c r="G27" s="82">
        <f>F27+G25</f>
        <v>21579600</v>
      </c>
      <c r="H27" s="82">
        <f>G27+H25</f>
        <v>35169600</v>
      </c>
      <c r="I27" s="82">
        <f>H27+I25</f>
        <v>58710400</v>
      </c>
      <c r="J27" s="82">
        <f>I27+J25</f>
        <v>67000000</v>
      </c>
      <c r="K27" s="3"/>
    </row>
    <row r="29" spans="1:11" s="2" customFormat="1" ht="13.8" x14ac:dyDescent="0.25">
      <c r="A29" s="1" t="s">
        <v>15</v>
      </c>
      <c r="K29" s="3"/>
    </row>
    <row r="31" spans="1:11" s="2" customFormat="1" ht="13.8" x14ac:dyDescent="0.25">
      <c r="A31" s="21" t="s">
        <v>16</v>
      </c>
      <c r="B31" s="21">
        <v>1.8</v>
      </c>
      <c r="C31" s="21" t="s">
        <v>17</v>
      </c>
      <c r="K31" s="3"/>
    </row>
    <row r="32" spans="1:11" s="2" customFormat="1" ht="13.8" x14ac:dyDescent="0.25">
      <c r="A32" s="21" t="s">
        <v>16</v>
      </c>
      <c r="B32" s="21">
        <f>1.8/100</f>
        <v>1.8000000000000002E-2</v>
      </c>
      <c r="C32" s="21" t="s">
        <v>18</v>
      </c>
      <c r="K32" s="3"/>
    </row>
    <row r="34" spans="1:11" s="2" customFormat="1" ht="13.8" x14ac:dyDescent="0.25">
      <c r="D34" s="78" t="s">
        <v>2</v>
      </c>
      <c r="E34" s="78"/>
      <c r="F34" s="78"/>
      <c r="G34" s="78"/>
      <c r="H34" s="78"/>
      <c r="I34" s="78"/>
      <c r="J34" s="78"/>
      <c r="K34" s="3"/>
    </row>
    <row r="35" spans="1:11" s="2" customFormat="1" ht="13.8" x14ac:dyDescent="0.25">
      <c r="A35" s="21" t="s">
        <v>3</v>
      </c>
      <c r="B35" s="21" t="s">
        <v>4</v>
      </c>
      <c r="C35" s="21" t="s">
        <v>5</v>
      </c>
      <c r="D35" s="21">
        <v>1</v>
      </c>
      <c r="E35" s="21">
        <v>2</v>
      </c>
      <c r="F35" s="21">
        <v>3</v>
      </c>
      <c r="G35" s="21">
        <v>4</v>
      </c>
      <c r="H35" s="21">
        <v>5</v>
      </c>
      <c r="I35" s="21">
        <v>6</v>
      </c>
      <c r="J35" s="21">
        <v>7</v>
      </c>
      <c r="K35" s="10"/>
    </row>
    <row r="36" spans="1:11" s="2" customFormat="1" ht="13.8" x14ac:dyDescent="0.25">
      <c r="A36" s="40" t="s">
        <v>6</v>
      </c>
      <c r="B36" s="41">
        <f t="shared" ref="B36:B41" si="10">C36/$C$46*100</f>
        <v>48.534392790700089</v>
      </c>
      <c r="C36" s="42">
        <v>35000000</v>
      </c>
      <c r="D36" s="43">
        <f>D19</f>
        <v>0</v>
      </c>
      <c r="E36" s="43">
        <f t="shared" ref="E36:J36" si="11">E19</f>
        <v>0</v>
      </c>
      <c r="F36" s="43">
        <f t="shared" si="11"/>
        <v>4550000</v>
      </c>
      <c r="G36" s="43">
        <f t="shared" si="11"/>
        <v>10500000</v>
      </c>
      <c r="H36" s="43">
        <f t="shared" si="11"/>
        <v>7350000</v>
      </c>
      <c r="I36" s="43">
        <f t="shared" si="11"/>
        <v>10500000</v>
      </c>
      <c r="J36" s="43">
        <f t="shared" si="11"/>
        <v>2100000</v>
      </c>
      <c r="K36" s="44"/>
    </row>
    <row r="37" spans="1:11" s="2" customFormat="1" ht="13.8" x14ac:dyDescent="0.25">
      <c r="A37" s="40" t="s">
        <v>7</v>
      </c>
      <c r="B37" s="41">
        <f t="shared" si="10"/>
        <v>33.280726485051488</v>
      </c>
      <c r="C37" s="42">
        <v>24000000</v>
      </c>
      <c r="D37" s="43">
        <f t="shared" ref="D37:J42" si="12">D20</f>
        <v>0</v>
      </c>
      <c r="E37" s="43">
        <f t="shared" si="12"/>
        <v>0</v>
      </c>
      <c r="F37" s="43">
        <f t="shared" si="12"/>
        <v>650400</v>
      </c>
      <c r="G37" s="43">
        <f t="shared" si="12"/>
        <v>1159200</v>
      </c>
      <c r="H37" s="43">
        <f t="shared" si="12"/>
        <v>5040000</v>
      </c>
      <c r="I37" s="43">
        <f t="shared" si="12"/>
        <v>11920800</v>
      </c>
      <c r="J37" s="43">
        <f t="shared" si="12"/>
        <v>5229600</v>
      </c>
      <c r="K37" s="44"/>
    </row>
    <row r="38" spans="1:11" s="2" customFormat="1" ht="13.8" x14ac:dyDescent="0.25">
      <c r="A38" s="45" t="s">
        <v>8</v>
      </c>
      <c r="B38" s="41">
        <f t="shared" si="10"/>
        <v>8.3201816212628721</v>
      </c>
      <c r="C38" s="42">
        <v>6000000</v>
      </c>
      <c r="D38" s="43">
        <f t="shared" si="12"/>
        <v>0</v>
      </c>
      <c r="E38" s="43">
        <f t="shared" si="12"/>
        <v>0</v>
      </c>
      <c r="F38" s="43">
        <f t="shared" si="12"/>
        <v>0</v>
      </c>
      <c r="G38" s="43">
        <f t="shared" si="12"/>
        <v>900000</v>
      </c>
      <c r="H38" s="43">
        <f t="shared" si="12"/>
        <v>2100000</v>
      </c>
      <c r="I38" s="43">
        <f t="shared" si="12"/>
        <v>2400000</v>
      </c>
      <c r="J38" s="43">
        <f t="shared" si="12"/>
        <v>600000</v>
      </c>
      <c r="K38" s="44"/>
    </row>
    <row r="39" spans="1:11" s="2" customFormat="1" ht="13.8" x14ac:dyDescent="0.25">
      <c r="A39" s="45" t="s">
        <v>9</v>
      </c>
      <c r="B39" s="41">
        <f t="shared" si="10"/>
        <v>18.027060179402891</v>
      </c>
      <c r="C39" s="42">
        <v>13000000</v>
      </c>
      <c r="D39" s="43">
        <f t="shared" si="12"/>
        <v>0</v>
      </c>
      <c r="E39" s="43">
        <f t="shared" si="12"/>
        <v>0</v>
      </c>
      <c r="F39" s="43">
        <f t="shared" si="12"/>
        <v>650000</v>
      </c>
      <c r="G39" s="43">
        <f t="shared" si="12"/>
        <v>260000</v>
      </c>
      <c r="H39" s="43">
        <f t="shared" si="12"/>
        <v>1040000</v>
      </c>
      <c r="I39" s="43">
        <f t="shared" si="12"/>
        <v>7020000</v>
      </c>
      <c r="J39" s="43">
        <f t="shared" si="12"/>
        <v>4030000</v>
      </c>
      <c r="K39" s="44"/>
    </row>
    <row r="40" spans="1:11" s="2" customFormat="1" ht="13.8" x14ac:dyDescent="0.25">
      <c r="A40" s="45" t="s">
        <v>10</v>
      </c>
      <c r="B40" s="41">
        <f t="shared" si="10"/>
        <v>6.9334846843857267</v>
      </c>
      <c r="C40" s="42">
        <v>5000000</v>
      </c>
      <c r="D40" s="43">
        <f t="shared" si="12"/>
        <v>0</v>
      </c>
      <c r="E40" s="43">
        <f t="shared" si="12"/>
        <v>0</v>
      </c>
      <c r="F40" s="43">
        <f t="shared" si="12"/>
        <v>0</v>
      </c>
      <c r="G40" s="43">
        <f t="shared" si="12"/>
        <v>0</v>
      </c>
      <c r="H40" s="43">
        <f t="shared" si="12"/>
        <v>1900000</v>
      </c>
      <c r="I40" s="43">
        <f t="shared" si="12"/>
        <v>2500000</v>
      </c>
      <c r="J40" s="43">
        <f t="shared" si="12"/>
        <v>600000</v>
      </c>
      <c r="K40" s="44"/>
    </row>
    <row r="41" spans="1:11" s="2" customFormat="1" ht="13.8" x14ac:dyDescent="0.25">
      <c r="A41" s="40" t="s">
        <v>11</v>
      </c>
      <c r="B41" s="41">
        <f t="shared" si="10"/>
        <v>11.093575495017163</v>
      </c>
      <c r="C41" s="42">
        <v>8000000</v>
      </c>
      <c r="D41" s="43">
        <f t="shared" si="12"/>
        <v>960000</v>
      </c>
      <c r="E41" s="43">
        <f t="shared" si="12"/>
        <v>880000</v>
      </c>
      <c r="F41" s="43">
        <f t="shared" si="12"/>
        <v>1520000</v>
      </c>
      <c r="G41" s="43">
        <f t="shared" si="12"/>
        <v>1360000</v>
      </c>
      <c r="H41" s="43">
        <f t="shared" si="12"/>
        <v>1200000</v>
      </c>
      <c r="I41" s="43">
        <f t="shared" si="12"/>
        <v>1120000</v>
      </c>
      <c r="J41" s="43">
        <f t="shared" si="12"/>
        <v>960000</v>
      </c>
      <c r="K41" s="44"/>
    </row>
    <row r="42" spans="1:11" s="2" customFormat="1" ht="13.8" x14ac:dyDescent="0.25">
      <c r="A42" s="40" t="s">
        <v>12</v>
      </c>
      <c r="B42" s="41">
        <f>C42/$C$46*100</f>
        <v>92.908694770768747</v>
      </c>
      <c r="C42" s="42">
        <v>67000000</v>
      </c>
      <c r="D42" s="43">
        <f t="shared" si="12"/>
        <v>960000</v>
      </c>
      <c r="E42" s="43">
        <f t="shared" si="12"/>
        <v>880000</v>
      </c>
      <c r="F42" s="43">
        <f t="shared" si="12"/>
        <v>6720400</v>
      </c>
      <c r="G42" s="43">
        <f t="shared" si="12"/>
        <v>13019200</v>
      </c>
      <c r="H42" s="43">
        <f t="shared" si="12"/>
        <v>13589999.999999998</v>
      </c>
      <c r="I42" s="43">
        <f t="shared" si="12"/>
        <v>23540800</v>
      </c>
      <c r="J42" s="43">
        <f t="shared" si="12"/>
        <v>8289600</v>
      </c>
      <c r="K42" s="44"/>
    </row>
    <row r="43" spans="1:11" s="2" customFormat="1" x14ac:dyDescent="0.3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4"/>
    </row>
    <row r="44" spans="1:11" s="2" customFormat="1" ht="13.8" x14ac:dyDescent="0.25">
      <c r="A44" s="40" t="s">
        <v>19</v>
      </c>
      <c r="B44" s="40" t="s">
        <v>18</v>
      </c>
      <c r="C44" s="40" t="s">
        <v>18</v>
      </c>
      <c r="D44" s="48">
        <f>(1+$B$32)^(D35-1)</f>
        <v>1</v>
      </c>
      <c r="E44" s="48">
        <f t="shared" ref="E44:J44" si="13">(1+$B$32)^(E35-1)</f>
        <v>1.018</v>
      </c>
      <c r="F44" s="48">
        <f t="shared" si="13"/>
        <v>1.036324</v>
      </c>
      <c r="G44" s="48">
        <f t="shared" si="13"/>
        <v>1.0549778320000001</v>
      </c>
      <c r="H44" s="48">
        <f t="shared" si="13"/>
        <v>1.0739674329760001</v>
      </c>
      <c r="I44" s="48">
        <f t="shared" si="13"/>
        <v>1.0932988467695681</v>
      </c>
      <c r="J44" s="48">
        <f t="shared" si="13"/>
        <v>1.1129782260114203</v>
      </c>
      <c r="K44" s="44"/>
    </row>
    <row r="45" spans="1:11" s="2" customFormat="1" ht="13.8" x14ac:dyDescent="0.25">
      <c r="A45" s="49" t="s">
        <v>20</v>
      </c>
      <c r="B45" s="41">
        <f>C45/C46*100</f>
        <v>7.0913052292312582</v>
      </c>
      <c r="C45" s="43">
        <f>SUM(D45:J45)</f>
        <v>5113810.4084955612</v>
      </c>
      <c r="D45" s="43">
        <f>D46-D25</f>
        <v>0</v>
      </c>
      <c r="E45" s="43">
        <f t="shared" ref="E45:J45" si="14">E46-E25</f>
        <v>15840</v>
      </c>
      <c r="F45" s="43">
        <f t="shared" si="14"/>
        <v>244111.80960000027</v>
      </c>
      <c r="G45" s="43">
        <f t="shared" si="14"/>
        <v>715767.39037440158</v>
      </c>
      <c r="H45" s="43">
        <f t="shared" si="14"/>
        <v>1005217.4141438399</v>
      </c>
      <c r="I45" s="43">
        <f t="shared" si="14"/>
        <v>2196329.4920330495</v>
      </c>
      <c r="J45" s="43">
        <f t="shared" si="14"/>
        <v>936544.30234427005</v>
      </c>
      <c r="K45" s="44"/>
    </row>
    <row r="46" spans="1:11" s="2" customFormat="1" ht="27.6" x14ac:dyDescent="0.25">
      <c r="A46" s="49" t="s">
        <v>21</v>
      </c>
      <c r="B46" s="41">
        <v>100</v>
      </c>
      <c r="C46" s="42">
        <f>J48</f>
        <v>72113810.40849556</v>
      </c>
      <c r="D46" s="73">
        <f>D44*D42</f>
        <v>960000</v>
      </c>
      <c r="E46" s="73">
        <f t="shared" ref="E46:J46" si="15">E44*E42</f>
        <v>895840</v>
      </c>
      <c r="F46" s="73">
        <f t="shared" si="15"/>
        <v>6964511.8096000003</v>
      </c>
      <c r="G46" s="73">
        <f t="shared" si="15"/>
        <v>13734967.390374402</v>
      </c>
      <c r="H46" s="73">
        <f t="shared" si="15"/>
        <v>14595217.414143838</v>
      </c>
      <c r="I46" s="73">
        <f t="shared" si="15"/>
        <v>25737129.492033049</v>
      </c>
      <c r="J46" s="73">
        <f t="shared" si="15"/>
        <v>9226144.3023442701</v>
      </c>
      <c r="K46" s="44"/>
    </row>
    <row r="47" spans="1:11" s="2" customFormat="1" ht="13.8" x14ac:dyDescent="0.25">
      <c r="A47" s="50"/>
      <c r="B47" s="51"/>
      <c r="C47" s="50"/>
      <c r="D47" s="50"/>
      <c r="E47" s="50"/>
      <c r="F47" s="50"/>
      <c r="G47" s="50"/>
      <c r="H47" s="50"/>
      <c r="I47" s="50"/>
      <c r="J47" s="50"/>
      <c r="K47" s="3"/>
    </row>
    <row r="48" spans="1:11" s="2" customFormat="1" ht="13.8" x14ac:dyDescent="0.25">
      <c r="A48" s="79" t="s">
        <v>14</v>
      </c>
      <c r="B48" s="79"/>
      <c r="C48" s="79"/>
      <c r="D48" s="52">
        <f>D46</f>
        <v>960000</v>
      </c>
      <c r="E48" s="52">
        <f>D48+E46</f>
        <v>1855840</v>
      </c>
      <c r="F48" s="52">
        <f>F46+E48</f>
        <v>8820351.8095999993</v>
      </c>
      <c r="G48" s="52">
        <f>F48+G46</f>
        <v>22555319.199974403</v>
      </c>
      <c r="H48" s="52">
        <f>G48+H46</f>
        <v>37150536.614118241</v>
      </c>
      <c r="I48" s="52">
        <f>H48+I46</f>
        <v>62887666.10615129</v>
      </c>
      <c r="J48" s="52">
        <f>I48+J46</f>
        <v>72113810.40849556</v>
      </c>
      <c r="K48" s="3"/>
    </row>
    <row r="49" spans="5:11" s="2" customFormat="1" ht="13.8" x14ac:dyDescent="0.25">
      <c r="E49" s="53"/>
      <c r="K49" s="3"/>
    </row>
  </sheetData>
  <mergeCells count="5">
    <mergeCell ref="D4:J4"/>
    <mergeCell ref="D17:J17"/>
    <mergeCell ref="A27:C27"/>
    <mergeCell ref="D34:J34"/>
    <mergeCell ref="A48:C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topLeftCell="A5" zoomScale="67" workbookViewId="0">
      <selection activeCell="B19" sqref="B19"/>
    </sheetView>
  </sheetViews>
  <sheetFormatPr baseColWidth="10" defaultColWidth="8.88671875" defaultRowHeight="14.4" x14ac:dyDescent="0.3"/>
  <cols>
    <col min="1" max="1" width="35.33203125" style="2" customWidth="1"/>
    <col min="2" max="2" width="12.88671875" style="2" customWidth="1"/>
    <col min="3" max="3" width="16" style="2" customWidth="1"/>
    <col min="4" max="4" width="13" style="2" customWidth="1"/>
    <col min="5" max="6" width="14.5546875" style="2" customWidth="1"/>
    <col min="7" max="7" width="18.44140625" style="2" customWidth="1"/>
    <col min="8" max="8" width="13" style="2" customWidth="1"/>
    <col min="9" max="9" width="20.88671875" style="2" customWidth="1"/>
    <col min="10" max="10" width="14.44140625" style="2" customWidth="1"/>
    <col min="11" max="11" width="16" style="2" customWidth="1"/>
    <col min="12" max="12" width="13.109375" style="2" customWidth="1"/>
    <col min="13" max="27" width="9.109375" style="2"/>
  </cols>
  <sheetData>
    <row r="1" spans="1:4" x14ac:dyDescent="0.3">
      <c r="A1" s="1" t="s">
        <v>22</v>
      </c>
    </row>
    <row r="3" spans="1:4" x14ac:dyDescent="0.3">
      <c r="A3" s="1" t="s">
        <v>1</v>
      </c>
    </row>
    <row r="5" spans="1:4" x14ac:dyDescent="0.3">
      <c r="A5" s="39" t="s">
        <v>23</v>
      </c>
      <c r="B5" s="39">
        <v>61.5</v>
      </c>
      <c r="C5" s="39" t="s">
        <v>24</v>
      </c>
      <c r="D5" s="2" t="s">
        <v>25</v>
      </c>
    </row>
    <row r="6" spans="1:4" x14ac:dyDescent="0.3">
      <c r="A6" s="39" t="s">
        <v>26</v>
      </c>
      <c r="B6" s="54">
        <v>45</v>
      </c>
      <c r="C6" s="39" t="s">
        <v>27</v>
      </c>
    </row>
    <row r="7" spans="1:4" x14ac:dyDescent="0.3">
      <c r="A7" s="55" t="s">
        <v>28</v>
      </c>
      <c r="B7" s="54">
        <v>67000000</v>
      </c>
      <c r="C7" s="39" t="s">
        <v>29</v>
      </c>
    </row>
    <row r="8" spans="1:4" x14ac:dyDescent="0.3">
      <c r="A8" s="56" t="s">
        <v>6</v>
      </c>
      <c r="B8" s="54">
        <v>35000000</v>
      </c>
      <c r="C8" s="39" t="s">
        <v>29</v>
      </c>
    </row>
    <row r="9" spans="1:4" x14ac:dyDescent="0.3">
      <c r="A9" s="56" t="s">
        <v>7</v>
      </c>
      <c r="B9" s="54">
        <v>24000000</v>
      </c>
      <c r="C9" s="39" t="s">
        <v>29</v>
      </c>
    </row>
    <row r="10" spans="1:4" x14ac:dyDescent="0.3">
      <c r="A10" s="56" t="s">
        <v>30</v>
      </c>
      <c r="B10" s="54">
        <v>8000000</v>
      </c>
      <c r="C10" s="39" t="s">
        <v>29</v>
      </c>
    </row>
    <row r="11" spans="1:4" x14ac:dyDescent="0.3">
      <c r="A11" s="39" t="s">
        <v>31</v>
      </c>
      <c r="B11" s="54">
        <v>50</v>
      </c>
      <c r="C11" s="39" t="s">
        <v>32</v>
      </c>
    </row>
    <row r="12" spans="1:4" ht="28.2" x14ac:dyDescent="0.3">
      <c r="A12" s="57" t="s">
        <v>33</v>
      </c>
      <c r="B12" s="54">
        <v>7</v>
      </c>
      <c r="C12" s="39" t="s">
        <v>32</v>
      </c>
    </row>
    <row r="14" spans="1:4" x14ac:dyDescent="0.3">
      <c r="A14" s="1" t="s">
        <v>34</v>
      </c>
    </row>
    <row r="16" spans="1:4" x14ac:dyDescent="0.3">
      <c r="A16" s="55" t="s">
        <v>35</v>
      </c>
      <c r="B16" s="58">
        <f>B7/B6/1000</f>
        <v>1488.8888888888889</v>
      </c>
      <c r="C16" s="55" t="s">
        <v>36</v>
      </c>
    </row>
    <row r="17" spans="1:13" x14ac:dyDescent="0.3">
      <c r="A17" s="55" t="s">
        <v>37</v>
      </c>
      <c r="B17" s="58">
        <f>B7/B5/1000000</f>
        <v>1.089430894308943</v>
      </c>
      <c r="C17" s="55" t="s">
        <v>38</v>
      </c>
    </row>
    <row r="18" spans="1:13" ht="37.5" customHeight="1" x14ac:dyDescent="0.3">
      <c r="A18" s="59" t="s">
        <v>39</v>
      </c>
      <c r="B18" s="58">
        <f>SUM(K25:K74)/B11</f>
        <v>2333970</v>
      </c>
      <c r="C18" s="39" t="s">
        <v>29</v>
      </c>
    </row>
    <row r="19" spans="1:13" ht="28.2" x14ac:dyDescent="0.3">
      <c r="A19" s="59" t="s">
        <v>40</v>
      </c>
      <c r="B19" s="84">
        <f>B18/B5/1000000</f>
        <v>3.7950731707317067E-2</v>
      </c>
      <c r="C19" s="39" t="s">
        <v>38</v>
      </c>
    </row>
    <row r="20" spans="1:13" x14ac:dyDescent="0.3">
      <c r="A20" s="60"/>
    </row>
    <row r="21" spans="1:13" x14ac:dyDescent="0.3">
      <c r="B21" s="80" t="s">
        <v>41</v>
      </c>
      <c r="C21" s="80"/>
      <c r="D21" s="80"/>
      <c r="E21" s="80"/>
      <c r="F21" s="80"/>
      <c r="G21" s="80"/>
      <c r="H21" s="80"/>
      <c r="I21" s="80"/>
      <c r="J21" s="80"/>
      <c r="K21" s="80"/>
    </row>
    <row r="22" spans="1:13" x14ac:dyDescent="0.3">
      <c r="B22" s="80" t="s">
        <v>42</v>
      </c>
      <c r="C22" s="80"/>
      <c r="D22" s="80"/>
      <c r="E22" s="80"/>
      <c r="F22" s="80"/>
      <c r="G22" s="80" t="s">
        <v>43</v>
      </c>
      <c r="H22" s="80"/>
      <c r="I22" s="80"/>
      <c r="J22" s="80"/>
      <c r="K22" s="61"/>
    </row>
    <row r="23" spans="1:13" ht="41.4" x14ac:dyDescent="0.3">
      <c r="A23" s="62"/>
      <c r="B23" s="63" t="s">
        <v>44</v>
      </c>
      <c r="C23" s="63" t="s">
        <v>45</v>
      </c>
      <c r="D23" s="63" t="s">
        <v>46</v>
      </c>
      <c r="E23" s="63" t="s">
        <v>12</v>
      </c>
      <c r="F23" s="64" t="s">
        <v>47</v>
      </c>
      <c r="G23" s="63" t="s">
        <v>48</v>
      </c>
      <c r="H23" s="63" t="s">
        <v>49</v>
      </c>
      <c r="I23" s="63" t="s">
        <v>50</v>
      </c>
      <c r="J23" s="63" t="s">
        <v>51</v>
      </c>
      <c r="K23" s="63" t="s">
        <v>52</v>
      </c>
      <c r="L23" s="65" t="s">
        <v>53</v>
      </c>
    </row>
    <row r="24" spans="1:13" x14ac:dyDescent="0.3">
      <c r="A24" s="55" t="s">
        <v>54</v>
      </c>
      <c r="B24" s="39" t="s">
        <v>29</v>
      </c>
      <c r="C24" s="39" t="s">
        <v>29</v>
      </c>
      <c r="D24" s="39" t="s">
        <v>29</v>
      </c>
      <c r="E24" s="39" t="s">
        <v>29</v>
      </c>
      <c r="F24" s="39" t="s">
        <v>29</v>
      </c>
      <c r="G24" s="39" t="s">
        <v>29</v>
      </c>
      <c r="H24" s="39" t="s">
        <v>29</v>
      </c>
      <c r="I24" s="39" t="s">
        <v>29</v>
      </c>
      <c r="J24" s="39" t="s">
        <v>29</v>
      </c>
      <c r="K24" s="39" t="s">
        <v>29</v>
      </c>
      <c r="L24" s="39" t="s">
        <v>38</v>
      </c>
    </row>
    <row r="25" spans="1:13" x14ac:dyDescent="0.3">
      <c r="A25" s="66">
        <v>1</v>
      </c>
      <c r="B25" s="58">
        <v>350000</v>
      </c>
      <c r="C25" s="58">
        <f>0.05*$B$9/2</f>
        <v>600000</v>
      </c>
      <c r="D25" s="58">
        <f>0.15*$B$10/2</f>
        <v>600000</v>
      </c>
      <c r="E25" s="58">
        <f>B25+C25+D25</f>
        <v>1550000</v>
      </c>
      <c r="F25" s="58">
        <f>E25</f>
        <v>1550000</v>
      </c>
      <c r="G25" s="58">
        <f>0.005*($B$8+$B$9)/2</f>
        <v>147500</v>
      </c>
      <c r="H25" s="58">
        <f>0.002*($B$8+$B$9)/2</f>
        <v>59000</v>
      </c>
      <c r="I25" s="58">
        <f>0.01*($B$8+$B$9)/2</f>
        <v>295000</v>
      </c>
      <c r="J25" s="58">
        <f>G25+H25+I25</f>
        <v>501500</v>
      </c>
      <c r="K25" s="58">
        <f>E25+J25</f>
        <v>2051500</v>
      </c>
      <c r="L25" s="84">
        <f>K25/$B$5/1000000*2</f>
        <v>6.6715447154471544E-2</v>
      </c>
      <c r="M25" s="67" t="s">
        <v>55</v>
      </c>
    </row>
    <row r="26" spans="1:13" x14ac:dyDescent="0.3">
      <c r="A26" s="66">
        <v>2</v>
      </c>
      <c r="B26" s="58">
        <v>700000</v>
      </c>
      <c r="C26" s="58">
        <f>$C$25*2</f>
        <v>1200000</v>
      </c>
      <c r="D26" s="58">
        <f t="shared" ref="D26:D32" si="0">0.15*$B$10</f>
        <v>1200000</v>
      </c>
      <c r="E26" s="58">
        <f t="shared" ref="E26:E74" si="1">B26+C26+D26</f>
        <v>3100000</v>
      </c>
      <c r="F26" s="58">
        <f>F25+E26</f>
        <v>4650000</v>
      </c>
      <c r="G26" s="58">
        <f>0.005*($B$8+$B$9)</f>
        <v>295000</v>
      </c>
      <c r="H26" s="58">
        <f>0.002*($B$8+$B$9)</f>
        <v>118000</v>
      </c>
      <c r="I26" s="58">
        <f>0.01*($B$8+$B$9)</f>
        <v>590000</v>
      </c>
      <c r="J26" s="58">
        <f t="shared" ref="J26:J74" si="2">G26+H26+I26</f>
        <v>1003000</v>
      </c>
      <c r="K26" s="58">
        <f t="shared" ref="K26:K74" si="3">E26+J26</f>
        <v>4103000</v>
      </c>
      <c r="L26" s="84">
        <f t="shared" ref="L26:L74" si="4">K26/$B$5/1000000</f>
        <v>6.6715447154471544E-2</v>
      </c>
    </row>
    <row r="27" spans="1:13" x14ac:dyDescent="0.3">
      <c r="A27" s="66">
        <v>3</v>
      </c>
      <c r="B27" s="58">
        <v>700000</v>
      </c>
      <c r="C27" s="58">
        <f t="shared" ref="C27:C45" si="5">$C$25*2</f>
        <v>1200000</v>
      </c>
      <c r="D27" s="58">
        <f t="shared" si="0"/>
        <v>1200000</v>
      </c>
      <c r="E27" s="58">
        <f t="shared" si="1"/>
        <v>3100000</v>
      </c>
      <c r="F27" s="58">
        <f t="shared" ref="F27:F74" si="6">F26+E27</f>
        <v>7750000</v>
      </c>
      <c r="G27" s="58">
        <f t="shared" ref="G27:G74" si="7">0.005*($B$8+$B$9)</f>
        <v>295000</v>
      </c>
      <c r="H27" s="58">
        <f t="shared" ref="H27:H74" si="8">0.002*($B$8+$B$9)</f>
        <v>118000</v>
      </c>
      <c r="I27" s="58">
        <f t="shared" ref="I27:I74" si="9">0.01*($B$8+$B$9)</f>
        <v>590000</v>
      </c>
      <c r="J27" s="58">
        <f t="shared" si="2"/>
        <v>1003000</v>
      </c>
      <c r="K27" s="58">
        <f t="shared" si="3"/>
        <v>4103000</v>
      </c>
      <c r="L27" s="84">
        <f t="shared" si="4"/>
        <v>6.6715447154471544E-2</v>
      </c>
    </row>
    <row r="28" spans="1:13" x14ac:dyDescent="0.3">
      <c r="A28" s="66">
        <v>4</v>
      </c>
      <c r="B28" s="58">
        <v>700000</v>
      </c>
      <c r="C28" s="58">
        <f t="shared" si="5"/>
        <v>1200000</v>
      </c>
      <c r="D28" s="58">
        <f t="shared" si="0"/>
        <v>1200000</v>
      </c>
      <c r="E28" s="58">
        <f t="shared" si="1"/>
        <v>3100000</v>
      </c>
      <c r="F28" s="58">
        <f t="shared" si="6"/>
        <v>10850000</v>
      </c>
      <c r="G28" s="58">
        <f t="shared" si="7"/>
        <v>295000</v>
      </c>
      <c r="H28" s="58">
        <f t="shared" si="8"/>
        <v>118000</v>
      </c>
      <c r="I28" s="58">
        <f t="shared" si="9"/>
        <v>590000</v>
      </c>
      <c r="J28" s="58">
        <f t="shared" si="2"/>
        <v>1003000</v>
      </c>
      <c r="K28" s="58">
        <f t="shared" si="3"/>
        <v>4103000</v>
      </c>
      <c r="L28" s="84">
        <f t="shared" si="4"/>
        <v>6.6715447154471544E-2</v>
      </c>
    </row>
    <row r="29" spans="1:13" x14ac:dyDescent="0.3">
      <c r="A29" s="66">
        <v>5</v>
      </c>
      <c r="B29" s="58">
        <v>700000</v>
      </c>
      <c r="C29" s="58">
        <f t="shared" si="5"/>
        <v>1200000</v>
      </c>
      <c r="D29" s="58">
        <f t="shared" si="0"/>
        <v>1200000</v>
      </c>
      <c r="E29" s="58">
        <f t="shared" si="1"/>
        <v>3100000</v>
      </c>
      <c r="F29" s="58">
        <f t="shared" si="6"/>
        <v>13950000</v>
      </c>
      <c r="G29" s="58">
        <f t="shared" si="7"/>
        <v>295000</v>
      </c>
      <c r="H29" s="58">
        <f t="shared" si="8"/>
        <v>118000</v>
      </c>
      <c r="I29" s="58">
        <f t="shared" si="9"/>
        <v>590000</v>
      </c>
      <c r="J29" s="58">
        <f t="shared" si="2"/>
        <v>1003000</v>
      </c>
      <c r="K29" s="58">
        <f t="shared" si="3"/>
        <v>4103000</v>
      </c>
      <c r="L29" s="84">
        <f t="shared" si="4"/>
        <v>6.6715447154471544E-2</v>
      </c>
    </row>
    <row r="30" spans="1:13" x14ac:dyDescent="0.3">
      <c r="A30" s="66">
        <v>6</v>
      </c>
      <c r="B30" s="58">
        <v>700000</v>
      </c>
      <c r="C30" s="58">
        <f t="shared" si="5"/>
        <v>1200000</v>
      </c>
      <c r="D30" s="58">
        <f t="shared" si="0"/>
        <v>1200000</v>
      </c>
      <c r="E30" s="58">
        <f t="shared" si="1"/>
        <v>3100000</v>
      </c>
      <c r="F30" s="58">
        <f t="shared" si="6"/>
        <v>17050000</v>
      </c>
      <c r="G30" s="58">
        <f t="shared" si="7"/>
        <v>295000</v>
      </c>
      <c r="H30" s="58">
        <f t="shared" si="8"/>
        <v>118000</v>
      </c>
      <c r="I30" s="58">
        <f t="shared" si="9"/>
        <v>590000</v>
      </c>
      <c r="J30" s="58">
        <f t="shared" si="2"/>
        <v>1003000</v>
      </c>
      <c r="K30" s="58">
        <f t="shared" si="3"/>
        <v>4103000</v>
      </c>
      <c r="L30" s="84">
        <f t="shared" si="4"/>
        <v>6.6715447154471544E-2</v>
      </c>
    </row>
    <row r="31" spans="1:13" x14ac:dyDescent="0.3">
      <c r="A31" s="66">
        <v>7</v>
      </c>
      <c r="B31" s="58">
        <v>700000</v>
      </c>
      <c r="C31" s="58">
        <f t="shared" si="5"/>
        <v>1200000</v>
      </c>
      <c r="D31" s="58">
        <f t="shared" si="0"/>
        <v>1200000</v>
      </c>
      <c r="E31" s="58">
        <f t="shared" si="1"/>
        <v>3100000</v>
      </c>
      <c r="F31" s="58">
        <f t="shared" si="6"/>
        <v>20150000</v>
      </c>
      <c r="G31" s="58">
        <f t="shared" si="7"/>
        <v>295000</v>
      </c>
      <c r="H31" s="58">
        <f t="shared" si="8"/>
        <v>118000</v>
      </c>
      <c r="I31" s="58">
        <f t="shared" si="9"/>
        <v>590000</v>
      </c>
      <c r="J31" s="58">
        <f t="shared" si="2"/>
        <v>1003000</v>
      </c>
      <c r="K31" s="58">
        <f t="shared" si="3"/>
        <v>4103000</v>
      </c>
      <c r="L31" s="84">
        <f t="shared" si="4"/>
        <v>6.6715447154471544E-2</v>
      </c>
    </row>
    <row r="32" spans="1:13" x14ac:dyDescent="0.3">
      <c r="A32" s="39">
        <v>8</v>
      </c>
      <c r="B32" s="58">
        <v>700000</v>
      </c>
      <c r="C32" s="58">
        <f t="shared" si="5"/>
        <v>1200000</v>
      </c>
      <c r="D32" s="58">
        <f>0.15*$B$10/2</f>
        <v>600000</v>
      </c>
      <c r="E32" s="58">
        <f t="shared" si="1"/>
        <v>2500000</v>
      </c>
      <c r="F32" s="58">
        <f t="shared" si="6"/>
        <v>22650000</v>
      </c>
      <c r="G32" s="58">
        <f t="shared" si="7"/>
        <v>295000</v>
      </c>
      <c r="H32" s="58">
        <f t="shared" si="8"/>
        <v>118000</v>
      </c>
      <c r="I32" s="58">
        <f t="shared" si="9"/>
        <v>590000</v>
      </c>
      <c r="J32" s="58">
        <f t="shared" si="2"/>
        <v>1003000</v>
      </c>
      <c r="K32" s="58">
        <f t="shared" si="3"/>
        <v>3503000</v>
      </c>
      <c r="L32" s="84">
        <f t="shared" si="4"/>
        <v>5.6959349593495932E-2</v>
      </c>
      <c r="M32"/>
    </row>
    <row r="33" spans="1:13" x14ac:dyDescent="0.3">
      <c r="A33" s="39">
        <v>9</v>
      </c>
      <c r="B33" s="58">
        <v>700000</v>
      </c>
      <c r="C33" s="58">
        <f t="shared" si="5"/>
        <v>1200000</v>
      </c>
      <c r="D33" s="58"/>
      <c r="E33" s="58">
        <f t="shared" si="1"/>
        <v>1900000</v>
      </c>
      <c r="F33" s="58">
        <f t="shared" si="6"/>
        <v>24550000</v>
      </c>
      <c r="G33" s="58">
        <f t="shared" si="7"/>
        <v>295000</v>
      </c>
      <c r="H33" s="58">
        <f t="shared" si="8"/>
        <v>118000</v>
      </c>
      <c r="I33" s="58">
        <f t="shared" si="9"/>
        <v>590000</v>
      </c>
      <c r="J33" s="58">
        <f t="shared" si="2"/>
        <v>1003000</v>
      </c>
      <c r="K33" s="58">
        <f t="shared" si="3"/>
        <v>2903000</v>
      </c>
      <c r="L33" s="84">
        <f t="shared" si="4"/>
        <v>4.7203252032520321E-2</v>
      </c>
    </row>
    <row r="34" spans="1:13" x14ac:dyDescent="0.3">
      <c r="A34" s="39">
        <v>10</v>
      </c>
      <c r="B34" s="58">
        <v>700000</v>
      </c>
      <c r="C34" s="58">
        <f t="shared" si="5"/>
        <v>1200000</v>
      </c>
      <c r="D34" s="58"/>
      <c r="E34" s="58">
        <f t="shared" si="1"/>
        <v>1900000</v>
      </c>
      <c r="F34" s="58">
        <f t="shared" si="6"/>
        <v>26450000</v>
      </c>
      <c r="G34" s="58">
        <f t="shared" si="7"/>
        <v>295000</v>
      </c>
      <c r="H34" s="58">
        <f t="shared" si="8"/>
        <v>118000</v>
      </c>
      <c r="I34" s="58">
        <f t="shared" si="9"/>
        <v>590000</v>
      </c>
      <c r="J34" s="58">
        <f t="shared" si="2"/>
        <v>1003000</v>
      </c>
      <c r="K34" s="58">
        <f t="shared" si="3"/>
        <v>2903000</v>
      </c>
      <c r="L34" s="84">
        <f t="shared" si="4"/>
        <v>4.7203252032520321E-2</v>
      </c>
    </row>
    <row r="35" spans="1:13" x14ac:dyDescent="0.3">
      <c r="A35" s="39">
        <v>11</v>
      </c>
      <c r="B35" s="58">
        <v>700000</v>
      </c>
      <c r="C35" s="58">
        <f t="shared" si="5"/>
        <v>1200000</v>
      </c>
      <c r="D35" s="58"/>
      <c r="E35" s="58">
        <f t="shared" si="1"/>
        <v>1900000</v>
      </c>
      <c r="F35" s="58">
        <f t="shared" si="6"/>
        <v>28350000</v>
      </c>
      <c r="G35" s="58">
        <f t="shared" si="7"/>
        <v>295000</v>
      </c>
      <c r="H35" s="58">
        <f t="shared" si="8"/>
        <v>118000</v>
      </c>
      <c r="I35" s="58">
        <f t="shared" si="9"/>
        <v>590000</v>
      </c>
      <c r="J35" s="58">
        <f t="shared" si="2"/>
        <v>1003000</v>
      </c>
      <c r="K35" s="58">
        <f t="shared" si="3"/>
        <v>2903000</v>
      </c>
      <c r="L35" s="84">
        <f t="shared" si="4"/>
        <v>4.7203252032520321E-2</v>
      </c>
    </row>
    <row r="36" spans="1:13" x14ac:dyDescent="0.3">
      <c r="A36" s="39">
        <v>12</v>
      </c>
      <c r="B36" s="58">
        <v>700000</v>
      </c>
      <c r="C36" s="58">
        <f t="shared" si="5"/>
        <v>1200000</v>
      </c>
      <c r="D36" s="58"/>
      <c r="E36" s="58">
        <f t="shared" si="1"/>
        <v>1900000</v>
      </c>
      <c r="F36" s="58">
        <f t="shared" si="6"/>
        <v>30250000</v>
      </c>
      <c r="G36" s="58">
        <f t="shared" si="7"/>
        <v>295000</v>
      </c>
      <c r="H36" s="58">
        <f t="shared" si="8"/>
        <v>118000</v>
      </c>
      <c r="I36" s="58">
        <f t="shared" si="9"/>
        <v>590000</v>
      </c>
      <c r="J36" s="58">
        <f t="shared" si="2"/>
        <v>1003000</v>
      </c>
      <c r="K36" s="58">
        <f t="shared" si="3"/>
        <v>2903000</v>
      </c>
      <c r="L36" s="84">
        <f t="shared" si="4"/>
        <v>4.7203252032520321E-2</v>
      </c>
    </row>
    <row r="37" spans="1:13" x14ac:dyDescent="0.3">
      <c r="A37" s="39">
        <v>13</v>
      </c>
      <c r="B37" s="58">
        <v>700000</v>
      </c>
      <c r="C37" s="58">
        <f t="shared" si="5"/>
        <v>1200000</v>
      </c>
      <c r="D37" s="58"/>
      <c r="E37" s="58">
        <f t="shared" si="1"/>
        <v>1900000</v>
      </c>
      <c r="F37" s="58">
        <f t="shared" si="6"/>
        <v>32150000</v>
      </c>
      <c r="G37" s="58">
        <f t="shared" si="7"/>
        <v>295000</v>
      </c>
      <c r="H37" s="58">
        <f t="shared" si="8"/>
        <v>118000</v>
      </c>
      <c r="I37" s="58">
        <f t="shared" si="9"/>
        <v>590000</v>
      </c>
      <c r="J37" s="58">
        <f t="shared" si="2"/>
        <v>1003000</v>
      </c>
      <c r="K37" s="58">
        <f t="shared" si="3"/>
        <v>2903000</v>
      </c>
      <c r="L37" s="84">
        <f t="shared" si="4"/>
        <v>4.7203252032520321E-2</v>
      </c>
    </row>
    <row r="38" spans="1:13" x14ac:dyDescent="0.3">
      <c r="A38" s="39">
        <v>14</v>
      </c>
      <c r="B38" s="58">
        <v>700000</v>
      </c>
      <c r="C38" s="58">
        <f t="shared" si="5"/>
        <v>1200000</v>
      </c>
      <c r="D38" s="58"/>
      <c r="E38" s="58">
        <f t="shared" si="1"/>
        <v>1900000</v>
      </c>
      <c r="F38" s="58">
        <f t="shared" si="6"/>
        <v>34050000</v>
      </c>
      <c r="G38" s="58">
        <f t="shared" si="7"/>
        <v>295000</v>
      </c>
      <c r="H38" s="58">
        <f t="shared" si="8"/>
        <v>118000</v>
      </c>
      <c r="I38" s="58">
        <f t="shared" si="9"/>
        <v>590000</v>
      </c>
      <c r="J38" s="58">
        <f t="shared" si="2"/>
        <v>1003000</v>
      </c>
      <c r="K38" s="58">
        <f t="shared" si="3"/>
        <v>2903000</v>
      </c>
      <c r="L38" s="84">
        <f t="shared" si="4"/>
        <v>4.7203252032520321E-2</v>
      </c>
    </row>
    <row r="39" spans="1:13" x14ac:dyDescent="0.3">
      <c r="A39" s="39">
        <v>15</v>
      </c>
      <c r="B39" s="58">
        <v>700000</v>
      </c>
      <c r="C39" s="58">
        <f t="shared" si="5"/>
        <v>1200000</v>
      </c>
      <c r="D39" s="58"/>
      <c r="E39" s="58">
        <f t="shared" si="1"/>
        <v>1900000</v>
      </c>
      <c r="F39" s="58">
        <f t="shared" si="6"/>
        <v>35950000</v>
      </c>
      <c r="G39" s="58">
        <f t="shared" si="7"/>
        <v>295000</v>
      </c>
      <c r="H39" s="58">
        <f t="shared" si="8"/>
        <v>118000</v>
      </c>
      <c r="I39" s="58">
        <f t="shared" si="9"/>
        <v>590000</v>
      </c>
      <c r="J39" s="58">
        <f t="shared" si="2"/>
        <v>1003000</v>
      </c>
      <c r="K39" s="58">
        <f t="shared" si="3"/>
        <v>2903000</v>
      </c>
      <c r="L39" s="84">
        <f t="shared" si="4"/>
        <v>4.7203252032520321E-2</v>
      </c>
    </row>
    <row r="40" spans="1:13" x14ac:dyDescent="0.3">
      <c r="A40" s="39">
        <v>16</v>
      </c>
      <c r="B40" s="58">
        <v>700000</v>
      </c>
      <c r="C40" s="58">
        <f t="shared" si="5"/>
        <v>1200000</v>
      </c>
      <c r="D40" s="58"/>
      <c r="E40" s="58">
        <f t="shared" si="1"/>
        <v>1900000</v>
      </c>
      <c r="F40" s="58">
        <f t="shared" si="6"/>
        <v>37850000</v>
      </c>
      <c r="G40" s="58">
        <f t="shared" si="7"/>
        <v>295000</v>
      </c>
      <c r="H40" s="58">
        <f t="shared" si="8"/>
        <v>118000</v>
      </c>
      <c r="I40" s="58">
        <f t="shared" si="9"/>
        <v>590000</v>
      </c>
      <c r="J40" s="58">
        <f t="shared" si="2"/>
        <v>1003000</v>
      </c>
      <c r="K40" s="58">
        <f t="shared" si="3"/>
        <v>2903000</v>
      </c>
      <c r="L40" s="84">
        <f t="shared" si="4"/>
        <v>4.7203252032520321E-2</v>
      </c>
    </row>
    <row r="41" spans="1:13" x14ac:dyDescent="0.3">
      <c r="A41" s="39">
        <v>17</v>
      </c>
      <c r="B41" s="58">
        <v>700000</v>
      </c>
      <c r="C41" s="58">
        <f t="shared" si="5"/>
        <v>1200000</v>
      </c>
      <c r="D41" s="58"/>
      <c r="E41" s="58">
        <f t="shared" si="1"/>
        <v>1900000</v>
      </c>
      <c r="F41" s="58">
        <f t="shared" si="6"/>
        <v>39750000</v>
      </c>
      <c r="G41" s="58">
        <f t="shared" si="7"/>
        <v>295000</v>
      </c>
      <c r="H41" s="58">
        <f t="shared" si="8"/>
        <v>118000</v>
      </c>
      <c r="I41" s="58">
        <f t="shared" si="9"/>
        <v>590000</v>
      </c>
      <c r="J41" s="58">
        <f t="shared" si="2"/>
        <v>1003000</v>
      </c>
      <c r="K41" s="58">
        <f t="shared" si="3"/>
        <v>2903000</v>
      </c>
      <c r="L41" s="84">
        <f t="shared" si="4"/>
        <v>4.7203252032520321E-2</v>
      </c>
    </row>
    <row r="42" spans="1:13" x14ac:dyDescent="0.3">
      <c r="A42" s="39">
        <v>18</v>
      </c>
      <c r="B42" s="58">
        <v>700000</v>
      </c>
      <c r="C42" s="58">
        <f t="shared" si="5"/>
        <v>1200000</v>
      </c>
      <c r="D42" s="58"/>
      <c r="E42" s="58">
        <f t="shared" si="1"/>
        <v>1900000</v>
      </c>
      <c r="F42" s="58">
        <f t="shared" si="6"/>
        <v>41650000</v>
      </c>
      <c r="G42" s="58">
        <f t="shared" si="7"/>
        <v>295000</v>
      </c>
      <c r="H42" s="58">
        <f t="shared" si="8"/>
        <v>118000</v>
      </c>
      <c r="I42" s="58">
        <f t="shared" si="9"/>
        <v>590000</v>
      </c>
      <c r="J42" s="58">
        <f t="shared" si="2"/>
        <v>1003000</v>
      </c>
      <c r="K42" s="58">
        <f t="shared" si="3"/>
        <v>2903000</v>
      </c>
      <c r="L42" s="84">
        <f t="shared" si="4"/>
        <v>4.7203252032520321E-2</v>
      </c>
    </row>
    <row r="43" spans="1:13" x14ac:dyDescent="0.3">
      <c r="A43" s="39">
        <v>19</v>
      </c>
      <c r="B43" s="58">
        <v>700000</v>
      </c>
      <c r="C43" s="58">
        <f t="shared" si="5"/>
        <v>1200000</v>
      </c>
      <c r="D43" s="58"/>
      <c r="E43" s="58">
        <f t="shared" si="1"/>
        <v>1900000</v>
      </c>
      <c r="F43" s="58">
        <f t="shared" si="6"/>
        <v>43550000</v>
      </c>
      <c r="G43" s="58">
        <f t="shared" si="7"/>
        <v>295000</v>
      </c>
      <c r="H43" s="58">
        <f t="shared" si="8"/>
        <v>118000</v>
      </c>
      <c r="I43" s="58">
        <f t="shared" si="9"/>
        <v>590000</v>
      </c>
      <c r="J43" s="58">
        <f t="shared" si="2"/>
        <v>1003000</v>
      </c>
      <c r="K43" s="58">
        <f t="shared" si="3"/>
        <v>2903000</v>
      </c>
      <c r="L43" s="84">
        <f t="shared" si="4"/>
        <v>4.7203252032520321E-2</v>
      </c>
    </row>
    <row r="44" spans="1:13" x14ac:dyDescent="0.3">
      <c r="A44" s="39">
        <v>20</v>
      </c>
      <c r="B44" s="58">
        <v>700000</v>
      </c>
      <c r="C44" s="58">
        <f t="shared" si="5"/>
        <v>1200000</v>
      </c>
      <c r="D44" s="58"/>
      <c r="E44" s="58">
        <f t="shared" si="1"/>
        <v>1900000</v>
      </c>
      <c r="F44" s="58">
        <f t="shared" si="6"/>
        <v>45450000</v>
      </c>
      <c r="G44" s="58">
        <f t="shared" si="7"/>
        <v>295000</v>
      </c>
      <c r="H44" s="58">
        <f t="shared" si="8"/>
        <v>118000</v>
      </c>
      <c r="I44" s="58">
        <f t="shared" si="9"/>
        <v>590000</v>
      </c>
      <c r="J44" s="58">
        <f t="shared" si="2"/>
        <v>1003000</v>
      </c>
      <c r="K44" s="58">
        <f t="shared" si="3"/>
        <v>2903000</v>
      </c>
      <c r="L44" s="84">
        <f t="shared" si="4"/>
        <v>4.7203252032520321E-2</v>
      </c>
    </row>
    <row r="45" spans="1:13" x14ac:dyDescent="0.3">
      <c r="A45" s="39">
        <v>21</v>
      </c>
      <c r="B45" s="58">
        <v>700000</v>
      </c>
      <c r="C45" s="58">
        <f>$C$25</f>
        <v>600000</v>
      </c>
      <c r="D45" s="58"/>
      <c r="E45" s="58">
        <f t="shared" si="1"/>
        <v>1300000</v>
      </c>
      <c r="F45" s="58">
        <f t="shared" si="6"/>
        <v>46750000</v>
      </c>
      <c r="G45" s="58">
        <f t="shared" si="7"/>
        <v>295000</v>
      </c>
      <c r="H45" s="58">
        <f t="shared" si="8"/>
        <v>118000</v>
      </c>
      <c r="I45" s="58">
        <f t="shared" si="9"/>
        <v>590000</v>
      </c>
      <c r="J45" s="58">
        <f t="shared" si="2"/>
        <v>1003000</v>
      </c>
      <c r="K45" s="58">
        <f t="shared" si="3"/>
        <v>2303000</v>
      </c>
      <c r="L45" s="84">
        <f t="shared" si="4"/>
        <v>3.7447154471544716E-2</v>
      </c>
      <c r="M45"/>
    </row>
    <row r="46" spans="1:13" x14ac:dyDescent="0.3">
      <c r="A46" s="39">
        <v>22</v>
      </c>
      <c r="B46" s="58">
        <v>700000</v>
      </c>
      <c r="C46" s="58"/>
      <c r="D46" s="58"/>
      <c r="E46" s="58">
        <f t="shared" si="1"/>
        <v>700000</v>
      </c>
      <c r="F46" s="58">
        <f t="shared" si="6"/>
        <v>47450000</v>
      </c>
      <c r="G46" s="58">
        <f t="shared" si="7"/>
        <v>295000</v>
      </c>
      <c r="H46" s="58">
        <f t="shared" si="8"/>
        <v>118000</v>
      </c>
      <c r="I46" s="58">
        <f t="shared" si="9"/>
        <v>590000</v>
      </c>
      <c r="J46" s="58">
        <f t="shared" si="2"/>
        <v>1003000</v>
      </c>
      <c r="K46" s="58">
        <f t="shared" si="3"/>
        <v>1703000</v>
      </c>
      <c r="L46" s="84">
        <f t="shared" si="4"/>
        <v>2.7691056910569105E-2</v>
      </c>
    </row>
    <row r="47" spans="1:13" x14ac:dyDescent="0.3">
      <c r="A47" s="39">
        <v>23</v>
      </c>
      <c r="B47" s="58">
        <v>700000</v>
      </c>
      <c r="C47" s="58"/>
      <c r="D47" s="58"/>
      <c r="E47" s="58">
        <f t="shared" si="1"/>
        <v>700000</v>
      </c>
      <c r="F47" s="58">
        <f t="shared" si="6"/>
        <v>48150000</v>
      </c>
      <c r="G47" s="58">
        <f t="shared" si="7"/>
        <v>295000</v>
      </c>
      <c r="H47" s="58">
        <f t="shared" si="8"/>
        <v>118000</v>
      </c>
      <c r="I47" s="58">
        <f t="shared" si="9"/>
        <v>590000</v>
      </c>
      <c r="J47" s="58">
        <f t="shared" si="2"/>
        <v>1003000</v>
      </c>
      <c r="K47" s="58">
        <f t="shared" si="3"/>
        <v>1703000</v>
      </c>
      <c r="L47" s="84">
        <f t="shared" si="4"/>
        <v>2.7691056910569105E-2</v>
      </c>
    </row>
    <row r="48" spans="1:13" x14ac:dyDescent="0.3">
      <c r="A48" s="39">
        <v>24</v>
      </c>
      <c r="B48" s="58">
        <v>700000</v>
      </c>
      <c r="C48" s="58"/>
      <c r="D48" s="58"/>
      <c r="E48" s="58">
        <f t="shared" si="1"/>
        <v>700000</v>
      </c>
      <c r="F48" s="58">
        <f t="shared" si="6"/>
        <v>48850000</v>
      </c>
      <c r="G48" s="58">
        <f t="shared" si="7"/>
        <v>295000</v>
      </c>
      <c r="H48" s="58">
        <f t="shared" si="8"/>
        <v>118000</v>
      </c>
      <c r="I48" s="58">
        <f t="shared" si="9"/>
        <v>590000</v>
      </c>
      <c r="J48" s="58">
        <f t="shared" si="2"/>
        <v>1003000</v>
      </c>
      <c r="K48" s="58">
        <f t="shared" si="3"/>
        <v>1703000</v>
      </c>
      <c r="L48" s="84">
        <f t="shared" si="4"/>
        <v>2.7691056910569105E-2</v>
      </c>
    </row>
    <row r="49" spans="1:12" x14ac:dyDescent="0.3">
      <c r="A49" s="39">
        <v>25</v>
      </c>
      <c r="B49" s="58">
        <v>700000</v>
      </c>
      <c r="C49" s="58"/>
      <c r="D49" s="58"/>
      <c r="E49" s="58">
        <f t="shared" si="1"/>
        <v>700000</v>
      </c>
      <c r="F49" s="58">
        <f t="shared" si="6"/>
        <v>49550000</v>
      </c>
      <c r="G49" s="58">
        <f t="shared" si="7"/>
        <v>295000</v>
      </c>
      <c r="H49" s="58">
        <f t="shared" si="8"/>
        <v>118000</v>
      </c>
      <c r="I49" s="58">
        <f t="shared" si="9"/>
        <v>590000</v>
      </c>
      <c r="J49" s="58">
        <f t="shared" si="2"/>
        <v>1003000</v>
      </c>
      <c r="K49" s="58">
        <f t="shared" si="3"/>
        <v>1703000</v>
      </c>
      <c r="L49" s="84">
        <f t="shared" si="4"/>
        <v>2.7691056910569105E-2</v>
      </c>
    </row>
    <row r="50" spans="1:12" x14ac:dyDescent="0.3">
      <c r="A50" s="39">
        <v>26</v>
      </c>
      <c r="B50" s="58">
        <v>700000</v>
      </c>
      <c r="C50" s="58"/>
      <c r="D50" s="58"/>
      <c r="E50" s="58">
        <f t="shared" si="1"/>
        <v>700000</v>
      </c>
      <c r="F50" s="58">
        <f t="shared" si="6"/>
        <v>50250000</v>
      </c>
      <c r="G50" s="58">
        <f t="shared" si="7"/>
        <v>295000</v>
      </c>
      <c r="H50" s="58">
        <f t="shared" si="8"/>
        <v>118000</v>
      </c>
      <c r="I50" s="58">
        <f t="shared" si="9"/>
        <v>590000</v>
      </c>
      <c r="J50" s="58">
        <f t="shared" si="2"/>
        <v>1003000</v>
      </c>
      <c r="K50" s="58">
        <f t="shared" si="3"/>
        <v>1703000</v>
      </c>
      <c r="L50" s="84">
        <f t="shared" si="4"/>
        <v>2.7691056910569105E-2</v>
      </c>
    </row>
    <row r="51" spans="1:12" x14ac:dyDescent="0.3">
      <c r="A51" s="39">
        <v>27</v>
      </c>
      <c r="B51" s="58">
        <v>700000</v>
      </c>
      <c r="C51" s="58"/>
      <c r="D51" s="58"/>
      <c r="E51" s="58">
        <f t="shared" si="1"/>
        <v>700000</v>
      </c>
      <c r="F51" s="58">
        <f t="shared" si="6"/>
        <v>50950000</v>
      </c>
      <c r="G51" s="58">
        <f t="shared" si="7"/>
        <v>295000</v>
      </c>
      <c r="H51" s="58">
        <f t="shared" si="8"/>
        <v>118000</v>
      </c>
      <c r="I51" s="58">
        <f t="shared" si="9"/>
        <v>590000</v>
      </c>
      <c r="J51" s="58">
        <f t="shared" si="2"/>
        <v>1003000</v>
      </c>
      <c r="K51" s="58">
        <f t="shared" si="3"/>
        <v>1703000</v>
      </c>
      <c r="L51" s="84">
        <f t="shared" si="4"/>
        <v>2.7691056910569105E-2</v>
      </c>
    </row>
    <row r="52" spans="1:12" x14ac:dyDescent="0.3">
      <c r="A52" s="39">
        <v>28</v>
      </c>
      <c r="B52" s="58">
        <v>700000</v>
      </c>
      <c r="C52" s="58"/>
      <c r="D52" s="58"/>
      <c r="E52" s="58">
        <f t="shared" si="1"/>
        <v>700000</v>
      </c>
      <c r="F52" s="58">
        <f t="shared" si="6"/>
        <v>51650000</v>
      </c>
      <c r="G52" s="58">
        <f t="shared" si="7"/>
        <v>295000</v>
      </c>
      <c r="H52" s="58">
        <f t="shared" si="8"/>
        <v>118000</v>
      </c>
      <c r="I52" s="58">
        <f t="shared" si="9"/>
        <v>590000</v>
      </c>
      <c r="J52" s="58">
        <f t="shared" si="2"/>
        <v>1003000</v>
      </c>
      <c r="K52" s="58">
        <f t="shared" si="3"/>
        <v>1703000</v>
      </c>
      <c r="L52" s="84">
        <f t="shared" si="4"/>
        <v>2.7691056910569105E-2</v>
      </c>
    </row>
    <row r="53" spans="1:12" x14ac:dyDescent="0.3">
      <c r="A53" s="39">
        <v>29</v>
      </c>
      <c r="B53" s="58">
        <v>700000</v>
      </c>
      <c r="C53" s="58"/>
      <c r="D53" s="58"/>
      <c r="E53" s="58">
        <f t="shared" si="1"/>
        <v>700000</v>
      </c>
      <c r="F53" s="58">
        <f t="shared" si="6"/>
        <v>52350000</v>
      </c>
      <c r="G53" s="58">
        <f t="shared" si="7"/>
        <v>295000</v>
      </c>
      <c r="H53" s="58">
        <f t="shared" si="8"/>
        <v>118000</v>
      </c>
      <c r="I53" s="58">
        <f t="shared" si="9"/>
        <v>590000</v>
      </c>
      <c r="J53" s="58">
        <f t="shared" si="2"/>
        <v>1003000</v>
      </c>
      <c r="K53" s="58">
        <f t="shared" si="3"/>
        <v>1703000</v>
      </c>
      <c r="L53" s="84">
        <f t="shared" si="4"/>
        <v>2.7691056910569105E-2</v>
      </c>
    </row>
    <row r="54" spans="1:12" x14ac:dyDescent="0.3">
      <c r="A54" s="39">
        <v>30</v>
      </c>
      <c r="B54" s="58">
        <v>700000</v>
      </c>
      <c r="C54" s="58"/>
      <c r="D54" s="58"/>
      <c r="E54" s="58">
        <f t="shared" si="1"/>
        <v>700000</v>
      </c>
      <c r="F54" s="58">
        <f t="shared" si="6"/>
        <v>53050000</v>
      </c>
      <c r="G54" s="58">
        <f t="shared" si="7"/>
        <v>295000</v>
      </c>
      <c r="H54" s="58">
        <f t="shared" si="8"/>
        <v>118000</v>
      </c>
      <c r="I54" s="58">
        <f t="shared" si="9"/>
        <v>590000</v>
      </c>
      <c r="J54" s="58">
        <f t="shared" si="2"/>
        <v>1003000</v>
      </c>
      <c r="K54" s="58">
        <f t="shared" si="3"/>
        <v>1703000</v>
      </c>
      <c r="L54" s="84">
        <f t="shared" si="4"/>
        <v>2.7691056910569105E-2</v>
      </c>
    </row>
    <row r="55" spans="1:12" x14ac:dyDescent="0.3">
      <c r="A55" s="39">
        <v>31</v>
      </c>
      <c r="B55" s="58">
        <v>700000</v>
      </c>
      <c r="C55" s="58"/>
      <c r="D55" s="58"/>
      <c r="E55" s="58">
        <f t="shared" si="1"/>
        <v>700000</v>
      </c>
      <c r="F55" s="58">
        <f t="shared" si="6"/>
        <v>53750000</v>
      </c>
      <c r="G55" s="58">
        <f t="shared" si="7"/>
        <v>295000</v>
      </c>
      <c r="H55" s="58">
        <f t="shared" si="8"/>
        <v>118000</v>
      </c>
      <c r="I55" s="58">
        <f t="shared" si="9"/>
        <v>590000</v>
      </c>
      <c r="J55" s="58">
        <f t="shared" si="2"/>
        <v>1003000</v>
      </c>
      <c r="K55" s="58">
        <f t="shared" si="3"/>
        <v>1703000</v>
      </c>
      <c r="L55" s="84">
        <f t="shared" si="4"/>
        <v>2.7691056910569105E-2</v>
      </c>
    </row>
    <row r="56" spans="1:12" x14ac:dyDescent="0.3">
      <c r="A56" s="39">
        <v>32</v>
      </c>
      <c r="B56" s="58">
        <v>700000</v>
      </c>
      <c r="C56" s="58"/>
      <c r="D56" s="58"/>
      <c r="E56" s="58">
        <f t="shared" si="1"/>
        <v>700000</v>
      </c>
      <c r="F56" s="58">
        <f t="shared" si="6"/>
        <v>54450000</v>
      </c>
      <c r="G56" s="58">
        <f t="shared" si="7"/>
        <v>295000</v>
      </c>
      <c r="H56" s="58">
        <f t="shared" si="8"/>
        <v>118000</v>
      </c>
      <c r="I56" s="58">
        <f t="shared" si="9"/>
        <v>590000</v>
      </c>
      <c r="J56" s="58">
        <f t="shared" si="2"/>
        <v>1003000</v>
      </c>
      <c r="K56" s="58">
        <f t="shared" si="3"/>
        <v>1703000</v>
      </c>
      <c r="L56" s="84">
        <f t="shared" si="4"/>
        <v>2.7691056910569105E-2</v>
      </c>
    </row>
    <row r="57" spans="1:12" x14ac:dyDescent="0.3">
      <c r="A57" s="39">
        <v>33</v>
      </c>
      <c r="B57" s="58">
        <v>700000</v>
      </c>
      <c r="C57" s="58"/>
      <c r="D57" s="58"/>
      <c r="E57" s="58">
        <f t="shared" si="1"/>
        <v>700000</v>
      </c>
      <c r="F57" s="58">
        <f t="shared" si="6"/>
        <v>55150000</v>
      </c>
      <c r="G57" s="58">
        <f t="shared" si="7"/>
        <v>295000</v>
      </c>
      <c r="H57" s="58">
        <f t="shared" si="8"/>
        <v>118000</v>
      </c>
      <c r="I57" s="58">
        <f t="shared" si="9"/>
        <v>590000</v>
      </c>
      <c r="J57" s="58">
        <f t="shared" si="2"/>
        <v>1003000</v>
      </c>
      <c r="K57" s="58">
        <f t="shared" si="3"/>
        <v>1703000</v>
      </c>
      <c r="L57" s="84">
        <f t="shared" si="4"/>
        <v>2.7691056910569105E-2</v>
      </c>
    </row>
    <row r="58" spans="1:12" x14ac:dyDescent="0.3">
      <c r="A58" s="39">
        <v>34</v>
      </c>
      <c r="B58" s="58">
        <v>700000</v>
      </c>
      <c r="C58" s="58"/>
      <c r="D58" s="58"/>
      <c r="E58" s="58">
        <f t="shared" si="1"/>
        <v>700000</v>
      </c>
      <c r="F58" s="58">
        <f t="shared" si="6"/>
        <v>55850000</v>
      </c>
      <c r="G58" s="58">
        <f t="shared" si="7"/>
        <v>295000</v>
      </c>
      <c r="H58" s="58">
        <f t="shared" si="8"/>
        <v>118000</v>
      </c>
      <c r="I58" s="58">
        <f t="shared" si="9"/>
        <v>590000</v>
      </c>
      <c r="J58" s="58">
        <f t="shared" si="2"/>
        <v>1003000</v>
      </c>
      <c r="K58" s="58">
        <f t="shared" si="3"/>
        <v>1703000</v>
      </c>
      <c r="L58" s="84">
        <f t="shared" si="4"/>
        <v>2.7691056910569105E-2</v>
      </c>
    </row>
    <row r="59" spans="1:12" x14ac:dyDescent="0.3">
      <c r="A59" s="39">
        <v>35</v>
      </c>
      <c r="B59" s="58">
        <v>700000</v>
      </c>
      <c r="C59" s="58"/>
      <c r="D59" s="58"/>
      <c r="E59" s="58">
        <f t="shared" si="1"/>
        <v>700000</v>
      </c>
      <c r="F59" s="58">
        <f t="shared" si="6"/>
        <v>56550000</v>
      </c>
      <c r="G59" s="58">
        <f t="shared" si="7"/>
        <v>295000</v>
      </c>
      <c r="H59" s="58">
        <f t="shared" si="8"/>
        <v>118000</v>
      </c>
      <c r="I59" s="58">
        <f t="shared" si="9"/>
        <v>590000</v>
      </c>
      <c r="J59" s="58">
        <f t="shared" si="2"/>
        <v>1003000</v>
      </c>
      <c r="K59" s="58">
        <f t="shared" si="3"/>
        <v>1703000</v>
      </c>
      <c r="L59" s="84">
        <f t="shared" si="4"/>
        <v>2.7691056910569105E-2</v>
      </c>
    </row>
    <row r="60" spans="1:12" x14ac:dyDescent="0.3">
      <c r="A60" s="39">
        <v>36</v>
      </c>
      <c r="B60" s="58">
        <v>700000</v>
      </c>
      <c r="C60" s="58"/>
      <c r="D60" s="58"/>
      <c r="E60" s="58">
        <f t="shared" si="1"/>
        <v>700000</v>
      </c>
      <c r="F60" s="58">
        <f t="shared" si="6"/>
        <v>57250000</v>
      </c>
      <c r="G60" s="58">
        <f t="shared" si="7"/>
        <v>295000</v>
      </c>
      <c r="H60" s="58">
        <f t="shared" si="8"/>
        <v>118000</v>
      </c>
      <c r="I60" s="58">
        <f t="shared" si="9"/>
        <v>590000</v>
      </c>
      <c r="J60" s="58">
        <f t="shared" si="2"/>
        <v>1003000</v>
      </c>
      <c r="K60" s="58">
        <f t="shared" si="3"/>
        <v>1703000</v>
      </c>
      <c r="L60" s="84">
        <f t="shared" si="4"/>
        <v>2.7691056910569105E-2</v>
      </c>
    </row>
    <row r="61" spans="1:12" x14ac:dyDescent="0.3">
      <c r="A61" s="39">
        <v>37</v>
      </c>
      <c r="B61" s="58">
        <v>700000</v>
      </c>
      <c r="C61" s="58"/>
      <c r="D61" s="58"/>
      <c r="E61" s="58">
        <f t="shared" si="1"/>
        <v>700000</v>
      </c>
      <c r="F61" s="58">
        <f t="shared" si="6"/>
        <v>57950000</v>
      </c>
      <c r="G61" s="58">
        <f t="shared" si="7"/>
        <v>295000</v>
      </c>
      <c r="H61" s="58">
        <f t="shared" si="8"/>
        <v>118000</v>
      </c>
      <c r="I61" s="58">
        <f t="shared" si="9"/>
        <v>590000</v>
      </c>
      <c r="J61" s="58">
        <f t="shared" si="2"/>
        <v>1003000</v>
      </c>
      <c r="K61" s="58">
        <f t="shared" si="3"/>
        <v>1703000</v>
      </c>
      <c r="L61" s="84">
        <f t="shared" si="4"/>
        <v>2.7691056910569105E-2</v>
      </c>
    </row>
    <row r="62" spans="1:12" x14ac:dyDescent="0.3">
      <c r="A62" s="39">
        <v>38</v>
      </c>
      <c r="B62" s="58">
        <v>700000</v>
      </c>
      <c r="C62" s="58"/>
      <c r="D62" s="58"/>
      <c r="E62" s="58">
        <f t="shared" si="1"/>
        <v>700000</v>
      </c>
      <c r="F62" s="58">
        <f t="shared" si="6"/>
        <v>58650000</v>
      </c>
      <c r="G62" s="58">
        <f t="shared" si="7"/>
        <v>295000</v>
      </c>
      <c r="H62" s="58">
        <f t="shared" si="8"/>
        <v>118000</v>
      </c>
      <c r="I62" s="58">
        <f t="shared" si="9"/>
        <v>590000</v>
      </c>
      <c r="J62" s="58">
        <f t="shared" si="2"/>
        <v>1003000</v>
      </c>
      <c r="K62" s="58">
        <f t="shared" si="3"/>
        <v>1703000</v>
      </c>
      <c r="L62" s="84">
        <f t="shared" si="4"/>
        <v>2.7691056910569105E-2</v>
      </c>
    </row>
    <row r="63" spans="1:12" x14ac:dyDescent="0.3">
      <c r="A63" s="39">
        <v>39</v>
      </c>
      <c r="B63" s="58">
        <v>700000</v>
      </c>
      <c r="C63" s="58"/>
      <c r="D63" s="58"/>
      <c r="E63" s="58">
        <f t="shared" si="1"/>
        <v>700000</v>
      </c>
      <c r="F63" s="58">
        <f t="shared" si="6"/>
        <v>59350000</v>
      </c>
      <c r="G63" s="58">
        <f t="shared" si="7"/>
        <v>295000</v>
      </c>
      <c r="H63" s="58">
        <f t="shared" si="8"/>
        <v>118000</v>
      </c>
      <c r="I63" s="58">
        <f t="shared" si="9"/>
        <v>590000</v>
      </c>
      <c r="J63" s="58">
        <f t="shared" si="2"/>
        <v>1003000</v>
      </c>
      <c r="K63" s="58">
        <f t="shared" si="3"/>
        <v>1703000</v>
      </c>
      <c r="L63" s="84">
        <f t="shared" si="4"/>
        <v>2.7691056910569105E-2</v>
      </c>
    </row>
    <row r="64" spans="1:12" x14ac:dyDescent="0.3">
      <c r="A64" s="39">
        <v>40</v>
      </c>
      <c r="B64" s="58">
        <v>700000</v>
      </c>
      <c r="C64" s="58"/>
      <c r="D64" s="58"/>
      <c r="E64" s="58">
        <f t="shared" si="1"/>
        <v>700000</v>
      </c>
      <c r="F64" s="58">
        <f t="shared" si="6"/>
        <v>60050000</v>
      </c>
      <c r="G64" s="58">
        <f t="shared" si="7"/>
        <v>295000</v>
      </c>
      <c r="H64" s="58">
        <f t="shared" si="8"/>
        <v>118000</v>
      </c>
      <c r="I64" s="58">
        <f t="shared" si="9"/>
        <v>590000</v>
      </c>
      <c r="J64" s="58">
        <f t="shared" si="2"/>
        <v>1003000</v>
      </c>
      <c r="K64" s="58">
        <f t="shared" si="3"/>
        <v>1703000</v>
      </c>
      <c r="L64" s="84">
        <f t="shared" si="4"/>
        <v>2.7691056910569105E-2</v>
      </c>
    </row>
    <row r="65" spans="1:12" x14ac:dyDescent="0.3">
      <c r="A65" s="39">
        <v>41</v>
      </c>
      <c r="B65" s="58">
        <v>700000</v>
      </c>
      <c r="C65" s="58"/>
      <c r="D65" s="58"/>
      <c r="E65" s="58">
        <f t="shared" si="1"/>
        <v>700000</v>
      </c>
      <c r="F65" s="58">
        <f t="shared" si="6"/>
        <v>60750000</v>
      </c>
      <c r="G65" s="58">
        <f t="shared" si="7"/>
        <v>295000</v>
      </c>
      <c r="H65" s="58">
        <f t="shared" si="8"/>
        <v>118000</v>
      </c>
      <c r="I65" s="58">
        <f t="shared" si="9"/>
        <v>590000</v>
      </c>
      <c r="J65" s="58">
        <f t="shared" si="2"/>
        <v>1003000</v>
      </c>
      <c r="K65" s="58">
        <f t="shared" si="3"/>
        <v>1703000</v>
      </c>
      <c r="L65" s="84">
        <f t="shared" si="4"/>
        <v>2.7691056910569105E-2</v>
      </c>
    </row>
    <row r="66" spans="1:12" x14ac:dyDescent="0.3">
      <c r="A66" s="39">
        <v>42</v>
      </c>
      <c r="B66" s="58">
        <v>700000</v>
      </c>
      <c r="C66" s="58"/>
      <c r="D66" s="58"/>
      <c r="E66" s="58">
        <f t="shared" si="1"/>
        <v>700000</v>
      </c>
      <c r="F66" s="58">
        <f t="shared" si="6"/>
        <v>61450000</v>
      </c>
      <c r="G66" s="58">
        <f t="shared" si="7"/>
        <v>295000</v>
      </c>
      <c r="H66" s="58">
        <f t="shared" si="8"/>
        <v>118000</v>
      </c>
      <c r="I66" s="58">
        <f t="shared" si="9"/>
        <v>590000</v>
      </c>
      <c r="J66" s="58">
        <f t="shared" si="2"/>
        <v>1003000</v>
      </c>
      <c r="K66" s="58">
        <f t="shared" si="3"/>
        <v>1703000</v>
      </c>
      <c r="L66" s="84">
        <f t="shared" si="4"/>
        <v>2.7691056910569105E-2</v>
      </c>
    </row>
    <row r="67" spans="1:12" x14ac:dyDescent="0.3">
      <c r="A67" s="39">
        <v>43</v>
      </c>
      <c r="B67" s="58">
        <v>700000</v>
      </c>
      <c r="C67" s="58"/>
      <c r="D67" s="58"/>
      <c r="E67" s="58">
        <f t="shared" si="1"/>
        <v>700000</v>
      </c>
      <c r="F67" s="58">
        <f t="shared" si="6"/>
        <v>62150000</v>
      </c>
      <c r="G67" s="58">
        <f t="shared" si="7"/>
        <v>295000</v>
      </c>
      <c r="H67" s="58">
        <f t="shared" si="8"/>
        <v>118000</v>
      </c>
      <c r="I67" s="58">
        <f t="shared" si="9"/>
        <v>590000</v>
      </c>
      <c r="J67" s="58">
        <f t="shared" si="2"/>
        <v>1003000</v>
      </c>
      <c r="K67" s="58">
        <f t="shared" si="3"/>
        <v>1703000</v>
      </c>
      <c r="L67" s="84">
        <f t="shared" si="4"/>
        <v>2.7691056910569105E-2</v>
      </c>
    </row>
    <row r="68" spans="1:12" x14ac:dyDescent="0.3">
      <c r="A68" s="39">
        <v>44</v>
      </c>
      <c r="B68" s="58">
        <v>700000</v>
      </c>
      <c r="C68" s="58"/>
      <c r="D68" s="58"/>
      <c r="E68" s="58">
        <f t="shared" si="1"/>
        <v>700000</v>
      </c>
      <c r="F68" s="58">
        <f t="shared" si="6"/>
        <v>62850000</v>
      </c>
      <c r="G68" s="58">
        <f t="shared" si="7"/>
        <v>295000</v>
      </c>
      <c r="H68" s="58">
        <f t="shared" si="8"/>
        <v>118000</v>
      </c>
      <c r="I68" s="58">
        <f t="shared" si="9"/>
        <v>590000</v>
      </c>
      <c r="J68" s="58">
        <f t="shared" si="2"/>
        <v>1003000</v>
      </c>
      <c r="K68" s="58">
        <f t="shared" si="3"/>
        <v>1703000</v>
      </c>
      <c r="L68" s="84">
        <f t="shared" si="4"/>
        <v>2.7691056910569105E-2</v>
      </c>
    </row>
    <row r="69" spans="1:12" x14ac:dyDescent="0.3">
      <c r="A69" s="39">
        <v>45</v>
      </c>
      <c r="B69" s="58">
        <v>700000</v>
      </c>
      <c r="C69" s="58"/>
      <c r="D69" s="58"/>
      <c r="E69" s="58">
        <f t="shared" si="1"/>
        <v>700000</v>
      </c>
      <c r="F69" s="58">
        <f t="shared" si="6"/>
        <v>63550000</v>
      </c>
      <c r="G69" s="58">
        <f t="shared" si="7"/>
        <v>295000</v>
      </c>
      <c r="H69" s="58">
        <f t="shared" si="8"/>
        <v>118000</v>
      </c>
      <c r="I69" s="58">
        <f t="shared" si="9"/>
        <v>590000</v>
      </c>
      <c r="J69" s="58">
        <f t="shared" si="2"/>
        <v>1003000</v>
      </c>
      <c r="K69" s="58">
        <f t="shared" si="3"/>
        <v>1703000</v>
      </c>
      <c r="L69" s="84">
        <f t="shared" si="4"/>
        <v>2.7691056910569105E-2</v>
      </c>
    </row>
    <row r="70" spans="1:12" x14ac:dyDescent="0.3">
      <c r="A70" s="39">
        <v>46</v>
      </c>
      <c r="B70" s="58">
        <v>700000</v>
      </c>
      <c r="C70" s="58"/>
      <c r="D70" s="58"/>
      <c r="E70" s="58">
        <f t="shared" si="1"/>
        <v>700000</v>
      </c>
      <c r="F70" s="58">
        <f t="shared" si="6"/>
        <v>64250000</v>
      </c>
      <c r="G70" s="58">
        <f t="shared" si="7"/>
        <v>295000</v>
      </c>
      <c r="H70" s="58">
        <f t="shared" si="8"/>
        <v>118000</v>
      </c>
      <c r="I70" s="58">
        <f t="shared" si="9"/>
        <v>590000</v>
      </c>
      <c r="J70" s="58">
        <f t="shared" si="2"/>
        <v>1003000</v>
      </c>
      <c r="K70" s="58">
        <f t="shared" si="3"/>
        <v>1703000</v>
      </c>
      <c r="L70" s="84">
        <f t="shared" si="4"/>
        <v>2.7691056910569105E-2</v>
      </c>
    </row>
    <row r="71" spans="1:12" x14ac:dyDescent="0.3">
      <c r="A71" s="39">
        <v>47</v>
      </c>
      <c r="B71" s="58">
        <v>700000</v>
      </c>
      <c r="C71" s="58"/>
      <c r="D71" s="58"/>
      <c r="E71" s="58">
        <f t="shared" si="1"/>
        <v>700000</v>
      </c>
      <c r="F71" s="58">
        <f t="shared" si="6"/>
        <v>64950000</v>
      </c>
      <c r="G71" s="58">
        <f t="shared" si="7"/>
        <v>295000</v>
      </c>
      <c r="H71" s="58">
        <f t="shared" si="8"/>
        <v>118000</v>
      </c>
      <c r="I71" s="58">
        <f t="shared" si="9"/>
        <v>590000</v>
      </c>
      <c r="J71" s="58">
        <f t="shared" si="2"/>
        <v>1003000</v>
      </c>
      <c r="K71" s="58">
        <f t="shared" si="3"/>
        <v>1703000</v>
      </c>
      <c r="L71" s="84">
        <f t="shared" si="4"/>
        <v>2.7691056910569105E-2</v>
      </c>
    </row>
    <row r="72" spans="1:12" x14ac:dyDescent="0.3">
      <c r="A72" s="39">
        <v>48</v>
      </c>
      <c r="B72" s="58">
        <v>700000</v>
      </c>
      <c r="C72" s="58"/>
      <c r="D72" s="58"/>
      <c r="E72" s="58">
        <f t="shared" si="1"/>
        <v>700000</v>
      </c>
      <c r="F72" s="58">
        <f t="shared" si="6"/>
        <v>65650000</v>
      </c>
      <c r="G72" s="58">
        <f t="shared" si="7"/>
        <v>295000</v>
      </c>
      <c r="H72" s="58">
        <f t="shared" si="8"/>
        <v>118000</v>
      </c>
      <c r="I72" s="58">
        <f t="shared" si="9"/>
        <v>590000</v>
      </c>
      <c r="J72" s="58">
        <f t="shared" si="2"/>
        <v>1003000</v>
      </c>
      <c r="K72" s="58">
        <f t="shared" si="3"/>
        <v>1703000</v>
      </c>
      <c r="L72" s="84">
        <f t="shared" si="4"/>
        <v>2.7691056910569105E-2</v>
      </c>
    </row>
    <row r="73" spans="1:12" x14ac:dyDescent="0.3">
      <c r="A73" s="39">
        <v>49</v>
      </c>
      <c r="B73" s="58">
        <v>700000</v>
      </c>
      <c r="C73" s="58"/>
      <c r="D73" s="58"/>
      <c r="E73" s="58">
        <f t="shared" si="1"/>
        <v>700000</v>
      </c>
      <c r="F73" s="58">
        <f t="shared" si="6"/>
        <v>66350000</v>
      </c>
      <c r="G73" s="58">
        <f t="shared" si="7"/>
        <v>295000</v>
      </c>
      <c r="H73" s="58">
        <f t="shared" si="8"/>
        <v>118000</v>
      </c>
      <c r="I73" s="58">
        <f t="shared" si="9"/>
        <v>590000</v>
      </c>
      <c r="J73" s="58">
        <f t="shared" si="2"/>
        <v>1003000</v>
      </c>
      <c r="K73" s="58">
        <f t="shared" si="3"/>
        <v>1703000</v>
      </c>
      <c r="L73" s="84">
        <f t="shared" si="4"/>
        <v>2.7691056910569105E-2</v>
      </c>
    </row>
    <row r="74" spans="1:12" x14ac:dyDescent="0.3">
      <c r="A74" s="39">
        <v>50</v>
      </c>
      <c r="B74" s="58">
        <v>700000</v>
      </c>
      <c r="C74" s="58"/>
      <c r="D74" s="58"/>
      <c r="E74" s="58">
        <f t="shared" si="1"/>
        <v>700000</v>
      </c>
      <c r="F74" s="58">
        <f t="shared" si="6"/>
        <v>67050000</v>
      </c>
      <c r="G74" s="58">
        <f t="shared" si="7"/>
        <v>295000</v>
      </c>
      <c r="H74" s="58">
        <f t="shared" si="8"/>
        <v>118000</v>
      </c>
      <c r="I74" s="58">
        <f t="shared" si="9"/>
        <v>590000</v>
      </c>
      <c r="J74" s="58">
        <f t="shared" si="2"/>
        <v>1003000</v>
      </c>
      <c r="K74" s="58">
        <f t="shared" si="3"/>
        <v>1703000</v>
      </c>
      <c r="L74" s="84">
        <f t="shared" si="4"/>
        <v>2.7691056910569105E-2</v>
      </c>
    </row>
    <row r="75" spans="1:12" x14ac:dyDescent="0.3">
      <c r="D75"/>
    </row>
  </sheetData>
  <mergeCells count="3">
    <mergeCell ref="B21:K21"/>
    <mergeCell ref="B22:F22"/>
    <mergeCell ref="G22:J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19.44140625" style="2" customWidth="1"/>
    <col min="2" max="2" width="12.44140625" style="2" customWidth="1"/>
    <col min="3" max="3" width="13.5546875" style="2" customWidth="1"/>
    <col min="4" max="4" width="11.6640625" style="2" customWidth="1"/>
    <col min="5" max="5" width="13.5546875" style="2" customWidth="1"/>
    <col min="6" max="6" width="15.6640625" style="2" customWidth="1"/>
    <col min="7" max="7" width="13" style="2" customWidth="1"/>
    <col min="8" max="8" width="18.44140625" style="2" customWidth="1"/>
    <col min="9" max="9" width="21.109375" style="2" customWidth="1"/>
    <col min="10" max="10" width="15.109375" style="2" bestFit="1" customWidth="1"/>
    <col min="11" max="11" width="14.109375" style="2" bestFit="1" customWidth="1"/>
    <col min="12" max="21" width="9.109375" style="2"/>
  </cols>
  <sheetData>
    <row r="1" spans="1:11" x14ac:dyDescent="0.3">
      <c r="A1" s="1" t="s">
        <v>56</v>
      </c>
    </row>
    <row r="3" spans="1:11" s="2" customFormat="1" ht="13.8" x14ac:dyDescent="0.25">
      <c r="A3" s="80" t="s">
        <v>57</v>
      </c>
      <c r="B3" s="80"/>
      <c r="C3" s="80"/>
    </row>
    <row r="4" spans="1:11" s="2" customFormat="1" ht="13.8" x14ac:dyDescent="0.25">
      <c r="A4" s="39" t="s">
        <v>58</v>
      </c>
      <c r="B4" s="68">
        <v>7.0000000000000007E-2</v>
      </c>
      <c r="C4" s="39" t="s">
        <v>38</v>
      </c>
    </row>
    <row r="5" spans="1:11" s="2" customFormat="1" x14ac:dyDescent="0.3">
      <c r="A5" s="39" t="s">
        <v>59</v>
      </c>
      <c r="B5" s="68">
        <v>4</v>
      </c>
      <c r="C5" s="39" t="s">
        <v>17</v>
      </c>
      <c r="F5" s="69"/>
    </row>
    <row r="6" spans="1:11" s="2" customFormat="1" ht="28.2" x14ac:dyDescent="0.3">
      <c r="A6" s="57" t="s">
        <v>60</v>
      </c>
      <c r="B6" s="68">
        <v>50</v>
      </c>
      <c r="C6" s="39" t="s">
        <v>32</v>
      </c>
      <c r="F6" s="69"/>
    </row>
    <row r="7" spans="1:11" s="2" customFormat="1" ht="13.8" x14ac:dyDescent="0.25">
      <c r="A7" s="39" t="s">
        <v>61</v>
      </c>
      <c r="B7" s="39"/>
      <c r="C7" s="39" t="s">
        <v>62</v>
      </c>
      <c r="D7" s="70" t="s">
        <v>63</v>
      </c>
    </row>
    <row r="8" spans="1:11" s="2" customFormat="1" ht="13.8" x14ac:dyDescent="0.25">
      <c r="A8" s="71"/>
      <c r="B8" s="71"/>
      <c r="C8" s="71"/>
    </row>
    <row r="9" spans="1:11" s="2" customFormat="1" ht="13.8" x14ac:dyDescent="0.25">
      <c r="A9" s="81" t="s">
        <v>64</v>
      </c>
      <c r="B9" s="81"/>
      <c r="C9" s="81"/>
      <c r="D9" s="81"/>
      <c r="E9" s="81"/>
      <c r="F9" s="81"/>
      <c r="G9" s="81"/>
      <c r="H9" s="81"/>
    </row>
    <row r="10" spans="1:11" s="2" customFormat="1" ht="13.8" x14ac:dyDescent="0.25">
      <c r="A10" s="39" t="s">
        <v>65</v>
      </c>
      <c r="B10" s="39">
        <v>1</v>
      </c>
      <c r="C10" s="39">
        <v>2</v>
      </c>
      <c r="D10" s="39">
        <v>3</v>
      </c>
      <c r="E10" s="39">
        <v>4</v>
      </c>
      <c r="F10" s="39">
        <v>5</v>
      </c>
      <c r="G10" s="39">
        <v>6</v>
      </c>
      <c r="H10" s="39">
        <v>7</v>
      </c>
    </row>
    <row r="11" spans="1:11" s="2" customFormat="1" x14ac:dyDescent="0.3">
      <c r="A11" s="39" t="s">
        <v>66</v>
      </c>
      <c r="B11" s="74">
        <v>960000</v>
      </c>
      <c r="C11" s="74">
        <v>895840</v>
      </c>
      <c r="D11" s="74">
        <v>6964511.8096000003</v>
      </c>
      <c r="E11" s="74">
        <v>13734967.390374402</v>
      </c>
      <c r="F11" s="74">
        <v>14595217.414143838</v>
      </c>
      <c r="G11" s="74">
        <v>25737129.492033049</v>
      </c>
      <c r="H11" s="74">
        <v>9226144.3023442701</v>
      </c>
    </row>
    <row r="13" spans="1:11" s="2" customFormat="1" x14ac:dyDescent="0.3">
      <c r="G13"/>
      <c r="H13"/>
    </row>
    <row r="14" spans="1:11" s="2" customFormat="1" ht="28.2" x14ac:dyDescent="0.3">
      <c r="A14" s="39" t="s">
        <v>67</v>
      </c>
      <c r="B14" s="39" t="s">
        <v>67</v>
      </c>
      <c r="C14" s="39" t="s">
        <v>68</v>
      </c>
      <c r="D14" s="57" t="s">
        <v>69</v>
      </c>
      <c r="E14" s="39" t="s">
        <v>70</v>
      </c>
      <c r="F14" s="57" t="s">
        <v>71</v>
      </c>
      <c r="G14"/>
      <c r="H14"/>
      <c r="I14" s="80" t="s">
        <v>72</v>
      </c>
      <c r="J14" s="80"/>
    </row>
    <row r="15" spans="1:11" s="2" customFormat="1" x14ac:dyDescent="0.3">
      <c r="A15" s="39" t="s">
        <v>73</v>
      </c>
      <c r="B15" s="39" t="s">
        <v>73</v>
      </c>
      <c r="C15" s="39" t="s">
        <v>74</v>
      </c>
      <c r="D15" s="39" t="s">
        <v>74</v>
      </c>
      <c r="E15" s="39" t="s">
        <v>74</v>
      </c>
      <c r="F15" s="39" t="s">
        <v>74</v>
      </c>
      <c r="G15"/>
      <c r="H15"/>
      <c r="I15" s="55" t="s">
        <v>68</v>
      </c>
      <c r="J15" s="58"/>
      <c r="K15"/>
    </row>
    <row r="16" spans="1:11" s="2" customFormat="1" x14ac:dyDescent="0.3">
      <c r="A16" s="39">
        <v>1</v>
      </c>
      <c r="B16" s="39">
        <v>1</v>
      </c>
      <c r="C16" s="58"/>
      <c r="D16" s="58"/>
      <c r="E16" s="58"/>
      <c r="F16" s="58"/>
      <c r="G16"/>
      <c r="H16"/>
      <c r="I16" s="55" t="s">
        <v>69</v>
      </c>
      <c r="J16" s="58"/>
      <c r="K16"/>
    </row>
    <row r="17" spans="1:11" s="2" customFormat="1" x14ac:dyDescent="0.3">
      <c r="A17" s="39">
        <v>2</v>
      </c>
      <c r="B17" s="39">
        <v>2</v>
      </c>
      <c r="C17" s="58"/>
      <c r="D17" s="58"/>
      <c r="E17" s="58"/>
      <c r="F17" s="58"/>
      <c r="G17"/>
      <c r="H17"/>
      <c r="I17" s="55" t="s">
        <v>75</v>
      </c>
      <c r="J17" s="58"/>
      <c r="K17"/>
    </row>
    <row r="18" spans="1:11" s="2" customFormat="1" x14ac:dyDescent="0.3">
      <c r="A18" s="39">
        <v>3</v>
      </c>
      <c r="B18" s="39">
        <v>3</v>
      </c>
      <c r="C18" s="58"/>
      <c r="D18" s="58"/>
      <c r="E18" s="58"/>
      <c r="F18" s="58"/>
      <c r="G18"/>
      <c r="H18"/>
      <c r="J18"/>
      <c r="K18"/>
    </row>
    <row r="19" spans="1:11" s="2" customFormat="1" x14ac:dyDescent="0.3">
      <c r="A19" s="39">
        <v>4</v>
      </c>
      <c r="B19" s="39">
        <v>4</v>
      </c>
      <c r="C19" s="58"/>
      <c r="D19" s="58"/>
      <c r="E19" s="58"/>
      <c r="F19" s="58"/>
      <c r="G19"/>
      <c r="H19"/>
      <c r="I19" s="55" t="s">
        <v>76</v>
      </c>
      <c r="J19" s="58"/>
      <c r="K19"/>
    </row>
    <row r="20" spans="1:11" s="2" customFormat="1" x14ac:dyDescent="0.3">
      <c r="A20" s="39">
        <v>5</v>
      </c>
      <c r="B20" s="39">
        <v>5</v>
      </c>
      <c r="C20" s="58"/>
      <c r="D20" s="58"/>
      <c r="E20" s="58"/>
      <c r="F20" s="58"/>
      <c r="G20"/>
      <c r="H20"/>
      <c r="I20" s="55" t="s">
        <v>77</v>
      </c>
      <c r="J20" s="58"/>
      <c r="K20"/>
    </row>
    <row r="21" spans="1:11" s="2" customFormat="1" x14ac:dyDescent="0.3">
      <c r="A21" s="39">
        <v>6</v>
      </c>
      <c r="B21" s="39">
        <v>6</v>
      </c>
      <c r="C21" s="58"/>
      <c r="D21" s="58"/>
      <c r="E21" s="58"/>
      <c r="F21" s="58"/>
      <c r="G21"/>
      <c r="H21"/>
      <c r="J21"/>
      <c r="K21"/>
    </row>
    <row r="22" spans="1:11" s="2" customFormat="1" x14ac:dyDescent="0.3">
      <c r="A22" s="39">
        <v>7</v>
      </c>
      <c r="B22" s="39">
        <v>1</v>
      </c>
      <c r="C22" s="58"/>
      <c r="D22" s="58"/>
      <c r="E22" s="58"/>
      <c r="F22" s="58"/>
      <c r="G22" s="2" t="s">
        <v>78</v>
      </c>
      <c r="H22"/>
    </row>
    <row r="23" spans="1:11" s="2" customFormat="1" x14ac:dyDescent="0.3">
      <c r="A23" s="39">
        <v>8</v>
      </c>
      <c r="B23" s="39">
        <v>2</v>
      </c>
      <c r="C23" s="58"/>
      <c r="D23" s="58"/>
      <c r="E23" s="58"/>
      <c r="F23" s="58"/>
      <c r="G23"/>
      <c r="H23"/>
    </row>
    <row r="24" spans="1:11" s="2" customFormat="1" x14ac:dyDescent="0.3">
      <c r="A24" s="39">
        <v>9</v>
      </c>
      <c r="B24" s="39">
        <v>3</v>
      </c>
      <c r="C24" s="58"/>
      <c r="D24" s="58"/>
      <c r="E24" s="58"/>
      <c r="F24" s="58"/>
      <c r="G24"/>
      <c r="H24"/>
      <c r="J24" s="72"/>
    </row>
    <row r="25" spans="1:11" s="2" customFormat="1" x14ac:dyDescent="0.3">
      <c r="A25" s="39">
        <v>10</v>
      </c>
      <c r="B25" s="39">
        <v>4</v>
      </c>
      <c r="C25" s="58"/>
      <c r="D25" s="58"/>
      <c r="E25" s="58"/>
      <c r="F25" s="58"/>
      <c r="G25"/>
      <c r="H25"/>
    </row>
    <row r="26" spans="1:11" s="2" customFormat="1" x14ac:dyDescent="0.3">
      <c r="A26" s="39">
        <v>11</v>
      </c>
      <c r="B26" s="39">
        <v>5</v>
      </c>
      <c r="C26" s="58"/>
      <c r="D26" s="58"/>
      <c r="E26" s="58"/>
      <c r="F26" s="58"/>
      <c r="G26"/>
      <c r="H26"/>
    </row>
    <row r="27" spans="1:11" s="2" customFormat="1" x14ac:dyDescent="0.3">
      <c r="A27" s="39">
        <v>12</v>
      </c>
      <c r="B27" s="39">
        <v>6</v>
      </c>
      <c r="C27" s="58"/>
      <c r="D27" s="58"/>
      <c r="E27" s="58"/>
      <c r="F27" s="58"/>
      <c r="G27"/>
      <c r="H27"/>
    </row>
    <row r="28" spans="1:11" s="2" customFormat="1" x14ac:dyDescent="0.3">
      <c r="A28" s="39">
        <v>13</v>
      </c>
      <c r="B28" s="39">
        <v>7</v>
      </c>
      <c r="C28" s="58"/>
      <c r="D28" s="58"/>
      <c r="E28" s="58"/>
      <c r="F28" s="58"/>
      <c r="G28"/>
      <c r="H28"/>
    </row>
    <row r="29" spans="1:11" s="2" customFormat="1" x14ac:dyDescent="0.3">
      <c r="A29" s="39">
        <v>14</v>
      </c>
      <c r="B29" s="39">
        <v>8</v>
      </c>
      <c r="C29" s="58"/>
      <c r="D29" s="58"/>
      <c r="E29" s="58"/>
      <c r="F29" s="58"/>
      <c r="G29"/>
      <c r="H29"/>
    </row>
    <row r="30" spans="1:11" s="2" customFormat="1" x14ac:dyDescent="0.3">
      <c r="A30" s="39">
        <v>15</v>
      </c>
      <c r="B30" s="39">
        <v>9</v>
      </c>
      <c r="C30" s="58"/>
      <c r="D30" s="58"/>
      <c r="E30" s="58"/>
      <c r="F30" s="58"/>
      <c r="G30"/>
      <c r="H30"/>
    </row>
    <row r="31" spans="1:11" s="2" customFormat="1" x14ac:dyDescent="0.3">
      <c r="A31" s="39">
        <v>16</v>
      </c>
      <c r="B31" s="39">
        <v>10</v>
      </c>
      <c r="C31" s="58"/>
      <c r="D31" s="58"/>
      <c r="E31" s="58"/>
      <c r="F31" s="58"/>
      <c r="G31"/>
      <c r="H31"/>
    </row>
    <row r="32" spans="1:11" s="2" customFormat="1" x14ac:dyDescent="0.3">
      <c r="A32" s="39">
        <v>17</v>
      </c>
      <c r="B32" s="39">
        <v>11</v>
      </c>
      <c r="C32" s="58"/>
      <c r="D32" s="58"/>
      <c r="E32" s="58"/>
      <c r="F32" s="58"/>
      <c r="G32"/>
      <c r="H32"/>
    </row>
    <row r="33" spans="1:8" s="2" customFormat="1" x14ac:dyDescent="0.3">
      <c r="A33" s="39">
        <v>18</v>
      </c>
      <c r="B33" s="39">
        <v>12</v>
      </c>
      <c r="C33" s="58"/>
      <c r="D33" s="58"/>
      <c r="E33" s="58"/>
      <c r="F33" s="58"/>
      <c r="G33"/>
      <c r="H33"/>
    </row>
    <row r="34" spans="1:8" s="2" customFormat="1" x14ac:dyDescent="0.3">
      <c r="A34" s="39">
        <v>19</v>
      </c>
      <c r="B34" s="39">
        <v>13</v>
      </c>
      <c r="C34" s="58"/>
      <c r="D34" s="58"/>
      <c r="E34" s="58"/>
      <c r="F34" s="58"/>
      <c r="G34"/>
      <c r="H34"/>
    </row>
    <row r="35" spans="1:8" s="2" customFormat="1" x14ac:dyDescent="0.3">
      <c r="A35" s="39">
        <v>20</v>
      </c>
      <c r="B35" s="39">
        <v>14</v>
      </c>
      <c r="C35" s="58"/>
      <c r="D35" s="58"/>
      <c r="E35" s="58"/>
      <c r="F35" s="58"/>
      <c r="G35"/>
      <c r="H35"/>
    </row>
    <row r="36" spans="1:8" s="2" customFormat="1" x14ac:dyDescent="0.3">
      <c r="A36" s="39">
        <v>21</v>
      </c>
      <c r="B36" s="39">
        <v>15</v>
      </c>
      <c r="C36" s="58"/>
      <c r="D36" s="58"/>
      <c r="E36" s="58"/>
      <c r="F36" s="58"/>
      <c r="G36"/>
      <c r="H36"/>
    </row>
    <row r="37" spans="1:8" s="2" customFormat="1" x14ac:dyDescent="0.3">
      <c r="A37" s="39">
        <v>22</v>
      </c>
      <c r="B37" s="39">
        <v>16</v>
      </c>
      <c r="C37" s="58"/>
      <c r="D37" s="58"/>
      <c r="E37" s="58"/>
      <c r="F37" s="58"/>
      <c r="G37"/>
      <c r="H37"/>
    </row>
    <row r="38" spans="1:8" s="2" customFormat="1" x14ac:dyDescent="0.3">
      <c r="A38" s="39">
        <v>23</v>
      </c>
      <c r="B38" s="39">
        <v>17</v>
      </c>
      <c r="C38" s="58"/>
      <c r="D38" s="58"/>
      <c r="E38" s="58"/>
      <c r="F38" s="58"/>
      <c r="G38"/>
      <c r="H38"/>
    </row>
    <row r="39" spans="1:8" s="2" customFormat="1" x14ac:dyDescent="0.3">
      <c r="A39" s="39">
        <v>24</v>
      </c>
      <c r="B39" s="39">
        <v>18</v>
      </c>
      <c r="C39" s="58"/>
      <c r="D39" s="58"/>
      <c r="E39" s="58"/>
      <c r="F39" s="58"/>
      <c r="G39"/>
      <c r="H39"/>
    </row>
    <row r="40" spans="1:8" s="2" customFormat="1" x14ac:dyDescent="0.3">
      <c r="A40" s="39">
        <v>25</v>
      </c>
      <c r="B40" s="39">
        <v>19</v>
      </c>
      <c r="C40" s="58"/>
      <c r="D40" s="58"/>
      <c r="E40" s="58"/>
      <c r="F40" s="58"/>
      <c r="G40"/>
      <c r="H40"/>
    </row>
    <row r="41" spans="1:8" s="2" customFormat="1" x14ac:dyDescent="0.3">
      <c r="A41" s="39">
        <v>26</v>
      </c>
      <c r="B41" s="39">
        <v>20</v>
      </c>
      <c r="C41" s="58"/>
      <c r="D41" s="58"/>
      <c r="E41" s="58"/>
      <c r="F41" s="58"/>
      <c r="G41"/>
      <c r="H41"/>
    </row>
    <row r="42" spans="1:8" s="2" customFormat="1" x14ac:dyDescent="0.3">
      <c r="A42" s="39">
        <v>27</v>
      </c>
      <c r="B42" s="39">
        <v>21</v>
      </c>
      <c r="C42" s="58"/>
      <c r="D42" s="58"/>
      <c r="E42" s="58"/>
      <c r="F42" s="58"/>
      <c r="G42"/>
      <c r="H42"/>
    </row>
    <row r="43" spans="1:8" s="2" customFormat="1" x14ac:dyDescent="0.3">
      <c r="A43" s="39">
        <v>28</v>
      </c>
      <c r="B43" s="39">
        <v>22</v>
      </c>
      <c r="C43" s="58"/>
      <c r="D43" s="58"/>
      <c r="E43" s="58"/>
      <c r="F43" s="58"/>
      <c r="G43"/>
      <c r="H43"/>
    </row>
    <row r="44" spans="1:8" s="2" customFormat="1" x14ac:dyDescent="0.3">
      <c r="A44" s="39">
        <v>29</v>
      </c>
      <c r="B44" s="39">
        <v>23</v>
      </c>
      <c r="C44" s="58"/>
      <c r="D44" s="58"/>
      <c r="E44" s="58"/>
      <c r="F44" s="58"/>
      <c r="G44"/>
      <c r="H44"/>
    </row>
    <row r="45" spans="1:8" s="2" customFormat="1" x14ac:dyDescent="0.3">
      <c r="A45" s="39">
        <v>30</v>
      </c>
      <c r="B45" s="39">
        <v>24</v>
      </c>
      <c r="C45" s="58"/>
      <c r="D45" s="58"/>
      <c r="E45" s="58"/>
      <c r="F45" s="58"/>
      <c r="G45"/>
      <c r="H45"/>
    </row>
    <row r="46" spans="1:8" s="2" customFormat="1" x14ac:dyDescent="0.3">
      <c r="A46" s="39">
        <v>31</v>
      </c>
      <c r="B46" s="39">
        <v>25</v>
      </c>
      <c r="C46" s="58"/>
      <c r="D46" s="58"/>
      <c r="E46" s="58"/>
      <c r="F46" s="58"/>
      <c r="G46"/>
      <c r="H46"/>
    </row>
    <row r="47" spans="1:8" s="2" customFormat="1" x14ac:dyDescent="0.3">
      <c r="A47" s="39">
        <v>32</v>
      </c>
      <c r="B47" s="39">
        <v>26</v>
      </c>
      <c r="C47" s="58"/>
      <c r="D47" s="58"/>
      <c r="E47" s="58"/>
      <c r="F47" s="58"/>
      <c r="G47"/>
      <c r="H47"/>
    </row>
    <row r="48" spans="1:8" s="2" customFormat="1" x14ac:dyDescent="0.3">
      <c r="A48" s="39">
        <v>33</v>
      </c>
      <c r="B48" s="39">
        <v>27</v>
      </c>
      <c r="C48" s="58"/>
      <c r="D48" s="58"/>
      <c r="E48" s="58"/>
      <c r="F48" s="58"/>
      <c r="G48"/>
      <c r="H48"/>
    </row>
    <row r="49" spans="1:8" s="2" customFormat="1" x14ac:dyDescent="0.3">
      <c r="A49" s="39">
        <v>34</v>
      </c>
      <c r="B49" s="39">
        <v>28</v>
      </c>
      <c r="C49" s="58"/>
      <c r="D49" s="58"/>
      <c r="E49" s="58"/>
      <c r="F49" s="58"/>
      <c r="G49"/>
      <c r="H49"/>
    </row>
    <row r="50" spans="1:8" s="2" customFormat="1" x14ac:dyDescent="0.3">
      <c r="A50" s="39">
        <v>35</v>
      </c>
      <c r="B50" s="39">
        <v>29</v>
      </c>
      <c r="C50" s="58"/>
      <c r="D50" s="58"/>
      <c r="E50" s="58"/>
      <c r="F50" s="58"/>
      <c r="G50"/>
      <c r="H50"/>
    </row>
    <row r="51" spans="1:8" s="2" customFormat="1" x14ac:dyDescent="0.3">
      <c r="A51" s="39">
        <v>36</v>
      </c>
      <c r="B51" s="39">
        <v>30</v>
      </c>
      <c r="C51" s="58"/>
      <c r="D51" s="58"/>
      <c r="E51" s="58"/>
      <c r="F51" s="58"/>
      <c r="G51"/>
      <c r="H51"/>
    </row>
    <row r="52" spans="1:8" s="2" customFormat="1" x14ac:dyDescent="0.3">
      <c r="A52" s="39">
        <v>37</v>
      </c>
      <c r="B52" s="39">
        <v>31</v>
      </c>
      <c r="C52" s="58"/>
      <c r="D52" s="58"/>
      <c r="E52" s="58"/>
      <c r="F52" s="58"/>
      <c r="G52"/>
      <c r="H52"/>
    </row>
    <row r="53" spans="1:8" s="2" customFormat="1" x14ac:dyDescent="0.3">
      <c r="A53" s="39">
        <v>38</v>
      </c>
      <c r="B53" s="39">
        <v>32</v>
      </c>
      <c r="C53" s="58"/>
      <c r="D53" s="58"/>
      <c r="E53" s="58"/>
      <c r="F53" s="58"/>
      <c r="G53"/>
      <c r="H53"/>
    </row>
    <row r="54" spans="1:8" s="2" customFormat="1" x14ac:dyDescent="0.3">
      <c r="A54" s="39">
        <v>39</v>
      </c>
      <c r="B54" s="39">
        <v>33</v>
      </c>
      <c r="C54" s="58"/>
      <c r="D54" s="58"/>
      <c r="E54" s="58"/>
      <c r="F54" s="58"/>
      <c r="G54"/>
      <c r="H54"/>
    </row>
    <row r="55" spans="1:8" s="2" customFormat="1" x14ac:dyDescent="0.3">
      <c r="A55" s="39">
        <v>40</v>
      </c>
      <c r="B55" s="39">
        <v>34</v>
      </c>
      <c r="C55" s="58"/>
      <c r="D55" s="58"/>
      <c r="E55" s="58"/>
      <c r="F55" s="58"/>
      <c r="G55"/>
      <c r="H55"/>
    </row>
    <row r="56" spans="1:8" s="2" customFormat="1" x14ac:dyDescent="0.3">
      <c r="A56" s="39">
        <v>41</v>
      </c>
      <c r="B56" s="39">
        <v>35</v>
      </c>
      <c r="C56" s="58"/>
      <c r="D56" s="58"/>
      <c r="E56" s="58"/>
      <c r="F56" s="58"/>
      <c r="G56"/>
      <c r="H56"/>
    </row>
    <row r="57" spans="1:8" s="2" customFormat="1" x14ac:dyDescent="0.3">
      <c r="A57" s="39">
        <v>42</v>
      </c>
      <c r="B57" s="39">
        <v>36</v>
      </c>
      <c r="C57" s="58"/>
      <c r="D57" s="58"/>
      <c r="E57" s="58"/>
      <c r="F57" s="58"/>
      <c r="G57"/>
      <c r="H57"/>
    </row>
    <row r="58" spans="1:8" s="2" customFormat="1" x14ac:dyDescent="0.3">
      <c r="A58" s="39">
        <v>43</v>
      </c>
      <c r="B58" s="39">
        <v>37</v>
      </c>
      <c r="C58" s="58"/>
      <c r="D58" s="58"/>
      <c r="E58" s="58"/>
      <c r="F58" s="58"/>
      <c r="G58"/>
      <c r="H58"/>
    </row>
    <row r="59" spans="1:8" s="2" customFormat="1" x14ac:dyDescent="0.3">
      <c r="A59" s="39">
        <v>44</v>
      </c>
      <c r="B59" s="39">
        <v>38</v>
      </c>
      <c r="C59" s="58"/>
      <c r="D59" s="58"/>
      <c r="E59" s="58"/>
      <c r="F59" s="58"/>
      <c r="G59"/>
      <c r="H59"/>
    </row>
    <row r="60" spans="1:8" s="2" customFormat="1" x14ac:dyDescent="0.3">
      <c r="A60" s="39">
        <v>45</v>
      </c>
      <c r="B60" s="39">
        <v>39</v>
      </c>
      <c r="C60" s="58"/>
      <c r="D60" s="58"/>
      <c r="E60" s="58"/>
      <c r="F60" s="58"/>
      <c r="G60"/>
      <c r="H60"/>
    </row>
    <row r="61" spans="1:8" s="2" customFormat="1" x14ac:dyDescent="0.3">
      <c r="A61" s="39">
        <v>46</v>
      </c>
      <c r="B61" s="39">
        <v>40</v>
      </c>
      <c r="C61" s="58"/>
      <c r="D61" s="58"/>
      <c r="E61" s="58"/>
      <c r="F61" s="58"/>
      <c r="G61"/>
      <c r="H61"/>
    </row>
    <row r="62" spans="1:8" s="2" customFormat="1" x14ac:dyDescent="0.3">
      <c r="A62" s="39">
        <v>47</v>
      </c>
      <c r="B62" s="39">
        <v>41</v>
      </c>
      <c r="C62" s="58"/>
      <c r="D62" s="58"/>
      <c r="E62" s="58"/>
      <c r="F62" s="58"/>
      <c r="G62"/>
      <c r="H62"/>
    </row>
    <row r="63" spans="1:8" s="2" customFormat="1" x14ac:dyDescent="0.3">
      <c r="A63" s="39">
        <v>48</v>
      </c>
      <c r="B63" s="39">
        <v>42</v>
      </c>
      <c r="C63" s="58"/>
      <c r="D63" s="58"/>
      <c r="E63" s="58"/>
      <c r="F63" s="58"/>
      <c r="G63"/>
      <c r="H63"/>
    </row>
    <row r="64" spans="1:8" s="2" customFormat="1" x14ac:dyDescent="0.3">
      <c r="A64" s="39">
        <v>49</v>
      </c>
      <c r="B64" s="39">
        <v>43</v>
      </c>
      <c r="C64" s="58"/>
      <c r="D64" s="58"/>
      <c r="E64" s="58"/>
      <c r="F64" s="58"/>
      <c r="G64"/>
      <c r="H64"/>
    </row>
    <row r="65" spans="1:8" s="2" customFormat="1" x14ac:dyDescent="0.3">
      <c r="A65" s="39">
        <v>50</v>
      </c>
      <c r="B65" s="39">
        <v>44</v>
      </c>
      <c r="C65" s="58"/>
      <c r="D65" s="58"/>
      <c r="E65" s="58"/>
      <c r="F65" s="58"/>
      <c r="G65"/>
      <c r="H65"/>
    </row>
    <row r="66" spans="1:8" s="2" customFormat="1" x14ac:dyDescent="0.3">
      <c r="A66" s="39">
        <v>51</v>
      </c>
      <c r="B66" s="39">
        <v>45</v>
      </c>
      <c r="C66" s="58"/>
      <c r="D66" s="58"/>
      <c r="E66" s="58"/>
      <c r="F66" s="58"/>
      <c r="G66"/>
      <c r="H66"/>
    </row>
    <row r="67" spans="1:8" s="2" customFormat="1" x14ac:dyDescent="0.3">
      <c r="A67" s="39">
        <v>52</v>
      </c>
      <c r="B67" s="39">
        <v>46</v>
      </c>
      <c r="C67" s="58"/>
      <c r="D67" s="58"/>
      <c r="E67" s="58"/>
      <c r="F67" s="58"/>
      <c r="G67"/>
      <c r="H67"/>
    </row>
    <row r="68" spans="1:8" s="2" customFormat="1" x14ac:dyDescent="0.3">
      <c r="A68" s="39">
        <v>53</v>
      </c>
      <c r="B68" s="39">
        <v>47</v>
      </c>
      <c r="C68" s="58"/>
      <c r="D68" s="58"/>
      <c r="E68" s="58"/>
      <c r="F68" s="58"/>
      <c r="G68"/>
      <c r="H68"/>
    </row>
    <row r="69" spans="1:8" s="2" customFormat="1" x14ac:dyDescent="0.3">
      <c r="A69" s="39">
        <v>54</v>
      </c>
      <c r="B69" s="39">
        <v>48</v>
      </c>
      <c r="C69" s="58"/>
      <c r="D69" s="58"/>
      <c r="E69" s="58"/>
      <c r="F69" s="58"/>
      <c r="G69"/>
      <c r="H69"/>
    </row>
    <row r="70" spans="1:8" s="2" customFormat="1" x14ac:dyDescent="0.3">
      <c r="A70" s="39">
        <v>55</v>
      </c>
      <c r="B70" s="39">
        <v>49</v>
      </c>
      <c r="C70" s="58"/>
      <c r="D70" s="58"/>
      <c r="E70" s="58"/>
      <c r="F70" s="58"/>
      <c r="G70"/>
      <c r="H70"/>
    </row>
    <row r="71" spans="1:8" s="2" customFormat="1" x14ac:dyDescent="0.3">
      <c r="A71" s="39">
        <v>56</v>
      </c>
      <c r="B71" s="39">
        <v>50</v>
      </c>
      <c r="C71" s="58"/>
      <c r="D71" s="58"/>
      <c r="E71" s="58"/>
      <c r="F71" s="58"/>
      <c r="G71"/>
      <c r="H71"/>
    </row>
  </sheetData>
  <mergeCells count="3">
    <mergeCell ref="A3:C3"/>
    <mergeCell ref="A9:H9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structure and time dynamics</vt:lpstr>
      <vt:lpstr>Static indicators</vt:lpstr>
      <vt:lpstr>Dynamic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2021-11-22T15:09:58Z</dcterms:created>
  <dcterms:modified xsi:type="dcterms:W3CDTF">2021-11-24T09:03:15Z</dcterms:modified>
</cp:coreProperties>
</file>