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lju_fgg\lju_fgg\hydroelectric_power\TD\TD3\"/>
    </mc:Choice>
  </mc:AlternateContent>
  <bookViews>
    <workbookView xWindow="0" yWindow="0" windowWidth="17256" windowHeight="7848" activeTab="2"/>
  </bookViews>
  <sheets>
    <sheet name="Mean Year" sheetId="1" r:id="rId1"/>
    <sheet name="Dry Year" sheetId="2" r:id="rId2"/>
    <sheet name="Wet Year" sheetId="3" r:id="rId3"/>
    <sheet name="Maximum Operation in a Wet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1" i="4" l="1"/>
  <c r="E21" i="4" s="1"/>
  <c r="F21" i="4" s="1"/>
  <c r="N20" i="4"/>
  <c r="E20" i="4" s="1"/>
  <c r="F20" i="4" s="1"/>
  <c r="N28" i="3"/>
  <c r="E28" i="3" s="1"/>
  <c r="F28" i="3" s="1"/>
  <c r="E34" i="4"/>
  <c r="D34" i="4"/>
  <c r="F34" i="4" s="1"/>
  <c r="E33" i="4"/>
  <c r="D33" i="4"/>
  <c r="F33" i="4" s="1"/>
  <c r="F32" i="4"/>
  <c r="E32" i="4"/>
  <c r="D32" i="4"/>
  <c r="F31" i="4"/>
  <c r="E31" i="4"/>
  <c r="D31" i="4"/>
  <c r="E30" i="4"/>
  <c r="D30" i="4"/>
  <c r="F30" i="4" s="1"/>
  <c r="E29" i="4"/>
  <c r="D29" i="4"/>
  <c r="F29" i="4" s="1"/>
  <c r="D28" i="4"/>
  <c r="E27" i="4"/>
  <c r="D27" i="4"/>
  <c r="F26" i="4"/>
  <c r="E26" i="4"/>
  <c r="D26" i="4"/>
  <c r="F25" i="4"/>
  <c r="E25" i="4"/>
  <c r="D25" i="4"/>
  <c r="E24" i="4"/>
  <c r="D24" i="4"/>
  <c r="F24" i="4" s="1"/>
  <c r="D23" i="4"/>
  <c r="N22" i="4"/>
  <c r="E22" i="4" s="1"/>
  <c r="D22" i="4"/>
  <c r="D21" i="4"/>
  <c r="D20" i="4"/>
  <c r="N19" i="4"/>
  <c r="E19" i="4" s="1"/>
  <c r="F19" i="4" s="1"/>
  <c r="D19" i="4"/>
  <c r="N18" i="4"/>
  <c r="E18" i="4" s="1"/>
  <c r="D18" i="4"/>
  <c r="H17" i="4"/>
  <c r="I17" i="4" s="1"/>
  <c r="E17" i="4"/>
  <c r="D17" i="4"/>
  <c r="F17" i="4" s="1"/>
  <c r="F16" i="4"/>
  <c r="E16" i="4"/>
  <c r="D16" i="4"/>
  <c r="F15" i="4"/>
  <c r="E15" i="4"/>
  <c r="D15" i="4"/>
  <c r="E14" i="4"/>
  <c r="D14" i="4"/>
  <c r="F14" i="4" s="1"/>
  <c r="E13" i="4"/>
  <c r="D13" i="4"/>
  <c r="F13" i="4" s="1"/>
  <c r="F12" i="4"/>
  <c r="E12" i="4"/>
  <c r="D12" i="4"/>
  <c r="F11" i="4"/>
  <c r="G11" i="4" s="1"/>
  <c r="G12" i="4" s="1"/>
  <c r="G13" i="4" s="1"/>
  <c r="G14" i="4" s="1"/>
  <c r="G15" i="4" s="1"/>
  <c r="G16" i="4" s="1"/>
  <c r="G17" i="4" s="1"/>
  <c r="E11" i="4"/>
  <c r="D11" i="4"/>
  <c r="D35" i="4" s="1"/>
  <c r="E34" i="3"/>
  <c r="D34" i="3"/>
  <c r="E33" i="3"/>
  <c r="D33" i="3"/>
  <c r="F33" i="3" s="1"/>
  <c r="E32" i="3"/>
  <c r="D32" i="3"/>
  <c r="F32" i="3" s="1"/>
  <c r="E31" i="3"/>
  <c r="D31" i="3"/>
  <c r="F31" i="3" s="1"/>
  <c r="E30" i="3"/>
  <c r="D30" i="3"/>
  <c r="D29" i="3"/>
  <c r="D28" i="3"/>
  <c r="N27" i="3"/>
  <c r="E27" i="3" s="1"/>
  <c r="D27" i="3"/>
  <c r="E26" i="3"/>
  <c r="D26" i="3"/>
  <c r="F26" i="3" s="1"/>
  <c r="F25" i="3"/>
  <c r="E25" i="3"/>
  <c r="D25" i="3"/>
  <c r="E24" i="3"/>
  <c r="D24" i="3"/>
  <c r="E23" i="3"/>
  <c r="D23" i="3"/>
  <c r="F23" i="3" s="1"/>
  <c r="N22" i="3"/>
  <c r="E22" i="3"/>
  <c r="D22" i="3"/>
  <c r="F22" i="3" s="1"/>
  <c r="E21" i="3"/>
  <c r="D21" i="3"/>
  <c r="F21" i="3" s="1"/>
  <c r="F20" i="3"/>
  <c r="E20" i="3"/>
  <c r="D20" i="3"/>
  <c r="N19" i="3"/>
  <c r="E19" i="3" s="1"/>
  <c r="D19" i="3"/>
  <c r="N18" i="3"/>
  <c r="E18" i="3" s="1"/>
  <c r="D18" i="3"/>
  <c r="H17" i="3"/>
  <c r="I17" i="3" s="1"/>
  <c r="E17" i="3"/>
  <c r="D17" i="3"/>
  <c r="F17" i="3" s="1"/>
  <c r="E16" i="3"/>
  <c r="D16" i="3"/>
  <c r="F16" i="3" s="1"/>
  <c r="F15" i="3"/>
  <c r="E15" i="3"/>
  <c r="D15" i="3"/>
  <c r="E14" i="3"/>
  <c r="D14" i="3"/>
  <c r="E13" i="3"/>
  <c r="D13" i="3"/>
  <c r="F13" i="3" s="1"/>
  <c r="E12" i="3"/>
  <c r="D12" i="3"/>
  <c r="F12" i="3" s="1"/>
  <c r="E11" i="3"/>
  <c r="D11" i="3"/>
  <c r="E34" i="2"/>
  <c r="D34" i="2"/>
  <c r="E33" i="2"/>
  <c r="D33" i="2"/>
  <c r="F33" i="2" s="1"/>
  <c r="E32" i="2"/>
  <c r="D32" i="2"/>
  <c r="F32" i="2" s="1"/>
  <c r="E31" i="2"/>
  <c r="D31" i="2"/>
  <c r="F31" i="2" s="1"/>
  <c r="E30" i="2"/>
  <c r="F30" i="2" s="1"/>
  <c r="D30" i="2"/>
  <c r="E29" i="2"/>
  <c r="D29" i="2"/>
  <c r="F29" i="2" s="1"/>
  <c r="D28" i="2"/>
  <c r="N27" i="2"/>
  <c r="E27" i="2"/>
  <c r="D27" i="2"/>
  <c r="E26" i="2"/>
  <c r="D26" i="2"/>
  <c r="F26" i="2" s="1"/>
  <c r="F25" i="2"/>
  <c r="E25" i="2"/>
  <c r="D25" i="2"/>
  <c r="E24" i="2"/>
  <c r="D24" i="2"/>
  <c r="E23" i="2"/>
  <c r="D23" i="2"/>
  <c r="F23" i="2" s="1"/>
  <c r="N22" i="2"/>
  <c r="E22" i="2" s="1"/>
  <c r="D22" i="2"/>
  <c r="E21" i="2"/>
  <c r="D21" i="2"/>
  <c r="F21" i="2" s="1"/>
  <c r="F20" i="2"/>
  <c r="E20" i="2"/>
  <c r="D20" i="2"/>
  <c r="E19" i="2"/>
  <c r="F19" i="2" s="1"/>
  <c r="D19" i="2"/>
  <c r="N18" i="2"/>
  <c r="E18" i="2" s="1"/>
  <c r="F18" i="2" s="1"/>
  <c r="D18" i="2"/>
  <c r="H17" i="2"/>
  <c r="I17" i="2" s="1"/>
  <c r="E17" i="2"/>
  <c r="D17" i="2"/>
  <c r="F17" i="2" s="1"/>
  <c r="E16" i="2"/>
  <c r="D16" i="2"/>
  <c r="F16" i="2" s="1"/>
  <c r="E15" i="2"/>
  <c r="D15" i="2"/>
  <c r="F15" i="2" s="1"/>
  <c r="E14" i="2"/>
  <c r="F14" i="2" s="1"/>
  <c r="D14" i="2"/>
  <c r="E13" i="2"/>
  <c r="D13" i="2"/>
  <c r="F13" i="2" s="1"/>
  <c r="E12" i="2"/>
  <c r="D12" i="2"/>
  <c r="F12" i="2" s="1"/>
  <c r="E11" i="2"/>
  <c r="D11" i="2"/>
  <c r="F11" i="2" s="1"/>
  <c r="G11" i="2" s="1"/>
  <c r="G12" i="2" s="1"/>
  <c r="G13" i="2" s="1"/>
  <c r="J11" i="1"/>
  <c r="J12" i="1"/>
  <c r="J13" i="1"/>
  <c r="J14" i="1"/>
  <c r="J15" i="1"/>
  <c r="J16" i="1"/>
  <c r="H11" i="1"/>
  <c r="H12" i="1"/>
  <c r="H13" i="1"/>
  <c r="H14" i="1"/>
  <c r="H15" i="1"/>
  <c r="H16" i="1"/>
  <c r="I14" i="1"/>
  <c r="I13" i="1" s="1"/>
  <c r="I12" i="1" s="1"/>
  <c r="I11" i="1" s="1"/>
  <c r="I15" i="1"/>
  <c r="I16" i="1"/>
  <c r="I17" i="1"/>
  <c r="H17" i="1"/>
  <c r="E12" i="1"/>
  <c r="E13" i="1"/>
  <c r="E14" i="1"/>
  <c r="E15" i="1"/>
  <c r="F15" i="1" s="1"/>
  <c r="E16" i="1"/>
  <c r="E17" i="1"/>
  <c r="E20" i="1"/>
  <c r="E21" i="1"/>
  <c r="F21" i="1" s="1"/>
  <c r="E23" i="1"/>
  <c r="E24" i="1"/>
  <c r="E25" i="1"/>
  <c r="E26" i="1"/>
  <c r="F26" i="1" s="1"/>
  <c r="E29" i="1"/>
  <c r="E30" i="1"/>
  <c r="E31" i="1"/>
  <c r="E32" i="1"/>
  <c r="E33" i="1"/>
  <c r="E34" i="1"/>
  <c r="E11" i="1"/>
  <c r="N27" i="1"/>
  <c r="E27" i="1" s="1"/>
  <c r="F27" i="1" s="1"/>
  <c r="N22" i="1"/>
  <c r="E22" i="1" s="1"/>
  <c r="N19" i="1"/>
  <c r="E19" i="1" s="1"/>
  <c r="N18" i="1"/>
  <c r="E18" i="1" s="1"/>
  <c r="D12" i="1"/>
  <c r="F12" i="1" s="1"/>
  <c r="D13" i="1"/>
  <c r="F13" i="1" s="1"/>
  <c r="D14" i="1"/>
  <c r="F14" i="1" s="1"/>
  <c r="D15" i="1"/>
  <c r="D16" i="1"/>
  <c r="F16" i="1" s="1"/>
  <c r="D17" i="1"/>
  <c r="F17" i="1" s="1"/>
  <c r="D18" i="1"/>
  <c r="D19" i="1"/>
  <c r="D20" i="1"/>
  <c r="F20" i="1" s="1"/>
  <c r="D21" i="1"/>
  <c r="D22" i="1"/>
  <c r="D23" i="1"/>
  <c r="F23" i="1" s="1"/>
  <c r="D24" i="1"/>
  <c r="F24" i="1" s="1"/>
  <c r="D25" i="1"/>
  <c r="F25" i="1" s="1"/>
  <c r="D26" i="1"/>
  <c r="D27" i="1"/>
  <c r="D28" i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11" i="1"/>
  <c r="F11" i="1" s="1"/>
  <c r="G11" i="1" s="1"/>
  <c r="F22" i="2" l="1"/>
  <c r="F27" i="2"/>
  <c r="E35" i="3"/>
  <c r="E36" i="3" s="1"/>
  <c r="N36" i="3" s="1"/>
  <c r="F27" i="3"/>
  <c r="F18" i="4"/>
  <c r="E35" i="4"/>
  <c r="G18" i="4"/>
  <c r="G19" i="4" s="1"/>
  <c r="F22" i="4"/>
  <c r="G20" i="4"/>
  <c r="G21" i="4" s="1"/>
  <c r="G22" i="4" s="1"/>
  <c r="F27" i="4"/>
  <c r="E35" i="2"/>
  <c r="I18" i="4"/>
  <c r="I16" i="4"/>
  <c r="D35" i="3"/>
  <c r="F14" i="3"/>
  <c r="F19" i="3"/>
  <c r="F24" i="3"/>
  <c r="F30" i="3"/>
  <c r="F11" i="3"/>
  <c r="G11" i="3" s="1"/>
  <c r="F18" i="3"/>
  <c r="I18" i="3" s="1"/>
  <c r="F34" i="3"/>
  <c r="I16" i="3"/>
  <c r="G12" i="3"/>
  <c r="G13" i="3" s="1"/>
  <c r="G14" i="3" s="1"/>
  <c r="G15" i="3" s="1"/>
  <c r="G16" i="3" s="1"/>
  <c r="G17" i="3" s="1"/>
  <c r="F24" i="2"/>
  <c r="F34" i="2"/>
  <c r="G14" i="2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I18" i="2"/>
  <c r="I16" i="2"/>
  <c r="D35" i="2"/>
  <c r="G12" i="1"/>
  <c r="G13" i="1" s="1"/>
  <c r="G14" i="1" s="1"/>
  <c r="G15" i="1" s="1"/>
  <c r="G16" i="1" s="1"/>
  <c r="G17" i="1" s="1"/>
  <c r="F19" i="1"/>
  <c r="D35" i="1"/>
  <c r="F22" i="1"/>
  <c r="F18" i="1"/>
  <c r="E35" i="1"/>
  <c r="G18" i="3" l="1"/>
  <c r="G19" i="3" s="1"/>
  <c r="G20" i="3" s="1"/>
  <c r="G21" i="3" s="1"/>
  <c r="G22" i="3" s="1"/>
  <c r="G23" i="3" s="1"/>
  <c r="G24" i="3" s="1"/>
  <c r="G25" i="3" s="1"/>
  <c r="G26" i="3" s="1"/>
  <c r="G27" i="3" s="1"/>
  <c r="F35" i="3"/>
  <c r="I15" i="4"/>
  <c r="H16" i="4"/>
  <c r="J16" i="4" s="1"/>
  <c r="I19" i="4"/>
  <c r="H18" i="4"/>
  <c r="J18" i="4" s="1"/>
  <c r="N37" i="3"/>
  <c r="E29" i="3"/>
  <c r="I15" i="3"/>
  <c r="H16" i="3"/>
  <c r="J16" i="3" s="1"/>
  <c r="I19" i="3"/>
  <c r="H18" i="3"/>
  <c r="J18" i="3" s="1"/>
  <c r="I15" i="2"/>
  <c r="H16" i="2"/>
  <c r="J16" i="2" s="1"/>
  <c r="I19" i="2"/>
  <c r="H18" i="2"/>
  <c r="J18" i="2" s="1"/>
  <c r="E36" i="2"/>
  <c r="F35" i="2"/>
  <c r="G18" i="1"/>
  <c r="G19" i="1" s="1"/>
  <c r="G20" i="1" s="1"/>
  <c r="G21" i="1" s="1"/>
  <c r="G22" i="1" s="1"/>
  <c r="G23" i="1" s="1"/>
  <c r="G24" i="1" s="1"/>
  <c r="G25" i="1" s="1"/>
  <c r="G26" i="1" s="1"/>
  <c r="G27" i="1" s="1"/>
  <c r="I18" i="1"/>
  <c r="F35" i="1"/>
  <c r="E36" i="1"/>
  <c r="N29" i="3" l="1"/>
  <c r="F29" i="3"/>
  <c r="I20" i="4"/>
  <c r="H19" i="4"/>
  <c r="J19" i="4" s="1"/>
  <c r="H15" i="4"/>
  <c r="J15" i="4" s="1"/>
  <c r="I14" i="4"/>
  <c r="I14" i="3"/>
  <c r="H15" i="3"/>
  <c r="J15" i="3" s="1"/>
  <c r="I20" i="3"/>
  <c r="H19" i="3"/>
  <c r="J19" i="3" s="1"/>
  <c r="G28" i="3"/>
  <c r="I20" i="2"/>
  <c r="H19" i="2"/>
  <c r="J19" i="2" s="1"/>
  <c r="N36" i="2"/>
  <c r="N37" i="2" s="1"/>
  <c r="E28" i="2"/>
  <c r="H15" i="2"/>
  <c r="J15" i="2" s="1"/>
  <c r="I14" i="2"/>
  <c r="I19" i="1"/>
  <c r="H18" i="1"/>
  <c r="J18" i="1" s="1"/>
  <c r="N36" i="1"/>
  <c r="N37" i="1" s="1"/>
  <c r="E28" i="1"/>
  <c r="H14" i="4" l="1"/>
  <c r="J14" i="4" s="1"/>
  <c r="I13" i="4"/>
  <c r="I21" i="4"/>
  <c r="H20" i="4"/>
  <c r="J20" i="4" s="1"/>
  <c r="I21" i="3"/>
  <c r="H20" i="3"/>
  <c r="J20" i="3" s="1"/>
  <c r="H14" i="3"/>
  <c r="J14" i="3" s="1"/>
  <c r="I13" i="3"/>
  <c r="H14" i="2"/>
  <c r="J14" i="2" s="1"/>
  <c r="I13" i="2"/>
  <c r="N28" i="2"/>
  <c r="F28" i="2"/>
  <c r="G28" i="2" s="1"/>
  <c r="G29" i="2" s="1"/>
  <c r="G30" i="2" s="1"/>
  <c r="G31" i="2" s="1"/>
  <c r="G32" i="2" s="1"/>
  <c r="G33" i="2" s="1"/>
  <c r="G34" i="2" s="1"/>
  <c r="I21" i="2"/>
  <c r="H20" i="2"/>
  <c r="J20" i="2" s="1"/>
  <c r="I20" i="1"/>
  <c r="H19" i="1"/>
  <c r="J19" i="1" s="1"/>
  <c r="N28" i="1"/>
  <c r="F28" i="1"/>
  <c r="G28" i="1" s="1"/>
  <c r="G29" i="1" s="1"/>
  <c r="G30" i="1" s="1"/>
  <c r="G31" i="1" s="1"/>
  <c r="G32" i="1" s="1"/>
  <c r="G33" i="1" s="1"/>
  <c r="G34" i="1" s="1"/>
  <c r="I22" i="4" l="1"/>
  <c r="H21" i="4"/>
  <c r="J21" i="4" s="1"/>
  <c r="I12" i="4"/>
  <c r="H13" i="4"/>
  <c r="J13" i="4" s="1"/>
  <c r="H13" i="3"/>
  <c r="J13" i="3" s="1"/>
  <c r="I12" i="3"/>
  <c r="I22" i="3"/>
  <c r="H21" i="3"/>
  <c r="J21" i="3" s="1"/>
  <c r="I12" i="2"/>
  <c r="H13" i="2"/>
  <c r="J13" i="2" s="1"/>
  <c r="I22" i="2"/>
  <c r="H21" i="2"/>
  <c r="J21" i="2" s="1"/>
  <c r="I21" i="1"/>
  <c r="H20" i="1"/>
  <c r="J20" i="1" s="1"/>
  <c r="I11" i="4" l="1"/>
  <c r="H11" i="4" s="1"/>
  <c r="J11" i="4" s="1"/>
  <c r="H12" i="4"/>
  <c r="J12" i="4" s="1"/>
  <c r="H22" i="4"/>
  <c r="J22" i="4" s="1"/>
  <c r="H22" i="3"/>
  <c r="J22" i="3" s="1"/>
  <c r="I23" i="3"/>
  <c r="I11" i="3"/>
  <c r="H11" i="3" s="1"/>
  <c r="J11" i="3" s="1"/>
  <c r="H12" i="3"/>
  <c r="J12" i="3" s="1"/>
  <c r="I23" i="2"/>
  <c r="H22" i="2"/>
  <c r="J22" i="2" s="1"/>
  <c r="I11" i="2"/>
  <c r="H11" i="2" s="1"/>
  <c r="J11" i="2" s="1"/>
  <c r="H12" i="2"/>
  <c r="J12" i="2" s="1"/>
  <c r="I22" i="1"/>
  <c r="H21" i="1"/>
  <c r="J21" i="1" s="1"/>
  <c r="I24" i="3" l="1"/>
  <c r="H23" i="3"/>
  <c r="J23" i="3" s="1"/>
  <c r="H23" i="2"/>
  <c r="J23" i="2" s="1"/>
  <c r="I24" i="2"/>
  <c r="I23" i="1"/>
  <c r="H22" i="1"/>
  <c r="J22" i="1" s="1"/>
  <c r="I25" i="3" l="1"/>
  <c r="H24" i="3"/>
  <c r="J24" i="3" s="1"/>
  <c r="I25" i="2"/>
  <c r="H24" i="2"/>
  <c r="J24" i="2" s="1"/>
  <c r="I24" i="1"/>
  <c r="H23" i="1"/>
  <c r="J23" i="1" s="1"/>
  <c r="I26" i="3" l="1"/>
  <c r="H25" i="3"/>
  <c r="J25" i="3" s="1"/>
  <c r="I26" i="2"/>
  <c r="H25" i="2"/>
  <c r="J25" i="2" s="1"/>
  <c r="I25" i="1"/>
  <c r="H24" i="1"/>
  <c r="J24" i="1" s="1"/>
  <c r="I27" i="3" l="1"/>
  <c r="H26" i="3"/>
  <c r="J26" i="3" s="1"/>
  <c r="I27" i="2"/>
  <c r="H26" i="2"/>
  <c r="J26" i="2" s="1"/>
  <c r="I26" i="1"/>
  <c r="H25" i="1"/>
  <c r="J25" i="1" s="1"/>
  <c r="I28" i="3" l="1"/>
  <c r="H27" i="3"/>
  <c r="J27" i="3" s="1"/>
  <c r="I28" i="2"/>
  <c r="H27" i="2"/>
  <c r="J27" i="2" s="1"/>
  <c r="I27" i="1"/>
  <c r="H26" i="1"/>
  <c r="J26" i="1" s="1"/>
  <c r="H28" i="3" l="1"/>
  <c r="J28" i="3" s="1"/>
  <c r="I29" i="2"/>
  <c r="H28" i="2"/>
  <c r="J28" i="2" s="1"/>
  <c r="I28" i="1"/>
  <c r="H27" i="1"/>
  <c r="J27" i="1" s="1"/>
  <c r="H29" i="2" l="1"/>
  <c r="J29" i="2" s="1"/>
  <c r="I30" i="2"/>
  <c r="I29" i="1"/>
  <c r="H28" i="1"/>
  <c r="J28" i="1" s="1"/>
  <c r="I31" i="2" l="1"/>
  <c r="H30" i="2"/>
  <c r="J30" i="2" s="1"/>
  <c r="I30" i="1"/>
  <c r="H29" i="1"/>
  <c r="J29" i="1" s="1"/>
  <c r="I32" i="2" l="1"/>
  <c r="H31" i="2"/>
  <c r="J31" i="2" s="1"/>
  <c r="I31" i="1"/>
  <c r="H30" i="1"/>
  <c r="J30" i="1" s="1"/>
  <c r="I33" i="2" l="1"/>
  <c r="H32" i="2"/>
  <c r="J32" i="2" s="1"/>
  <c r="I32" i="1"/>
  <c r="H31" i="1"/>
  <c r="J31" i="1" s="1"/>
  <c r="H33" i="2" l="1"/>
  <c r="J33" i="2" s="1"/>
  <c r="I34" i="2"/>
  <c r="H34" i="2" s="1"/>
  <c r="J34" i="2" s="1"/>
  <c r="I33" i="1"/>
  <c r="H32" i="1"/>
  <c r="J32" i="1" s="1"/>
  <c r="I34" i="1" l="1"/>
  <c r="H34" i="1" s="1"/>
  <c r="J34" i="1" s="1"/>
  <c r="H33" i="1"/>
  <c r="J33" i="1" s="1"/>
  <c r="G29" i="3"/>
  <c r="G30" i="3" s="1"/>
  <c r="G31" i="3" s="1"/>
  <c r="G32" i="3" s="1"/>
  <c r="G33" i="3" s="1"/>
  <c r="G34" i="3" s="1"/>
  <c r="I29" i="3" l="1"/>
  <c r="I30" i="3" l="1"/>
  <c r="H29" i="3"/>
  <c r="J29" i="3" s="1"/>
  <c r="H30" i="3" l="1"/>
  <c r="J30" i="3" s="1"/>
  <c r="I31" i="3"/>
  <c r="H31" i="3" l="1"/>
  <c r="J31" i="3" s="1"/>
  <c r="I32" i="3"/>
  <c r="I33" i="3" l="1"/>
  <c r="H32" i="3"/>
  <c r="J32" i="3" s="1"/>
  <c r="I34" i="3" l="1"/>
  <c r="H34" i="3" s="1"/>
  <c r="J34" i="3" s="1"/>
  <c r="H33" i="3"/>
  <c r="J33" i="3" s="1"/>
  <c r="E36" i="4"/>
  <c r="F35" i="4"/>
  <c r="E23" i="4" l="1"/>
  <c r="N28" i="4"/>
  <c r="F28" i="4"/>
  <c r="N23" i="4"/>
  <c r="N36" i="4" s="1"/>
  <c r="N37" i="4" s="1"/>
  <c r="F23" i="4"/>
  <c r="I23" i="4" s="1"/>
  <c r="H23" i="4" s="1"/>
  <c r="J23" i="4" s="1"/>
  <c r="G23" i="4" l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I24" i="4"/>
  <c r="H24" i="4" l="1"/>
  <c r="J24" i="4" s="1"/>
  <c r="I25" i="4"/>
  <c r="H25" i="4" l="1"/>
  <c r="J25" i="4" s="1"/>
  <c r="I26" i="4"/>
  <c r="I27" i="4" l="1"/>
  <c r="H26" i="4"/>
  <c r="J26" i="4" s="1"/>
  <c r="H27" i="4" l="1"/>
  <c r="J27" i="4" s="1"/>
  <c r="I28" i="4"/>
  <c r="H28" i="4" l="1"/>
  <c r="J28" i="4" s="1"/>
  <c r="I29" i="4"/>
  <c r="I30" i="4" l="1"/>
  <c r="H29" i="4"/>
  <c r="J29" i="4" s="1"/>
  <c r="H30" i="4" l="1"/>
  <c r="J30" i="4" s="1"/>
  <c r="I31" i="4"/>
  <c r="H31" i="4" l="1"/>
  <c r="J31" i="4" s="1"/>
  <c r="I32" i="4"/>
  <c r="I33" i="4" l="1"/>
  <c r="H32" i="4"/>
  <c r="J32" i="4" s="1"/>
  <c r="H33" i="4" l="1"/>
  <c r="J33" i="4" s="1"/>
  <c r="I34" i="4"/>
  <c r="H34" i="4" s="1"/>
  <c r="J34" i="4" s="1"/>
</calcChain>
</file>

<file path=xl/sharedStrings.xml><?xml version="1.0" encoding="utf-8"?>
<sst xmlns="http://schemas.openxmlformats.org/spreadsheetml/2006/main" count="285" uniqueCount="50">
  <si>
    <t>Input data</t>
  </si>
  <si>
    <t>[m3/s]</t>
  </si>
  <si>
    <t>rated discharge</t>
  </si>
  <si>
    <t>mean river flow</t>
  </si>
  <si>
    <t>Δt</t>
  </si>
  <si>
    <t>[s]</t>
  </si>
  <si>
    <t>computational time step</t>
  </si>
  <si>
    <t>Hour of the day</t>
  </si>
  <si>
    <t>Time</t>
  </si>
  <si>
    <t>Balance</t>
  </si>
  <si>
    <t>Cummulative</t>
  </si>
  <si>
    <t xml:space="preserve">Reservoir level </t>
  </si>
  <si>
    <t>Volume</t>
  </si>
  <si>
    <t>Denivelation</t>
  </si>
  <si>
    <t>from</t>
  </si>
  <si>
    <t>to</t>
  </si>
  <si>
    <t>[m3]</t>
  </si>
  <si>
    <t>[m.n.m]</t>
  </si>
  <si>
    <t>[1000 m3]</t>
  </si>
  <si>
    <t>[m]</t>
  </si>
  <si>
    <t>Index</t>
  </si>
  <si>
    <t>Description</t>
  </si>
  <si>
    <t>Unit</t>
  </si>
  <si>
    <t>Vd</t>
  </si>
  <si>
    <t>Intake in the reservoir</t>
  </si>
  <si>
    <t>Vi</t>
  </si>
  <si>
    <t>Outake from the reservoir</t>
  </si>
  <si>
    <t>Vd-Vi</t>
  </si>
  <si>
    <t>Sum of ballance</t>
  </si>
  <si>
    <t>Reservoir level</t>
  </si>
  <si>
    <t>Water level in the reservoir</t>
  </si>
  <si>
    <t>Total reservoir volume</t>
  </si>
  <si>
    <t>Denivelation form the opertional level of the reservoir</t>
  </si>
  <si>
    <t>Eres= 501,8595+0,007054*Vres-9,04456*10^-7*Vres^2+4,84154*10^-11*Vres^3</t>
  </si>
  <si>
    <t>Reservoir volume</t>
  </si>
  <si>
    <t>Vres=5414521,34504851-21286,7185857706*Eres+20,8148557973526*Eres^2+0,00022032983939908*Eres^3</t>
  </si>
  <si>
    <t>Qm</t>
  </si>
  <si>
    <t>Q</t>
  </si>
  <si>
    <t>Operation with the HPP</t>
  </si>
  <si>
    <t>Hour</t>
  </si>
  <si>
    <t>Mean year</t>
  </si>
  <si>
    <t>Flow</t>
  </si>
  <si>
    <t>Q(level)</t>
  </si>
  <si>
    <t>[m.asl]</t>
  </si>
  <si>
    <t>Operational level of the reservoir</t>
  </si>
  <si>
    <r>
      <t>V</t>
    </r>
    <r>
      <rPr>
        <b/>
        <vertAlign val="subscript"/>
        <sz val="11"/>
        <color theme="0"/>
        <rFont val="Times New Roman"/>
        <family val="1"/>
      </rPr>
      <t>d</t>
    </r>
  </si>
  <si>
    <r>
      <t>V</t>
    </r>
    <r>
      <rPr>
        <b/>
        <vertAlign val="subscript"/>
        <sz val="11"/>
        <color theme="0"/>
        <rFont val="Times New Roman"/>
        <family val="1"/>
      </rPr>
      <t>i</t>
    </r>
  </si>
  <si>
    <t>sec</t>
  </si>
  <si>
    <t>min</t>
  </si>
  <si>
    <t>Reservoir : Mean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</si>
</sst>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38"/>
      <scheme val="minor"/>
    </font>
    <font>
      <b/>
      <sz val="11"/>
      <name val="Times New Roman"/>
      <family val="1"/>
      <charset val="238"/>
    </font>
    <font>
      <sz val="11"/>
      <name val="Times New Roman"/>
      <family val="1"/>
      <charset val="238"/>
    </font>
    <font>
      <sz val="11"/>
      <name val="Calibri"/>
      <family val="2"/>
      <charset val="238"/>
    </font>
    <font>
      <sz val="10"/>
      <name val="Times New Roman"/>
      <family val="1"/>
      <charset val="238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Times New Roman"/>
      <family val="1"/>
    </font>
    <font>
      <b/>
      <sz val="11"/>
      <color theme="0"/>
      <name val="Times New Roman"/>
      <family val="1"/>
      <charset val="238"/>
    </font>
    <font>
      <b/>
      <sz val="11"/>
      <color theme="0"/>
      <name val="Times New Roman"/>
      <family val="1"/>
    </font>
    <font>
      <b/>
      <vertAlign val="subscript"/>
      <sz val="11"/>
      <color theme="0"/>
      <name val="Times New Roman"/>
      <family val="1"/>
    </font>
    <font>
      <b/>
      <sz val="16"/>
      <color theme="0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20" fontId="2" fillId="0" borderId="1" xfId="0" applyNumberFormat="1" applyFont="1" applyBorder="1" applyAlignment="1">
      <alignment horizontal="center"/>
    </xf>
    <xf numFmtId="20" fontId="2" fillId="0" borderId="1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0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" fontId="2" fillId="0" borderId="0" xfId="0" applyNumberFormat="1" applyFon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vertical="center" wrapText="1"/>
    </xf>
    <xf numFmtId="2" fontId="2" fillId="0" borderId="0" xfId="0" applyNumberFormat="1" applyFont="1"/>
    <xf numFmtId="49" fontId="2" fillId="0" borderId="0" xfId="0" applyNumberFormat="1" applyFont="1" applyAlignment="1"/>
    <xf numFmtId="0" fontId="2" fillId="0" borderId="1" xfId="0" applyFont="1" applyFill="1" applyBorder="1" applyAlignment="1">
      <alignment horizontal="center" wrapText="1"/>
    </xf>
    <xf numFmtId="0" fontId="4" fillId="0" borderId="0" xfId="0" applyFont="1"/>
    <xf numFmtId="20" fontId="2" fillId="0" borderId="19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" fillId="5" borderId="26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9" xfId="0" applyNumberForma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4" xfId="0" applyNumberForma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0" borderId="32" xfId="0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5" xfId="0" applyFont="1" applyBorder="1" applyAlignment="1">
      <alignment horizontal="center"/>
    </xf>
    <xf numFmtId="0" fontId="5" fillId="4" borderId="3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11" fillId="4" borderId="27" xfId="0" applyFont="1" applyFill="1" applyBorder="1" applyAlignment="1">
      <alignment horizontal="center"/>
    </xf>
    <xf numFmtId="0" fontId="11" fillId="4" borderId="28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wrapText="1"/>
    </xf>
    <xf numFmtId="0" fontId="9" fillId="4" borderId="16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'Mean Year'!$N$11:$N$34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28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C-495D-8F1C-26BE217E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Year'!$J$9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Year'!$A$11:$A$34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'Mean Year'!$J$11:$J$34</c:f>
              <c:numCache>
                <c:formatCode>0.00</c:formatCode>
                <c:ptCount val="24"/>
                <c:pt idx="0">
                  <c:v>-0.4294548145024919</c:v>
                </c:pt>
                <c:pt idx="1">
                  <c:v>-0.35141654103756537</c:v>
                </c:pt>
                <c:pt idx="2">
                  <c:v>-0.27253610749085055</c:v>
                </c:pt>
                <c:pt idx="3">
                  <c:v>-0.19278373745237332</c:v>
                </c:pt>
                <c:pt idx="4">
                  <c:v>-0.11212965451250057</c:v>
                </c:pt>
                <c:pt idx="5">
                  <c:v>-3.0544082261030781E-2</c:v>
                </c:pt>
                <c:pt idx="6" formatCode="General">
                  <c:v>0</c:v>
                </c:pt>
                <c:pt idx="7">
                  <c:v>-0.30904900599614393</c:v>
                </c:pt>
                <c:pt idx="8">
                  <c:v>-0.65301814613042097</c:v>
                </c:pt>
                <c:pt idx="9">
                  <c:v>-0.57727084153668784</c:v>
                </c:pt>
                <c:pt idx="10">
                  <c:v>-0.50076841559780405</c:v>
                </c:pt>
                <c:pt idx="11">
                  <c:v>-0.83644462545532861</c:v>
                </c:pt>
                <c:pt idx="12">
                  <c:v>-0.76242922301844374</c:v>
                </c:pt>
                <c:pt idx="13">
                  <c:v>-0.68773199501458748</c:v>
                </c:pt>
                <c:pt idx="14">
                  <c:v>-0.61232316503367201</c:v>
                </c:pt>
                <c:pt idx="15">
                  <c:v>-0.53617295666595055</c:v>
                </c:pt>
                <c:pt idx="16">
                  <c:v>-0.87038385594371448</c:v>
                </c:pt>
                <c:pt idx="17">
                  <c:v>-0.95464346489632135</c:v>
                </c:pt>
                <c:pt idx="18">
                  <c:v>-0.88166657252747882</c:v>
                </c:pt>
                <c:pt idx="19">
                  <c:v>-0.80805595494598492</c:v>
                </c:pt>
                <c:pt idx="20">
                  <c:v>-0.73378183574186551</c:v>
                </c:pt>
                <c:pt idx="21">
                  <c:v>-0.6588144385053738</c:v>
                </c:pt>
                <c:pt idx="22">
                  <c:v>-0.58312398682653566</c:v>
                </c:pt>
                <c:pt idx="23">
                  <c:v>-0.5066807042956043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7-4C41-B65C-452137A73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'Dry Year'!$N$11:$N$34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27.96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6-4B36-9CC4-17BC0DEAC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'Dry Year'!$J$9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'Dry Year'!$A$11:$A$34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'Dry Year'!$J$11:$J$34</c:f>
              <c:numCache>
                <c:formatCode>0.00</c:formatCode>
                <c:ptCount val="24"/>
                <c:pt idx="0">
                  <c:v>-0.3226334668617028</c:v>
                </c:pt>
                <c:pt idx="1">
                  <c:v>-0.26154615223970268</c:v>
                </c:pt>
                <c:pt idx="2">
                  <c:v>-0.19993630396629669</c:v>
                </c:pt>
                <c:pt idx="3">
                  <c:v>-0.13779020553772625</c:v>
                </c:pt>
                <c:pt idx="4">
                  <c:v>-7.5094140450914892E-2</c:v>
                </c:pt>
                <c:pt idx="5">
                  <c:v>-1.1834392202217714E-2</c:v>
                </c:pt>
                <c:pt idx="6" formatCode="General">
                  <c:v>0</c:v>
                </c:pt>
                <c:pt idx="7">
                  <c:v>-0.32699451455516737</c:v>
                </c:pt>
                <c:pt idx="8">
                  <c:v>-0.26594414536873501</c:v>
                </c:pt>
                <c:pt idx="9">
                  <c:v>-0.20437222618443229</c:v>
                </c:pt>
                <c:pt idx="10">
                  <c:v>-0.14226504049861433</c:v>
                </c:pt>
                <c:pt idx="11">
                  <c:v>-0.5114072004183754</c:v>
                </c:pt>
                <c:pt idx="12">
                  <c:v>-0.45187310613926002</c:v>
                </c:pt>
                <c:pt idx="13">
                  <c:v>-0.39185959502594869</c:v>
                </c:pt>
                <c:pt idx="14">
                  <c:v>-0.33135295057491021</c:v>
                </c:pt>
                <c:pt idx="15">
                  <c:v>-0.27033945628318179</c:v>
                </c:pt>
                <c:pt idx="16">
                  <c:v>-0.63327856692887963</c:v>
                </c:pt>
                <c:pt idx="17">
                  <c:v>-0.73676591325647678</c:v>
                </c:pt>
                <c:pt idx="18">
                  <c:v>-0.67895227210044595</c:v>
                </c:pt>
                <c:pt idx="19">
                  <c:v>-0.62071211281670458</c:v>
                </c:pt>
                <c:pt idx="20">
                  <c:v>-0.56203171890160775</c:v>
                </c:pt>
                <c:pt idx="21">
                  <c:v>-0.502897373852079</c:v>
                </c:pt>
                <c:pt idx="22">
                  <c:v>-0.44329536116447343</c:v>
                </c:pt>
                <c:pt idx="23">
                  <c:v>-0.38321196433537352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F7-45A8-A78A-6C1B7915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'Wet Year'!$N$11:$N$34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71</c:v>
                </c:pt>
                <c:pt idx="17">
                  <c:v>71</c:v>
                </c:pt>
                <c:pt idx="18" formatCode="0">
                  <c:v>43.400000000000063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E-4423-8817-04F5D35FA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'Wet Year'!$J$9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'Wet Year'!$A$11:$A$34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'Wet Year'!$J$11:$J$34</c:f>
              <c:numCache>
                <c:formatCode>0.00</c:formatCode>
                <c:ptCount val="24"/>
                <c:pt idx="0">
                  <c:v>-0.55733664450997367</c:v>
                </c:pt>
                <c:pt idx="1">
                  <c:v>-0.45925159350144895</c:v>
                </c:pt>
                <c:pt idx="2">
                  <c:v>-0.35986059809476956</c:v>
                </c:pt>
                <c:pt idx="3">
                  <c:v>-0.25910166188009498</c:v>
                </c:pt>
                <c:pt idx="4">
                  <c:v>-0.15691278844735734</c:v>
                </c:pt>
                <c:pt idx="5">
                  <c:v>-5.323198138682983E-2</c:v>
                </c:pt>
                <c:pt idx="6" formatCode="General">
                  <c:v>0</c:v>
                </c:pt>
                <c:pt idx="7">
                  <c:v>-0.28716339150730619</c:v>
                </c:pt>
                <c:pt idx="8">
                  <c:v>-0.61115731487166158</c:v>
                </c:pt>
                <c:pt idx="9">
                  <c:v>-0.51376933925359936</c:v>
                </c:pt>
                <c:pt idx="10">
                  <c:v>-0.41510977869324961</c:v>
                </c:pt>
                <c:pt idx="11">
                  <c:v>-0.73378183574186551</c:v>
                </c:pt>
                <c:pt idx="12">
                  <c:v>-0.63792766565165948</c:v>
                </c:pt>
                <c:pt idx="13">
                  <c:v>-0.54088108675728108</c:v>
                </c:pt>
                <c:pt idx="14">
                  <c:v>-0.44258010264900349</c:v>
                </c:pt>
                <c:pt idx="15">
                  <c:v>-0.34296271691664515</c:v>
                </c:pt>
                <c:pt idx="16">
                  <c:v>-0.66460645245160777</c:v>
                </c:pt>
                <c:pt idx="17">
                  <c:v>-0.97362888620671129</c:v>
                </c:pt>
                <c:pt idx="18">
                  <c:v>-1.1218939171551483</c:v>
                </c:pt>
                <c:pt idx="19">
                  <c:v>-1.0303426079273095</c:v>
                </c:pt>
                <c:pt idx="20">
                  <c:v>-0.93785733276092742</c:v>
                </c:pt>
                <c:pt idx="21">
                  <c:v>-0.84437609524570689</c:v>
                </c:pt>
                <c:pt idx="22">
                  <c:v>-0.74983689897226213</c:v>
                </c:pt>
                <c:pt idx="23">
                  <c:v>-0.65417774753018421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3D-494D-A093-71C8D8143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HPP Operation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'Maximum Operation in a Wet'!$N$11:$N$34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</c:v>
                </c:pt>
                <c:pt idx="8">
                  <c:v>71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43.400000000000063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D-4726-B959-4972E855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186808"/>
        <c:axId val="576182648"/>
      </c:barChart>
      <c:catAx>
        <c:axId val="576186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2648"/>
        <c:crosses val="autoZero"/>
        <c:auto val="1"/>
        <c:lblAlgn val="ctr"/>
        <c:lblOffset val="100"/>
        <c:noMultiLvlLbl val="0"/>
      </c:catAx>
      <c:valAx>
        <c:axId val="57618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Flow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618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'Maximum Operation in a Wet'!$J$9</c:f>
              <c:strCache>
                <c:ptCount val="1"/>
                <c:pt idx="0">
                  <c:v>Denivelation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'Maximum Operation in a Wet'!$A$11:$A$34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'Maximum Operation in a Wet'!$J$11:$J$34</c:f>
              <c:numCache>
                <c:formatCode>0.00</c:formatCode>
                <c:ptCount val="24"/>
                <c:pt idx="0">
                  <c:v>-0.55733664450997367</c:v>
                </c:pt>
                <c:pt idx="1">
                  <c:v>-0.45925159350144895</c:v>
                </c:pt>
                <c:pt idx="2">
                  <c:v>-0.35986059809476956</c:v>
                </c:pt>
                <c:pt idx="3">
                  <c:v>-0.25910166188009498</c:v>
                </c:pt>
                <c:pt idx="4">
                  <c:v>-0.15691278844735734</c:v>
                </c:pt>
                <c:pt idx="5">
                  <c:v>-5.323198138682983E-2</c:v>
                </c:pt>
                <c:pt idx="6" formatCode="General">
                  <c:v>0</c:v>
                </c:pt>
                <c:pt idx="7">
                  <c:v>-0.28716339150730619</c:v>
                </c:pt>
                <c:pt idx="8">
                  <c:v>-0.61115731487166158</c:v>
                </c:pt>
                <c:pt idx="9">
                  <c:v>-0.92216093514980457</c:v>
                </c:pt>
                <c:pt idx="10">
                  <c:v>-1.2223561731096879</c:v>
                </c:pt>
                <c:pt idx="11">
                  <c:v>-1.5139249495194917</c:v>
                </c:pt>
                <c:pt idx="12">
                  <c:v>-1.6550602867639554</c:v>
                </c:pt>
                <c:pt idx="13">
                  <c:v>-1.5678108485602706</c:v>
                </c:pt>
                <c:pt idx="14">
                  <c:v>-1.479999422877313</c:v>
                </c:pt>
                <c:pt idx="15">
                  <c:v>-1.391564013305242</c:v>
                </c:pt>
                <c:pt idx="16">
                  <c:v>-1.3024426234342172</c:v>
                </c:pt>
                <c:pt idx="17">
                  <c:v>-1.212573256854057</c:v>
                </c:pt>
                <c:pt idx="18">
                  <c:v>-1.1218939171551483</c:v>
                </c:pt>
                <c:pt idx="19">
                  <c:v>-1.0303426079273095</c:v>
                </c:pt>
                <c:pt idx="20">
                  <c:v>-0.93785733276092742</c:v>
                </c:pt>
                <c:pt idx="21">
                  <c:v>-0.84437609524570689</c:v>
                </c:pt>
                <c:pt idx="22">
                  <c:v>-0.74983689897226213</c:v>
                </c:pt>
                <c:pt idx="23">
                  <c:v>-0.65417774753018421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F-4A22-8EB7-B59530EC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088080"/>
        <c:axId val="628088720"/>
      </c:scatterChart>
      <c:valAx>
        <c:axId val="6280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Hours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720"/>
        <c:crosses val="autoZero"/>
        <c:crossBetween val="midCat"/>
      </c:valAx>
      <c:valAx>
        <c:axId val="6280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Denivelation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0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7217283-1B3B-4793-8F96-315AE2A4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3202610-7D45-4CAE-93A5-FBFBEBA65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A59861-B754-46BC-8336-4F2783B91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FC364E-2130-4B25-A3BD-74190E052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FA815A-D7B6-40C4-8B8C-852A28169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A0A27D1-6C41-4D89-A62B-90DF29180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8</xdr:row>
      <xdr:rowOff>4762</xdr:rowOff>
    </xdr:from>
    <xdr:to>
      <xdr:col>24</xdr:col>
      <xdr:colOff>561974</xdr:colOff>
      <xdr:row>21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CEC7F2A-F46B-4A4D-A5AF-D258378C7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609599</xdr:colOff>
      <xdr:row>22</xdr:row>
      <xdr:rowOff>33337</xdr:rowOff>
    </xdr:from>
    <xdr:to>
      <xdr:col>24</xdr:col>
      <xdr:colOff>581024</xdr:colOff>
      <xdr:row>35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D0D7AB-ED5A-4C45-B7B3-B781E93D1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opLeftCell="A5" zoomScale="85" zoomScaleNormal="85" workbookViewId="0">
      <selection activeCell="B11" sqref="B11:C34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6" t="s">
        <v>49</v>
      </c>
      <c r="B1" s="87"/>
      <c r="C1" s="87"/>
      <c r="D1" s="87"/>
      <c r="E1" s="87"/>
      <c r="F1" s="87"/>
      <c r="G1" s="87"/>
      <c r="H1" s="87"/>
      <c r="I1" s="87"/>
      <c r="J1" s="88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89" t="s">
        <v>0</v>
      </c>
      <c r="B3" s="89"/>
      <c r="C3" s="89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13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3" t="s">
        <v>38</v>
      </c>
      <c r="M8" s="84"/>
      <c r="N8" s="85"/>
    </row>
    <row r="9" spans="1:14" ht="16.8" thickBot="1" x14ac:dyDescent="0.4">
      <c r="A9" s="90" t="s">
        <v>7</v>
      </c>
      <c r="B9" s="92" t="s">
        <v>8</v>
      </c>
      <c r="C9" s="93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91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46800</v>
      </c>
      <c r="E11" s="47">
        <f>-N11*$B$6</f>
        <v>0</v>
      </c>
      <c r="F11" s="53">
        <f>D11+E11</f>
        <v>46800</v>
      </c>
      <c r="G11" s="58">
        <f>F11</f>
        <v>46800</v>
      </c>
      <c r="H11" s="67">
        <f t="shared" ref="H11:H15" si="0" xml:space="preserve"> 501.8595+0.007054*I11-9.04456*10^-7*I11^2+4.84154*10^-11*I11^3</f>
        <v>524.32054518549751</v>
      </c>
      <c r="I11" s="68">
        <f t="shared" ref="I11:I15" si="1">I12-F12/1000</f>
        <v>7503.8892604617849</v>
      </c>
      <c r="J11" s="69">
        <f t="shared" ref="J11:J15" si="2">H11-$H$17</f>
        <v>-0.4294548145024919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46800</v>
      </c>
      <c r="E12" s="54">
        <f t="shared" ref="E12:E34" si="4">-N12*$B$6</f>
        <v>0</v>
      </c>
      <c r="F12" s="18">
        <f t="shared" ref="F12:F35" si="5">D12+E12</f>
        <v>46800</v>
      </c>
      <c r="G12" s="57">
        <f>G11+F12</f>
        <v>93600</v>
      </c>
      <c r="H12" s="62">
        <f t="shared" si="0"/>
        <v>524.39858345896243</v>
      </c>
      <c r="I12" s="66">
        <f t="shared" si="1"/>
        <v>7550.6892604617851</v>
      </c>
      <c r="J12" s="65">
        <f t="shared" si="2"/>
        <v>-0.35141654103756537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46800</v>
      </c>
      <c r="E13" s="54">
        <f t="shared" si="4"/>
        <v>0</v>
      </c>
      <c r="F13" s="18">
        <f t="shared" si="5"/>
        <v>46800</v>
      </c>
      <c r="G13" s="57">
        <f t="shared" ref="G13:G34" si="6">G12+F13</f>
        <v>140400</v>
      </c>
      <c r="H13" s="62">
        <f t="shared" si="0"/>
        <v>524.47746389250915</v>
      </c>
      <c r="I13" s="66">
        <f t="shared" si="1"/>
        <v>7597.4892604617853</v>
      </c>
      <c r="J13" s="65">
        <f t="shared" si="2"/>
        <v>-0.27253610749085055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46800</v>
      </c>
      <c r="E14" s="54">
        <f t="shared" si="4"/>
        <v>0</v>
      </c>
      <c r="F14" s="18">
        <f t="shared" si="5"/>
        <v>46800</v>
      </c>
      <c r="G14" s="57">
        <f t="shared" si="6"/>
        <v>187200</v>
      </c>
      <c r="H14" s="62">
        <f t="shared" si="0"/>
        <v>524.55721626254763</v>
      </c>
      <c r="I14" s="66">
        <f t="shared" si="1"/>
        <v>7644.2892604617855</v>
      </c>
      <c r="J14" s="65">
        <f t="shared" si="2"/>
        <v>-0.19278373745237332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46800</v>
      </c>
      <c r="E15" s="54">
        <f t="shared" si="4"/>
        <v>0</v>
      </c>
      <c r="F15" s="18">
        <f t="shared" si="5"/>
        <v>46800</v>
      </c>
      <c r="G15" s="57">
        <f t="shared" si="6"/>
        <v>234000</v>
      </c>
      <c r="H15" s="62">
        <f t="shared" si="0"/>
        <v>524.6378703454875</v>
      </c>
      <c r="I15" s="66">
        <f t="shared" si="1"/>
        <v>7691.0892604617857</v>
      </c>
      <c r="J15" s="65">
        <f t="shared" si="2"/>
        <v>-0.11212965451250057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46800</v>
      </c>
      <c r="E16" s="54">
        <f t="shared" si="4"/>
        <v>0</v>
      </c>
      <c r="F16" s="18">
        <f t="shared" si="5"/>
        <v>46800</v>
      </c>
      <c r="G16" s="57">
        <f t="shared" si="6"/>
        <v>280800</v>
      </c>
      <c r="H16" s="62">
        <f xml:space="preserve"> 501.8595+0.007054*I16-9.04456*10^-7*I16^2+4.84154*10^-11*I16^3</f>
        <v>524.71945591773897</v>
      </c>
      <c r="I16" s="66">
        <f>I17-F17/1000</f>
        <v>7737.8892604617859</v>
      </c>
      <c r="J16" s="65">
        <f>H16-$H$17</f>
        <v>-3.0544082261030781E-2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46800</v>
      </c>
      <c r="E17" s="54">
        <f t="shared" si="4"/>
        <v>0</v>
      </c>
      <c r="F17" s="18">
        <f t="shared" si="5"/>
        <v>46800</v>
      </c>
      <c r="G17" s="57">
        <f t="shared" si="6"/>
        <v>327600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46800</v>
      </c>
      <c r="E18" s="54">
        <f t="shared" si="4"/>
        <v>-255600</v>
      </c>
      <c r="F18" s="18">
        <f t="shared" si="5"/>
        <v>-208800</v>
      </c>
      <c r="G18" s="57">
        <f t="shared" si="6"/>
        <v>118800</v>
      </c>
      <c r="H18" s="62">
        <f xml:space="preserve"> 501.8595+0.007054*I18-9.04456*10^-7*I18^2+4.84154*10^-11*I18^3</f>
        <v>524.44095099400386</v>
      </c>
      <c r="I18" s="64">
        <f>I17+F18/1000</f>
        <v>7575.8892604617859</v>
      </c>
      <c r="J18" s="65">
        <f>H18-$H$17</f>
        <v>-0.30904900599614393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46800</v>
      </c>
      <c r="E19" s="54">
        <f t="shared" si="4"/>
        <v>-255600</v>
      </c>
      <c r="F19" s="18">
        <f t="shared" si="5"/>
        <v>-208800</v>
      </c>
      <c r="G19" s="57">
        <f t="shared" si="6"/>
        <v>-90000</v>
      </c>
      <c r="H19" s="62">
        <f t="shared" ref="H19:H34" si="7" xml:space="preserve"> 501.8595+0.007054*I19-9.04456*10^-7*I19^2+4.84154*10^-11*I19^3</f>
        <v>524.09698185386958</v>
      </c>
      <c r="I19" s="64">
        <f t="shared" ref="I19:I34" si="8">I18+F19/1000</f>
        <v>7367.0892604617857</v>
      </c>
      <c r="J19" s="65">
        <f t="shared" ref="J19:J34" si="9">H19-$H$17</f>
        <v>-0.65301814613042097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46800</v>
      </c>
      <c r="E20" s="54">
        <f t="shared" si="4"/>
        <v>0</v>
      </c>
      <c r="F20" s="18">
        <f t="shared" si="5"/>
        <v>46800</v>
      </c>
      <c r="G20" s="57">
        <f t="shared" si="6"/>
        <v>-43200</v>
      </c>
      <c r="H20" s="62">
        <f t="shared" si="7"/>
        <v>524.17272915846331</v>
      </c>
      <c r="I20" s="64">
        <f t="shared" si="8"/>
        <v>7413.8892604617859</v>
      </c>
      <c r="J20" s="65">
        <f t="shared" si="9"/>
        <v>-0.57727084153668784</v>
      </c>
      <c r="L20" s="19">
        <v>10</v>
      </c>
      <c r="M20" s="18"/>
      <c r="N20" s="20">
        <v>0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46800</v>
      </c>
      <c r="E21" s="54">
        <f t="shared" si="4"/>
        <v>0</v>
      </c>
      <c r="F21" s="18">
        <f t="shared" si="5"/>
        <v>46800</v>
      </c>
      <c r="G21" s="57">
        <f t="shared" si="6"/>
        <v>3600</v>
      </c>
      <c r="H21" s="62">
        <f t="shared" si="7"/>
        <v>524.2492315844022</v>
      </c>
      <c r="I21" s="64">
        <f t="shared" si="8"/>
        <v>7460.689260461786</v>
      </c>
      <c r="J21" s="65">
        <f t="shared" si="9"/>
        <v>-0.50076841559780405</v>
      </c>
      <c r="L21" s="19">
        <v>11</v>
      </c>
      <c r="M21" s="18"/>
      <c r="N21" s="20">
        <v>0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46800</v>
      </c>
      <c r="E22" s="54">
        <f t="shared" si="4"/>
        <v>-255600</v>
      </c>
      <c r="F22" s="18">
        <f t="shared" si="5"/>
        <v>-208800</v>
      </c>
      <c r="G22" s="57">
        <f t="shared" si="6"/>
        <v>-205200</v>
      </c>
      <c r="H22" s="62">
        <f t="shared" si="7"/>
        <v>523.91355537454467</v>
      </c>
      <c r="I22" s="64">
        <f t="shared" si="8"/>
        <v>7251.8892604617859</v>
      </c>
      <c r="J22" s="65">
        <f t="shared" si="9"/>
        <v>-0.83644462545532861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46800</v>
      </c>
      <c r="E23" s="54">
        <f t="shared" si="4"/>
        <v>0</v>
      </c>
      <c r="F23" s="18">
        <f t="shared" si="5"/>
        <v>46800</v>
      </c>
      <c r="G23" s="57">
        <f t="shared" si="6"/>
        <v>-158400</v>
      </c>
      <c r="H23" s="62">
        <f t="shared" si="7"/>
        <v>523.98757077698156</v>
      </c>
      <c r="I23" s="64">
        <f t="shared" si="8"/>
        <v>7298.689260461786</v>
      </c>
      <c r="J23" s="65">
        <f t="shared" si="9"/>
        <v>-0.76242922301844374</v>
      </c>
      <c r="L23" s="19">
        <v>13</v>
      </c>
      <c r="M23" s="18"/>
      <c r="N23" s="20">
        <v>0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46800</v>
      </c>
      <c r="E24" s="54">
        <f t="shared" si="4"/>
        <v>0</v>
      </c>
      <c r="F24" s="18">
        <f t="shared" si="5"/>
        <v>46800</v>
      </c>
      <c r="G24" s="57">
        <f t="shared" si="6"/>
        <v>-111600</v>
      </c>
      <c r="H24" s="62">
        <f t="shared" si="7"/>
        <v>524.06226800498541</v>
      </c>
      <c r="I24" s="64">
        <f t="shared" si="8"/>
        <v>7345.4892604617862</v>
      </c>
      <c r="J24" s="65">
        <f t="shared" si="9"/>
        <v>-0.68773199501458748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46800</v>
      </c>
      <c r="E25" s="54">
        <f t="shared" si="4"/>
        <v>0</v>
      </c>
      <c r="F25" s="18">
        <f t="shared" si="5"/>
        <v>46800</v>
      </c>
      <c r="G25" s="57">
        <f t="shared" si="6"/>
        <v>-64800</v>
      </c>
      <c r="H25" s="62">
        <f t="shared" si="7"/>
        <v>524.13767683496633</v>
      </c>
      <c r="I25" s="64">
        <f t="shared" si="8"/>
        <v>7392.2892604617864</v>
      </c>
      <c r="J25" s="65">
        <f t="shared" si="9"/>
        <v>-0.61232316503367201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46800</v>
      </c>
      <c r="E26" s="54">
        <f t="shared" si="4"/>
        <v>0</v>
      </c>
      <c r="F26" s="18">
        <f t="shared" si="5"/>
        <v>46800</v>
      </c>
      <c r="G26" s="57">
        <f t="shared" si="6"/>
        <v>-18000</v>
      </c>
      <c r="H26" s="62">
        <f t="shared" si="7"/>
        <v>524.21382704333405</v>
      </c>
      <c r="I26" s="64">
        <f t="shared" si="8"/>
        <v>7439.0892604617866</v>
      </c>
      <c r="J26" s="65">
        <f t="shared" si="9"/>
        <v>-0.53617295666595055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46800</v>
      </c>
      <c r="E27" s="54">
        <f t="shared" si="4"/>
        <v>-255600</v>
      </c>
      <c r="F27" s="18">
        <f t="shared" si="5"/>
        <v>-208800</v>
      </c>
      <c r="G27" s="57">
        <f t="shared" si="6"/>
        <v>-226800</v>
      </c>
      <c r="H27" s="62">
        <f t="shared" si="7"/>
        <v>523.87961614405629</v>
      </c>
      <c r="I27" s="64">
        <f t="shared" si="8"/>
        <v>7230.2892604617864</v>
      </c>
      <c r="J27" s="65">
        <f t="shared" si="9"/>
        <v>-0.87038385594371448</v>
      </c>
      <c r="L27" s="19">
        <v>17</v>
      </c>
      <c r="M27" s="18" t="s">
        <v>37</v>
      </c>
      <c r="N27" s="20">
        <f>$B$4</f>
        <v>71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46800</v>
      </c>
      <c r="E28" s="55">
        <f>-E36</f>
        <v>-100800</v>
      </c>
      <c r="F28" s="18">
        <f t="shared" si="5"/>
        <v>-54000</v>
      </c>
      <c r="G28" s="57">
        <f t="shared" si="6"/>
        <v>-280800</v>
      </c>
      <c r="H28" s="62">
        <f t="shared" si="7"/>
        <v>523.79535653510368</v>
      </c>
      <c r="I28" s="64">
        <f t="shared" si="8"/>
        <v>7176.2892604617864</v>
      </c>
      <c r="J28" s="65">
        <f t="shared" si="9"/>
        <v>-0.95464346489632135</v>
      </c>
      <c r="L28" s="19">
        <v>18</v>
      </c>
      <c r="M28" s="18" t="s">
        <v>42</v>
      </c>
      <c r="N28" s="28">
        <f>-E28/$B$6</f>
        <v>28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46800</v>
      </c>
      <c r="E29" s="54">
        <f t="shared" si="4"/>
        <v>0</v>
      </c>
      <c r="F29" s="18">
        <f t="shared" si="5"/>
        <v>46800</v>
      </c>
      <c r="G29" s="57">
        <f t="shared" si="6"/>
        <v>-234000</v>
      </c>
      <c r="H29" s="62">
        <f t="shared" si="7"/>
        <v>523.86833342747252</v>
      </c>
      <c r="I29" s="64">
        <f t="shared" si="8"/>
        <v>7223.0892604617866</v>
      </c>
      <c r="J29" s="65">
        <f t="shared" si="9"/>
        <v>-0.88166657252747882</v>
      </c>
      <c r="L29" s="19">
        <v>19</v>
      </c>
      <c r="M29" s="18"/>
      <c r="N29" s="20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46800</v>
      </c>
      <c r="E30" s="54">
        <f t="shared" si="4"/>
        <v>0</v>
      </c>
      <c r="F30" s="18">
        <f t="shared" si="5"/>
        <v>46800</v>
      </c>
      <c r="G30" s="57">
        <f t="shared" si="6"/>
        <v>-187200</v>
      </c>
      <c r="H30" s="62">
        <f t="shared" si="7"/>
        <v>523.94194404505402</v>
      </c>
      <c r="I30" s="64">
        <f t="shared" si="8"/>
        <v>7269.8892604617868</v>
      </c>
      <c r="J30" s="65">
        <f t="shared" si="9"/>
        <v>-0.80805595494598492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46800</v>
      </c>
      <c r="E31" s="54">
        <f t="shared" si="4"/>
        <v>0</v>
      </c>
      <c r="F31" s="18">
        <f t="shared" si="5"/>
        <v>46800</v>
      </c>
      <c r="G31" s="57">
        <f t="shared" si="6"/>
        <v>-140400</v>
      </c>
      <c r="H31" s="62">
        <f t="shared" si="7"/>
        <v>524.01621816425813</v>
      </c>
      <c r="I31" s="64">
        <f t="shared" si="8"/>
        <v>7316.6892604617869</v>
      </c>
      <c r="J31" s="65">
        <f t="shared" si="9"/>
        <v>-0.73378183574186551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46800</v>
      </c>
      <c r="E32" s="54">
        <f t="shared" si="4"/>
        <v>0</v>
      </c>
      <c r="F32" s="18">
        <f t="shared" si="5"/>
        <v>46800</v>
      </c>
      <c r="G32" s="57">
        <f t="shared" si="6"/>
        <v>-93600</v>
      </c>
      <c r="H32" s="62">
        <f t="shared" si="7"/>
        <v>524.09118556149463</v>
      </c>
      <c r="I32" s="64">
        <f t="shared" si="8"/>
        <v>7363.4892604617871</v>
      </c>
      <c r="J32" s="65">
        <f t="shared" si="9"/>
        <v>-0.6588144385053738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46800</v>
      </c>
      <c r="E33" s="54">
        <f t="shared" si="4"/>
        <v>0</v>
      </c>
      <c r="F33" s="18">
        <f t="shared" si="5"/>
        <v>46800</v>
      </c>
      <c r="G33" s="57">
        <f t="shared" si="6"/>
        <v>-46800</v>
      </c>
      <c r="H33" s="62">
        <f t="shared" si="7"/>
        <v>524.16687601317346</v>
      </c>
      <c r="I33" s="64">
        <f t="shared" si="8"/>
        <v>7410.2892604617873</v>
      </c>
      <c r="J33" s="65">
        <f t="shared" si="9"/>
        <v>-0.58312398682653566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46800</v>
      </c>
      <c r="E34" s="56">
        <f t="shared" si="4"/>
        <v>0</v>
      </c>
      <c r="F34" s="23">
        <f t="shared" si="5"/>
        <v>46800</v>
      </c>
      <c r="G34" s="70">
        <f t="shared" si="6"/>
        <v>0</v>
      </c>
      <c r="H34" s="71">
        <f t="shared" si="7"/>
        <v>524.2433192957044</v>
      </c>
      <c r="I34" s="72">
        <f t="shared" si="8"/>
        <v>7457.0892604617875</v>
      </c>
      <c r="J34" s="73">
        <f t="shared" si="9"/>
        <v>-0.5066807042956043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1123200</v>
      </c>
      <c r="E35" s="50">
        <f>SUM(E11:E27)</f>
        <v>-1022400</v>
      </c>
      <c r="F35" s="26">
        <f t="shared" si="5"/>
        <v>100800</v>
      </c>
      <c r="H35" s="8"/>
      <c r="I35" s="7"/>
      <c r="J35" s="8"/>
    </row>
    <row r="36" spans="1:15" x14ac:dyDescent="0.3">
      <c r="A36" s="2"/>
      <c r="B36" s="2"/>
      <c r="E36" s="51">
        <f>D35+E35</f>
        <v>100800</v>
      </c>
      <c r="H36" s="2"/>
      <c r="I36" s="2"/>
      <c r="J36" s="2"/>
      <c r="N36" s="52">
        <f>E36/N27</f>
        <v>1419.7183098591549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23.661971830985916</v>
      </c>
      <c r="O37" t="s">
        <v>48</v>
      </c>
    </row>
    <row r="38" spans="1:15" x14ac:dyDescent="0.3">
      <c r="A38" s="10" t="s">
        <v>20</v>
      </c>
      <c r="B38" s="94" t="s">
        <v>21</v>
      </c>
      <c r="C38" s="94"/>
      <c r="D38" s="94"/>
      <c r="E38" s="10" t="s">
        <v>22</v>
      </c>
      <c r="F38" s="2"/>
      <c r="G38" s="2"/>
      <c r="H38" s="2"/>
      <c r="I38" s="2"/>
      <c r="J38" s="2"/>
    </row>
    <row r="39" spans="1:15" x14ac:dyDescent="0.3">
      <c r="A39" s="10" t="s">
        <v>23</v>
      </c>
      <c r="B39" s="79" t="s">
        <v>24</v>
      </c>
      <c r="C39" s="80"/>
      <c r="D39" s="81"/>
      <c r="E39" s="10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79" t="s">
        <v>26</v>
      </c>
      <c r="C40" s="80"/>
      <c r="D40" s="81"/>
      <c r="E40" s="10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79" t="s">
        <v>27</v>
      </c>
      <c r="C41" s="80"/>
      <c r="D41" s="81"/>
      <c r="E41" s="10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79" t="s">
        <v>28</v>
      </c>
      <c r="C42" s="80"/>
      <c r="D42" s="81"/>
      <c r="E42" s="10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79" t="s">
        <v>30</v>
      </c>
      <c r="C43" s="80"/>
      <c r="D43" s="81"/>
      <c r="E43" s="10" t="s">
        <v>17</v>
      </c>
      <c r="F43" s="2"/>
      <c r="G43" s="9"/>
      <c r="H43" s="13"/>
      <c r="I43" s="2"/>
      <c r="J43" s="13"/>
    </row>
    <row r="44" spans="1:15" x14ac:dyDescent="0.3">
      <c r="A44" s="10" t="s">
        <v>12</v>
      </c>
      <c r="B44" s="79" t="s">
        <v>31</v>
      </c>
      <c r="C44" s="80"/>
      <c r="D44" s="81"/>
      <c r="E44" s="10" t="s">
        <v>18</v>
      </c>
      <c r="F44" s="14"/>
      <c r="G44" s="14"/>
      <c r="H44" s="14"/>
      <c r="I44" s="14"/>
      <c r="J44" s="14"/>
    </row>
    <row r="45" spans="1:15" x14ac:dyDescent="0.3">
      <c r="A45" s="10" t="s">
        <v>13</v>
      </c>
      <c r="B45" s="79" t="s">
        <v>32</v>
      </c>
      <c r="C45" s="80"/>
      <c r="D45" s="81"/>
      <c r="E45" s="10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82" t="s">
        <v>33</v>
      </c>
      <c r="C47" s="82"/>
      <c r="D47" s="82"/>
      <c r="E47" s="82"/>
      <c r="F47" s="82"/>
      <c r="G47" s="82"/>
      <c r="H47" s="82"/>
      <c r="I47" s="82"/>
      <c r="J47" s="2"/>
    </row>
    <row r="48" spans="1:15" ht="28.2" x14ac:dyDescent="0.3">
      <c r="A48" s="15" t="s">
        <v>34</v>
      </c>
      <c r="B48" s="78" t="s">
        <v>35</v>
      </c>
      <c r="C48" s="78"/>
      <c r="D48" s="78"/>
      <c r="E48" s="78"/>
      <c r="F48" s="78"/>
      <c r="G48" s="78"/>
      <c r="H48" s="78"/>
      <c r="I48" s="78"/>
      <c r="J48" s="78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40:D40"/>
    <mergeCell ref="L8:N8"/>
    <mergeCell ref="A1:J1"/>
    <mergeCell ref="A3:C3"/>
    <mergeCell ref="A9:A10"/>
    <mergeCell ref="B9:C9"/>
    <mergeCell ref="B38:D38"/>
    <mergeCell ref="B39:D39"/>
    <mergeCell ref="B48:J48"/>
    <mergeCell ref="B41:D41"/>
    <mergeCell ref="B42:D42"/>
    <mergeCell ref="B43:D43"/>
    <mergeCell ref="B44:D44"/>
    <mergeCell ref="B45:D45"/>
    <mergeCell ref="B47:I4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85" zoomScaleNormal="85" workbookViewId="0">
      <selection activeCell="B5" sqref="B5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6" t="s">
        <v>49</v>
      </c>
      <c r="B1" s="87"/>
      <c r="C1" s="87"/>
      <c r="D1" s="87"/>
      <c r="E1" s="87"/>
      <c r="F1" s="87"/>
      <c r="G1" s="87"/>
      <c r="H1" s="87"/>
      <c r="I1" s="87"/>
      <c r="J1" s="88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89" t="s">
        <v>0</v>
      </c>
      <c r="B3" s="89"/>
      <c r="C3" s="89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10.039999999999999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3" t="s">
        <v>38</v>
      </c>
      <c r="M8" s="84"/>
      <c r="N8" s="85"/>
    </row>
    <row r="9" spans="1:14" ht="16.8" thickBot="1" x14ac:dyDescent="0.4">
      <c r="A9" s="90" t="s">
        <v>7</v>
      </c>
      <c r="B9" s="92" t="s">
        <v>8</v>
      </c>
      <c r="C9" s="93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91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36144</v>
      </c>
      <c r="E11" s="47">
        <f>-N11*$B$6</f>
        <v>0</v>
      </c>
      <c r="F11" s="53">
        <f>D11+E11</f>
        <v>36144</v>
      </c>
      <c r="G11" s="58">
        <f>F11</f>
        <v>36144</v>
      </c>
      <c r="H11" s="67">
        <f t="shared" ref="H11:H15" si="0" xml:space="preserve"> 501.8595+0.007054*I11-9.04456*10^-7*I11^2+4.84154*10^-11*I11^3</f>
        <v>524.4273665331383</v>
      </c>
      <c r="I11" s="68">
        <f t="shared" ref="I11:I15" si="1">I12-F12/1000</f>
        <v>7567.8252604617846</v>
      </c>
      <c r="J11" s="69">
        <f t="shared" ref="J11:J15" si="2">H11-$H$17</f>
        <v>-0.3226334668617028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36144</v>
      </c>
      <c r="E12" s="54">
        <f t="shared" ref="E12:E34" si="4">-N12*$B$6</f>
        <v>0</v>
      </c>
      <c r="F12" s="18">
        <f t="shared" ref="F12:F35" si="5">D12+E12</f>
        <v>36144</v>
      </c>
      <c r="G12" s="57">
        <f>G11+F12</f>
        <v>72288</v>
      </c>
      <c r="H12" s="62">
        <f t="shared" si="0"/>
        <v>524.4884538477603</v>
      </c>
      <c r="I12" s="66">
        <f t="shared" si="1"/>
        <v>7603.9692604617849</v>
      </c>
      <c r="J12" s="65">
        <f t="shared" si="2"/>
        <v>-0.26154615223970268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36144</v>
      </c>
      <c r="E13" s="54">
        <f t="shared" si="4"/>
        <v>0</v>
      </c>
      <c r="F13" s="18">
        <f t="shared" si="5"/>
        <v>36144</v>
      </c>
      <c r="G13" s="57">
        <f t="shared" ref="G13:G34" si="6">G12+F13</f>
        <v>108432</v>
      </c>
      <c r="H13" s="62">
        <f t="shared" si="0"/>
        <v>524.5500636960337</v>
      </c>
      <c r="I13" s="66">
        <f t="shared" si="1"/>
        <v>7640.1132604617851</v>
      </c>
      <c r="J13" s="65">
        <f t="shared" si="2"/>
        <v>-0.19993630396629669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36144</v>
      </c>
      <c r="E14" s="54">
        <f t="shared" si="4"/>
        <v>0</v>
      </c>
      <c r="F14" s="18">
        <f t="shared" si="5"/>
        <v>36144</v>
      </c>
      <c r="G14" s="57">
        <f t="shared" si="6"/>
        <v>144576</v>
      </c>
      <c r="H14" s="62">
        <f t="shared" si="0"/>
        <v>524.61220979446227</v>
      </c>
      <c r="I14" s="66">
        <f t="shared" si="1"/>
        <v>7676.2572604617853</v>
      </c>
      <c r="J14" s="65">
        <f t="shared" si="2"/>
        <v>-0.13779020553772625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36144</v>
      </c>
      <c r="E15" s="54">
        <f t="shared" si="4"/>
        <v>0</v>
      </c>
      <c r="F15" s="18">
        <f t="shared" si="5"/>
        <v>36144</v>
      </c>
      <c r="G15" s="57">
        <f t="shared" si="6"/>
        <v>180720</v>
      </c>
      <c r="H15" s="62">
        <f t="shared" si="0"/>
        <v>524.67490585954909</v>
      </c>
      <c r="I15" s="66">
        <f t="shared" si="1"/>
        <v>7712.4012604617856</v>
      </c>
      <c r="J15" s="65">
        <f t="shared" si="2"/>
        <v>-7.5094140450914892E-2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36144</v>
      </c>
      <c r="E16" s="54">
        <f t="shared" si="4"/>
        <v>0</v>
      </c>
      <c r="F16" s="18">
        <f t="shared" si="5"/>
        <v>36144</v>
      </c>
      <c r="G16" s="57">
        <f t="shared" si="6"/>
        <v>216864</v>
      </c>
      <c r="H16" s="62">
        <f xml:space="preserve"> 501.8595+0.007054*I16-9.04456*10^-7*I16^2+4.84154*10^-11*I16^3</f>
        <v>524.73816560779778</v>
      </c>
      <c r="I16" s="66">
        <f>I17-F17/1000</f>
        <v>7748.5452604617858</v>
      </c>
      <c r="J16" s="65">
        <f>H16-$H$17</f>
        <v>-1.1834392202217714E-2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36144</v>
      </c>
      <c r="E17" s="54">
        <f t="shared" si="4"/>
        <v>0</v>
      </c>
      <c r="F17" s="18">
        <f t="shared" si="5"/>
        <v>36144</v>
      </c>
      <c r="G17" s="57">
        <f t="shared" si="6"/>
        <v>253008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36144</v>
      </c>
      <c r="E18" s="54">
        <f t="shared" si="4"/>
        <v>-255600</v>
      </c>
      <c r="F18" s="18">
        <f t="shared" si="5"/>
        <v>-219456</v>
      </c>
      <c r="G18" s="57">
        <f t="shared" si="6"/>
        <v>33552</v>
      </c>
      <c r="H18" s="62">
        <f xml:space="preserve"> 501.8595+0.007054*I18-9.04456*10^-7*I18^2+4.84154*10^-11*I18^3</f>
        <v>524.42300548544483</v>
      </c>
      <c r="I18" s="64">
        <f>I17+F18/1000</f>
        <v>7565.2332604617859</v>
      </c>
      <c r="J18" s="65">
        <f>H18-$H$17</f>
        <v>-0.32699451455516737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36144</v>
      </c>
      <c r="E19" s="54">
        <f t="shared" si="4"/>
        <v>0</v>
      </c>
      <c r="F19" s="18">
        <f t="shared" si="5"/>
        <v>36144</v>
      </c>
      <c r="G19" s="57">
        <f t="shared" si="6"/>
        <v>69696</v>
      </c>
      <c r="H19" s="62">
        <f t="shared" ref="H19:H34" si="7" xml:space="preserve"> 501.8595+0.007054*I19-9.04456*10^-7*I19^2+4.84154*10^-11*I19^3</f>
        <v>524.48405585463126</v>
      </c>
      <c r="I19" s="64">
        <f t="shared" ref="I19:I34" si="8">I18+F19/1000</f>
        <v>7601.3772604617861</v>
      </c>
      <c r="J19" s="65">
        <f t="shared" ref="J19:J34" si="9">H19-$H$17</f>
        <v>-0.26594414536873501</v>
      </c>
      <c r="L19" s="19">
        <v>9</v>
      </c>
      <c r="M19" s="18"/>
      <c r="N19" s="20">
        <v>0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36144</v>
      </c>
      <c r="E20" s="54">
        <f t="shared" si="4"/>
        <v>0</v>
      </c>
      <c r="F20" s="18">
        <f t="shared" si="5"/>
        <v>36144</v>
      </c>
      <c r="G20" s="57">
        <f t="shared" si="6"/>
        <v>105840</v>
      </c>
      <c r="H20" s="62">
        <f t="shared" si="7"/>
        <v>524.54562777381557</v>
      </c>
      <c r="I20" s="64">
        <f t="shared" si="8"/>
        <v>7637.5212604617864</v>
      </c>
      <c r="J20" s="65">
        <f t="shared" si="9"/>
        <v>-0.20437222618443229</v>
      </c>
      <c r="L20" s="19">
        <v>10</v>
      </c>
      <c r="M20" s="18"/>
      <c r="N20" s="20">
        <v>0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36144</v>
      </c>
      <c r="E21" s="54">
        <f t="shared" si="4"/>
        <v>0</v>
      </c>
      <c r="F21" s="18">
        <f t="shared" si="5"/>
        <v>36144</v>
      </c>
      <c r="G21" s="57">
        <f t="shared" si="6"/>
        <v>141984</v>
      </c>
      <c r="H21" s="62">
        <f t="shared" si="7"/>
        <v>524.60773495950139</v>
      </c>
      <c r="I21" s="64">
        <f t="shared" si="8"/>
        <v>7673.6652604617866</v>
      </c>
      <c r="J21" s="65">
        <f t="shared" si="9"/>
        <v>-0.14226504049861433</v>
      </c>
      <c r="L21" s="19">
        <v>11</v>
      </c>
      <c r="M21" s="18"/>
      <c r="N21" s="20">
        <v>0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36144</v>
      </c>
      <c r="E22" s="54">
        <f t="shared" si="4"/>
        <v>-255600</v>
      </c>
      <c r="F22" s="18">
        <f t="shared" si="5"/>
        <v>-219456</v>
      </c>
      <c r="G22" s="57">
        <f t="shared" si="6"/>
        <v>-77472</v>
      </c>
      <c r="H22" s="62">
        <f t="shared" si="7"/>
        <v>524.23859279958162</v>
      </c>
      <c r="I22" s="64">
        <f t="shared" si="8"/>
        <v>7454.2092604617865</v>
      </c>
      <c r="J22" s="65">
        <f t="shared" si="9"/>
        <v>-0.5114072004183754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36144</v>
      </c>
      <c r="E23" s="54">
        <f t="shared" si="4"/>
        <v>0</v>
      </c>
      <c r="F23" s="18">
        <f t="shared" si="5"/>
        <v>36144</v>
      </c>
      <c r="G23" s="57">
        <f t="shared" si="6"/>
        <v>-41328</v>
      </c>
      <c r="H23" s="62">
        <f t="shared" si="7"/>
        <v>524.29812689386074</v>
      </c>
      <c r="I23" s="64">
        <f t="shared" si="8"/>
        <v>7490.3532604617867</v>
      </c>
      <c r="J23" s="65">
        <f t="shared" si="9"/>
        <v>-0.45187310613926002</v>
      </c>
      <c r="L23" s="19">
        <v>13</v>
      </c>
      <c r="M23" s="18"/>
      <c r="N23" s="20">
        <v>0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36144</v>
      </c>
      <c r="E24" s="54">
        <f t="shared" si="4"/>
        <v>0</v>
      </c>
      <c r="F24" s="18">
        <f t="shared" si="5"/>
        <v>36144</v>
      </c>
      <c r="G24" s="57">
        <f t="shared" si="6"/>
        <v>-5184</v>
      </c>
      <c r="H24" s="62">
        <f t="shared" si="7"/>
        <v>524.35814040497405</v>
      </c>
      <c r="I24" s="64">
        <f t="shared" si="8"/>
        <v>7526.4972604617869</v>
      </c>
      <c r="J24" s="65">
        <f t="shared" si="9"/>
        <v>-0.39185959502594869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36144</v>
      </c>
      <c r="E25" s="54">
        <f t="shared" si="4"/>
        <v>0</v>
      </c>
      <c r="F25" s="18">
        <f t="shared" si="5"/>
        <v>36144</v>
      </c>
      <c r="G25" s="57">
        <f t="shared" si="6"/>
        <v>30960</v>
      </c>
      <c r="H25" s="62">
        <f t="shared" si="7"/>
        <v>524.41864704942509</v>
      </c>
      <c r="I25" s="64">
        <f t="shared" si="8"/>
        <v>7562.6412604617872</v>
      </c>
      <c r="J25" s="65">
        <f t="shared" si="9"/>
        <v>-0.33135295057491021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36144</v>
      </c>
      <c r="E26" s="54">
        <f t="shared" si="4"/>
        <v>0</v>
      </c>
      <c r="F26" s="18">
        <f t="shared" si="5"/>
        <v>36144</v>
      </c>
      <c r="G26" s="57">
        <f t="shared" si="6"/>
        <v>67104</v>
      </c>
      <c r="H26" s="62">
        <f t="shared" si="7"/>
        <v>524.47966054371682</v>
      </c>
      <c r="I26" s="64">
        <f t="shared" si="8"/>
        <v>7598.7852604617874</v>
      </c>
      <c r="J26" s="65">
        <f t="shared" si="9"/>
        <v>-0.27033945628318179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36144</v>
      </c>
      <c r="E27" s="54">
        <f t="shared" si="4"/>
        <v>-255600</v>
      </c>
      <c r="F27" s="18">
        <f t="shared" si="5"/>
        <v>-219456</v>
      </c>
      <c r="G27" s="57">
        <f t="shared" si="6"/>
        <v>-152352</v>
      </c>
      <c r="H27" s="62">
        <f t="shared" si="7"/>
        <v>524.11672143307112</v>
      </c>
      <c r="I27" s="64">
        <f t="shared" si="8"/>
        <v>7379.3292604617873</v>
      </c>
      <c r="J27" s="65">
        <f t="shared" si="9"/>
        <v>-0.63327856692887963</v>
      </c>
      <c r="L27" s="19">
        <v>17</v>
      </c>
      <c r="M27" s="18" t="s">
        <v>37</v>
      </c>
      <c r="N27" s="20">
        <f>$B$4</f>
        <v>71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36144</v>
      </c>
      <c r="E28" s="55">
        <f>-E36</f>
        <v>-100656</v>
      </c>
      <c r="F28" s="18">
        <f t="shared" si="5"/>
        <v>-64512</v>
      </c>
      <c r="G28" s="57">
        <f t="shared" si="6"/>
        <v>-216864</v>
      </c>
      <c r="H28" s="62">
        <f t="shared" si="7"/>
        <v>524.01323408674352</v>
      </c>
      <c r="I28" s="64">
        <f t="shared" si="8"/>
        <v>7314.8172604617876</v>
      </c>
      <c r="J28" s="65">
        <f t="shared" si="9"/>
        <v>-0.73676591325647678</v>
      </c>
      <c r="L28" s="19">
        <v>18</v>
      </c>
      <c r="M28" s="18" t="s">
        <v>42</v>
      </c>
      <c r="N28" s="28">
        <f>-E28/$B$6</f>
        <v>27.96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36144</v>
      </c>
      <c r="E29" s="54">
        <f t="shared" si="4"/>
        <v>0</v>
      </c>
      <c r="F29" s="18">
        <f t="shared" si="5"/>
        <v>36144</v>
      </c>
      <c r="G29" s="57">
        <f t="shared" si="6"/>
        <v>-180720</v>
      </c>
      <c r="H29" s="62">
        <f t="shared" si="7"/>
        <v>524.07104772789955</v>
      </c>
      <c r="I29" s="64">
        <f t="shared" si="8"/>
        <v>7350.9612604617878</v>
      </c>
      <c r="J29" s="65">
        <f t="shared" si="9"/>
        <v>-0.67895227210044595</v>
      </c>
      <c r="L29" s="19">
        <v>19</v>
      </c>
      <c r="M29" s="18"/>
      <c r="N29" s="20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36144</v>
      </c>
      <c r="E30" s="54">
        <f t="shared" si="4"/>
        <v>0</v>
      </c>
      <c r="F30" s="18">
        <f t="shared" si="5"/>
        <v>36144</v>
      </c>
      <c r="G30" s="57">
        <f t="shared" si="6"/>
        <v>-144576</v>
      </c>
      <c r="H30" s="62">
        <f t="shared" si="7"/>
        <v>524.1292878871833</v>
      </c>
      <c r="I30" s="64">
        <f t="shared" si="8"/>
        <v>7387.105260461788</v>
      </c>
      <c r="J30" s="65">
        <f t="shared" si="9"/>
        <v>-0.62071211281670458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36144</v>
      </c>
      <c r="E31" s="54">
        <f t="shared" si="4"/>
        <v>0</v>
      </c>
      <c r="F31" s="18">
        <f t="shared" si="5"/>
        <v>36144</v>
      </c>
      <c r="G31" s="57">
        <f t="shared" si="6"/>
        <v>-108432</v>
      </c>
      <c r="H31" s="62">
        <f t="shared" si="7"/>
        <v>524.18796828109839</v>
      </c>
      <c r="I31" s="64">
        <f t="shared" si="8"/>
        <v>7423.2492604617883</v>
      </c>
      <c r="J31" s="65">
        <f t="shared" si="9"/>
        <v>-0.56203171890160775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36144</v>
      </c>
      <c r="E32" s="54">
        <f t="shared" si="4"/>
        <v>0</v>
      </c>
      <c r="F32" s="18">
        <f t="shared" si="5"/>
        <v>36144</v>
      </c>
      <c r="G32" s="57">
        <f t="shared" si="6"/>
        <v>-72288</v>
      </c>
      <c r="H32" s="62">
        <f t="shared" si="7"/>
        <v>524.24710262614792</v>
      </c>
      <c r="I32" s="64">
        <f t="shared" si="8"/>
        <v>7459.3932604617885</v>
      </c>
      <c r="J32" s="65">
        <f t="shared" si="9"/>
        <v>-0.502897373852079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36144</v>
      </c>
      <c r="E33" s="54">
        <f t="shared" si="4"/>
        <v>0</v>
      </c>
      <c r="F33" s="18">
        <f t="shared" si="5"/>
        <v>36144</v>
      </c>
      <c r="G33" s="57">
        <f t="shared" si="6"/>
        <v>-36144</v>
      </c>
      <c r="H33" s="62">
        <f t="shared" si="7"/>
        <v>524.30670463883553</v>
      </c>
      <c r="I33" s="64">
        <f t="shared" si="8"/>
        <v>7495.5372604617887</v>
      </c>
      <c r="J33" s="65">
        <f t="shared" si="9"/>
        <v>-0.44329536116447343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36144</v>
      </c>
      <c r="E34" s="56">
        <f t="shared" si="4"/>
        <v>0</v>
      </c>
      <c r="F34" s="23">
        <f t="shared" si="5"/>
        <v>36144</v>
      </c>
      <c r="G34" s="70">
        <f t="shared" si="6"/>
        <v>0</v>
      </c>
      <c r="H34" s="71">
        <f t="shared" si="7"/>
        <v>524.36678803566463</v>
      </c>
      <c r="I34" s="72">
        <f t="shared" si="8"/>
        <v>7531.681260461789</v>
      </c>
      <c r="J34" s="73">
        <f t="shared" si="9"/>
        <v>-0.38321196433537352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867456</v>
      </c>
      <c r="E35" s="50">
        <f>SUM(E11:E27)</f>
        <v>-766800</v>
      </c>
      <c r="F35" s="26">
        <f t="shared" si="5"/>
        <v>100656</v>
      </c>
      <c r="H35" s="8"/>
      <c r="I35" s="7"/>
      <c r="J35" s="8"/>
    </row>
    <row r="36" spans="1:15" x14ac:dyDescent="0.3">
      <c r="A36" s="2"/>
      <c r="B36" s="2"/>
      <c r="E36" s="51">
        <f>D35+E35</f>
        <v>100656</v>
      </c>
      <c r="H36" s="2"/>
      <c r="I36" s="2"/>
      <c r="J36" s="2"/>
      <c r="N36" s="52">
        <f>E36/N27</f>
        <v>1417.6901408450703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23.628169014084506</v>
      </c>
      <c r="O37" t="s">
        <v>48</v>
      </c>
    </row>
    <row r="38" spans="1:15" x14ac:dyDescent="0.3">
      <c r="A38" s="11" t="s">
        <v>20</v>
      </c>
      <c r="B38" s="94" t="s">
        <v>21</v>
      </c>
      <c r="C38" s="94"/>
      <c r="D38" s="94"/>
      <c r="E38" s="11" t="s">
        <v>22</v>
      </c>
      <c r="F38" s="2"/>
      <c r="G38" s="2"/>
      <c r="H38" s="2"/>
      <c r="I38" s="2"/>
      <c r="J38" s="2"/>
    </row>
    <row r="39" spans="1:15" x14ac:dyDescent="0.3">
      <c r="A39" s="11" t="s">
        <v>23</v>
      </c>
      <c r="B39" s="79" t="s">
        <v>24</v>
      </c>
      <c r="C39" s="80"/>
      <c r="D39" s="81"/>
      <c r="E39" s="11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79" t="s">
        <v>26</v>
      </c>
      <c r="C40" s="80"/>
      <c r="D40" s="81"/>
      <c r="E40" s="11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79" t="s">
        <v>27</v>
      </c>
      <c r="C41" s="80"/>
      <c r="D41" s="81"/>
      <c r="E41" s="11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79" t="s">
        <v>28</v>
      </c>
      <c r="C42" s="80"/>
      <c r="D42" s="81"/>
      <c r="E42" s="11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79" t="s">
        <v>30</v>
      </c>
      <c r="C43" s="80"/>
      <c r="D43" s="81"/>
      <c r="E43" s="11" t="s">
        <v>17</v>
      </c>
      <c r="F43" s="2"/>
      <c r="G43" s="9"/>
      <c r="H43" s="13"/>
      <c r="I43" s="2"/>
      <c r="J43" s="13"/>
    </row>
    <row r="44" spans="1:15" x14ac:dyDescent="0.3">
      <c r="A44" s="11" t="s">
        <v>12</v>
      </c>
      <c r="B44" s="79" t="s">
        <v>31</v>
      </c>
      <c r="C44" s="80"/>
      <c r="D44" s="81"/>
      <c r="E44" s="11" t="s">
        <v>18</v>
      </c>
      <c r="F44" s="14"/>
      <c r="G44" s="14"/>
      <c r="H44" s="14"/>
      <c r="I44" s="14"/>
      <c r="J44" s="14"/>
    </row>
    <row r="45" spans="1:15" x14ac:dyDescent="0.3">
      <c r="A45" s="11" t="s">
        <v>13</v>
      </c>
      <c r="B45" s="79" t="s">
        <v>32</v>
      </c>
      <c r="C45" s="80"/>
      <c r="D45" s="81"/>
      <c r="E45" s="11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82" t="s">
        <v>33</v>
      </c>
      <c r="C47" s="82"/>
      <c r="D47" s="82"/>
      <c r="E47" s="82"/>
      <c r="F47" s="82"/>
      <c r="G47" s="82"/>
      <c r="H47" s="82"/>
      <c r="I47" s="82"/>
      <c r="J47" s="2"/>
    </row>
    <row r="48" spans="1:15" ht="28.2" x14ac:dyDescent="0.3">
      <c r="A48" s="15" t="s">
        <v>34</v>
      </c>
      <c r="B48" s="78" t="s">
        <v>35</v>
      </c>
      <c r="C48" s="78"/>
      <c r="D48" s="78"/>
      <c r="E48" s="78"/>
      <c r="F48" s="78"/>
      <c r="G48" s="78"/>
      <c r="H48" s="78"/>
      <c r="I48" s="78"/>
      <c r="J48" s="78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  <mergeCell ref="B38:D38"/>
    <mergeCell ref="A1:J1"/>
    <mergeCell ref="A3:C3"/>
    <mergeCell ref="L8:N8"/>
    <mergeCell ref="A9:A10"/>
    <mergeCell ref="B9:C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topLeftCell="A5" zoomScale="85" zoomScaleNormal="85" workbookViewId="0">
      <selection activeCell="E11" sqref="E11:E34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6" t="s">
        <v>49</v>
      </c>
      <c r="B1" s="87"/>
      <c r="C1" s="87"/>
      <c r="D1" s="87"/>
      <c r="E1" s="87"/>
      <c r="F1" s="87"/>
      <c r="G1" s="87"/>
      <c r="H1" s="87"/>
      <c r="I1" s="87"/>
      <c r="J1" s="88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89" t="s">
        <v>0</v>
      </c>
      <c r="B3" s="89"/>
      <c r="C3" s="89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16.600000000000001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3" t="s">
        <v>38</v>
      </c>
      <c r="M8" s="84"/>
      <c r="N8" s="85"/>
    </row>
    <row r="9" spans="1:14" ht="16.8" thickBot="1" x14ac:dyDescent="0.4">
      <c r="A9" s="90" t="s">
        <v>7</v>
      </c>
      <c r="B9" s="92" t="s">
        <v>8</v>
      </c>
      <c r="C9" s="93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91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59760.000000000007</v>
      </c>
      <c r="E11" s="47">
        <f>-N11*$B$6</f>
        <v>0</v>
      </c>
      <c r="F11" s="53">
        <f>D11+E11</f>
        <v>59760.000000000007</v>
      </c>
      <c r="G11" s="58">
        <f>F11</f>
        <v>59760.000000000007</v>
      </c>
      <c r="H11" s="67">
        <f t="shared" ref="H11:H15" si="0" xml:space="preserve"> 501.8595+0.007054*I11-9.04456*10^-7*I11^2+4.84154*10^-11*I11^3</f>
        <v>524.19266335549003</v>
      </c>
      <c r="I11" s="68">
        <f t="shared" ref="I11:I15" si="1">I12-F12/1000</f>
        <v>7426.1292604617847</v>
      </c>
      <c r="J11" s="69">
        <f t="shared" ref="J11:J15" si="2">H11-$H$17</f>
        <v>-0.55733664450997367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59760.000000000007</v>
      </c>
      <c r="E12" s="54">
        <f t="shared" ref="E12:E34" si="4">-N12*$B$6</f>
        <v>0</v>
      </c>
      <c r="F12" s="18">
        <f t="shared" ref="F12:F35" si="5">D12+E12</f>
        <v>59760.000000000007</v>
      </c>
      <c r="G12" s="57">
        <f>G11+F12</f>
        <v>119520.00000000001</v>
      </c>
      <c r="H12" s="62">
        <f t="shared" si="0"/>
        <v>524.29074840649855</v>
      </c>
      <c r="I12" s="66">
        <f t="shared" si="1"/>
        <v>7485.8892604617849</v>
      </c>
      <c r="J12" s="65">
        <f t="shared" si="2"/>
        <v>-0.45925159350144895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59760.000000000007</v>
      </c>
      <c r="E13" s="54">
        <f t="shared" si="4"/>
        <v>0</v>
      </c>
      <c r="F13" s="18">
        <f t="shared" si="5"/>
        <v>59760.000000000007</v>
      </c>
      <c r="G13" s="57">
        <f t="shared" ref="G13:G34" si="6">G12+F13</f>
        <v>179280.00000000003</v>
      </c>
      <c r="H13" s="62">
        <f t="shared" si="0"/>
        <v>524.39013940190523</v>
      </c>
      <c r="I13" s="66">
        <f t="shared" si="1"/>
        <v>7545.6492604617852</v>
      </c>
      <c r="J13" s="65">
        <f t="shared" si="2"/>
        <v>-0.35986059809476956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59760.000000000007</v>
      </c>
      <c r="E14" s="54">
        <f t="shared" si="4"/>
        <v>0</v>
      </c>
      <c r="F14" s="18">
        <f t="shared" si="5"/>
        <v>59760.000000000007</v>
      </c>
      <c r="G14" s="57">
        <f t="shared" si="6"/>
        <v>239040.00000000003</v>
      </c>
      <c r="H14" s="62">
        <f t="shared" si="0"/>
        <v>524.49089833811991</v>
      </c>
      <c r="I14" s="66">
        <f t="shared" si="1"/>
        <v>7605.4092604617854</v>
      </c>
      <c r="J14" s="65">
        <f t="shared" si="2"/>
        <v>-0.25910166188009498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59760.000000000007</v>
      </c>
      <c r="E15" s="54">
        <f t="shared" si="4"/>
        <v>0</v>
      </c>
      <c r="F15" s="18">
        <f t="shared" si="5"/>
        <v>59760.000000000007</v>
      </c>
      <c r="G15" s="57">
        <f t="shared" si="6"/>
        <v>298800.00000000006</v>
      </c>
      <c r="H15" s="62">
        <f t="shared" si="0"/>
        <v>524.59308721155264</v>
      </c>
      <c r="I15" s="66">
        <f t="shared" si="1"/>
        <v>7665.1692604617856</v>
      </c>
      <c r="J15" s="65">
        <f t="shared" si="2"/>
        <v>-0.15691278844735734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59760.000000000007</v>
      </c>
      <c r="E16" s="54">
        <f t="shared" si="4"/>
        <v>0</v>
      </c>
      <c r="F16" s="18">
        <f t="shared" si="5"/>
        <v>59760.000000000007</v>
      </c>
      <c r="G16" s="57">
        <f t="shared" si="6"/>
        <v>358560.00000000006</v>
      </c>
      <c r="H16" s="62">
        <f xml:space="preserve"> 501.8595+0.007054*I16-9.04456*10^-7*I16^2+4.84154*10^-11*I16^3</f>
        <v>524.69676801861317</v>
      </c>
      <c r="I16" s="66">
        <f>I17-F17/1000</f>
        <v>7724.9292604617858</v>
      </c>
      <c r="J16" s="65">
        <f>H16-$H$17</f>
        <v>-5.323198138682983E-2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59760.000000000007</v>
      </c>
      <c r="E17" s="54">
        <f t="shared" si="4"/>
        <v>0</v>
      </c>
      <c r="F17" s="18">
        <f t="shared" si="5"/>
        <v>59760.000000000007</v>
      </c>
      <c r="G17" s="57">
        <f t="shared" si="6"/>
        <v>418320.00000000006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59760.000000000007</v>
      </c>
      <c r="E18" s="54">
        <f t="shared" si="4"/>
        <v>-255600</v>
      </c>
      <c r="F18" s="18">
        <f t="shared" si="5"/>
        <v>-195840</v>
      </c>
      <c r="G18" s="57">
        <f t="shared" si="6"/>
        <v>222480.00000000006</v>
      </c>
      <c r="H18" s="62">
        <f xml:space="preserve"> 501.8595+0.007054*I18-9.04456*10^-7*I18^2+4.84154*10^-11*I18^3</f>
        <v>524.46283660849269</v>
      </c>
      <c r="I18" s="64">
        <f>I17+F18/1000</f>
        <v>7588.8492604617859</v>
      </c>
      <c r="J18" s="65">
        <f>H18-$H$17</f>
        <v>-0.28716339150730619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59760.000000000007</v>
      </c>
      <c r="E19" s="54">
        <f t="shared" si="4"/>
        <v>-255600</v>
      </c>
      <c r="F19" s="18">
        <f t="shared" si="5"/>
        <v>-195840</v>
      </c>
      <c r="G19" s="57">
        <f t="shared" si="6"/>
        <v>26640.000000000058</v>
      </c>
      <c r="H19" s="62">
        <f t="shared" ref="H19:H34" si="7" xml:space="preserve"> 501.8595+0.007054*I19-9.04456*10^-7*I19^2+4.84154*10^-11*I19^3</f>
        <v>524.13884268512834</v>
      </c>
      <c r="I19" s="64">
        <f t="shared" ref="I19:I34" si="8">I18+F19/1000</f>
        <v>7393.0092604617857</v>
      </c>
      <c r="J19" s="65">
        <f t="shared" ref="J19:J34" si="9">H19-$H$17</f>
        <v>-0.61115731487166158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59760.000000000007</v>
      </c>
      <c r="E20" s="54">
        <f t="shared" si="4"/>
        <v>0</v>
      </c>
      <c r="F20" s="18">
        <f t="shared" si="5"/>
        <v>59760.000000000007</v>
      </c>
      <c r="G20" s="57">
        <f t="shared" si="6"/>
        <v>86400.000000000058</v>
      </c>
      <c r="H20" s="62">
        <f t="shared" si="7"/>
        <v>524.2362306607464</v>
      </c>
      <c r="I20" s="64">
        <f t="shared" si="8"/>
        <v>7452.769260461786</v>
      </c>
      <c r="J20" s="65">
        <f t="shared" si="9"/>
        <v>-0.51376933925359936</v>
      </c>
      <c r="L20" s="19">
        <v>10</v>
      </c>
      <c r="M20" s="18"/>
      <c r="N20" s="20">
        <v>0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59760.000000000007</v>
      </c>
      <c r="E21" s="54">
        <f t="shared" si="4"/>
        <v>0</v>
      </c>
      <c r="F21" s="18">
        <f t="shared" si="5"/>
        <v>59760.000000000007</v>
      </c>
      <c r="G21" s="57">
        <f t="shared" si="6"/>
        <v>146160.00000000006</v>
      </c>
      <c r="H21" s="62">
        <f t="shared" si="7"/>
        <v>524.33489022130675</v>
      </c>
      <c r="I21" s="64">
        <f t="shared" si="8"/>
        <v>7512.5292604617862</v>
      </c>
      <c r="J21" s="65">
        <f t="shared" si="9"/>
        <v>-0.41510977869324961</v>
      </c>
      <c r="L21" s="19">
        <v>11</v>
      </c>
      <c r="M21" s="18"/>
      <c r="N21" s="20">
        <v>0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59760.000000000007</v>
      </c>
      <c r="E22" s="54">
        <f t="shared" si="4"/>
        <v>-255600</v>
      </c>
      <c r="F22" s="18">
        <f t="shared" si="5"/>
        <v>-195840</v>
      </c>
      <c r="G22" s="57">
        <f t="shared" si="6"/>
        <v>-49679.999999999942</v>
      </c>
      <c r="H22" s="62">
        <f t="shared" si="7"/>
        <v>524.01621816425813</v>
      </c>
      <c r="I22" s="64">
        <f t="shared" si="8"/>
        <v>7316.689260461786</v>
      </c>
      <c r="J22" s="65">
        <f t="shared" si="9"/>
        <v>-0.73378183574186551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59760.000000000007</v>
      </c>
      <c r="E23" s="54">
        <f t="shared" si="4"/>
        <v>0</v>
      </c>
      <c r="F23" s="18">
        <f t="shared" si="5"/>
        <v>59760.000000000007</v>
      </c>
      <c r="G23" s="57">
        <f t="shared" si="6"/>
        <v>10080.000000000065</v>
      </c>
      <c r="H23" s="62">
        <f t="shared" si="7"/>
        <v>524.11207233434834</v>
      </c>
      <c r="I23" s="64">
        <f t="shared" si="8"/>
        <v>7376.4492604617863</v>
      </c>
      <c r="J23" s="65">
        <f t="shared" si="9"/>
        <v>-0.63792766565165948</v>
      </c>
      <c r="L23" s="19">
        <v>13</v>
      </c>
      <c r="M23" s="18"/>
      <c r="N23" s="20">
        <v>0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59760.000000000007</v>
      </c>
      <c r="E24" s="54">
        <f t="shared" si="4"/>
        <v>0</v>
      </c>
      <c r="F24" s="18">
        <f t="shared" si="5"/>
        <v>59760.000000000007</v>
      </c>
      <c r="G24" s="57">
        <f t="shared" si="6"/>
        <v>69840.000000000073</v>
      </c>
      <c r="H24" s="62">
        <f t="shared" si="7"/>
        <v>524.20911891324272</v>
      </c>
      <c r="I24" s="64">
        <f t="shared" si="8"/>
        <v>7436.2092604617865</v>
      </c>
      <c r="J24" s="65">
        <f t="shared" si="9"/>
        <v>-0.54088108675728108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59760.000000000007</v>
      </c>
      <c r="E25" s="54">
        <f t="shared" si="4"/>
        <v>0</v>
      </c>
      <c r="F25" s="18">
        <f t="shared" si="5"/>
        <v>59760.000000000007</v>
      </c>
      <c r="G25" s="57">
        <f t="shared" si="6"/>
        <v>129600.00000000009</v>
      </c>
      <c r="H25" s="62">
        <f t="shared" si="7"/>
        <v>524.307419897351</v>
      </c>
      <c r="I25" s="64">
        <f t="shared" si="8"/>
        <v>7495.9692604617867</v>
      </c>
      <c r="J25" s="65">
        <f t="shared" si="9"/>
        <v>-0.44258010264900349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59760.000000000007</v>
      </c>
      <c r="E26" s="54">
        <f t="shared" si="4"/>
        <v>0</v>
      </c>
      <c r="F26" s="18">
        <f t="shared" si="5"/>
        <v>59760.000000000007</v>
      </c>
      <c r="G26" s="57">
        <f t="shared" si="6"/>
        <v>189360.00000000009</v>
      </c>
      <c r="H26" s="62">
        <f t="shared" si="7"/>
        <v>524.40703728308335</v>
      </c>
      <c r="I26" s="64">
        <f t="shared" si="8"/>
        <v>7555.7292604617869</v>
      </c>
      <c r="J26" s="65">
        <f t="shared" si="9"/>
        <v>-0.34296271691664515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59760.000000000007</v>
      </c>
      <c r="E27" s="54">
        <f t="shared" si="4"/>
        <v>-255600</v>
      </c>
      <c r="F27" s="18">
        <f t="shared" si="5"/>
        <v>-195840</v>
      </c>
      <c r="G27" s="57">
        <f t="shared" si="6"/>
        <v>-6479.9999999999127</v>
      </c>
      <c r="H27" s="62">
        <f t="shared" si="7"/>
        <v>524.08539354754839</v>
      </c>
      <c r="I27" s="64">
        <f t="shared" si="8"/>
        <v>7359.8892604617868</v>
      </c>
      <c r="J27" s="65">
        <f t="shared" si="9"/>
        <v>-0.66460645245160777</v>
      </c>
      <c r="L27" s="19">
        <v>17</v>
      </c>
      <c r="M27" s="18" t="s">
        <v>37</v>
      </c>
      <c r="N27" s="20">
        <f>$B$4</f>
        <v>71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59760.000000000007</v>
      </c>
      <c r="E28" s="74">
        <f>-N28*$B$6</f>
        <v>-255600</v>
      </c>
      <c r="F28" s="18">
        <f>D28+E28</f>
        <v>-195840</v>
      </c>
      <c r="G28" s="57">
        <f t="shared" si="6"/>
        <v>-202319.99999999991</v>
      </c>
      <c r="H28" s="62">
        <f t="shared" si="7"/>
        <v>523.77637111379329</v>
      </c>
      <c r="I28" s="64">
        <f t="shared" si="8"/>
        <v>7164.0492604617866</v>
      </c>
      <c r="J28" s="65">
        <f t="shared" si="9"/>
        <v>-0.97362888620671129</v>
      </c>
      <c r="L28" s="19">
        <v>18</v>
      </c>
      <c r="M28" s="18" t="s">
        <v>37</v>
      </c>
      <c r="N28" s="76">
        <f>$B$4</f>
        <v>71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59760.000000000007</v>
      </c>
      <c r="E29" s="55">
        <f>-E36</f>
        <v>-156240.00000000023</v>
      </c>
      <c r="F29" s="18">
        <f>D29+E29</f>
        <v>-96480.000000000233</v>
      </c>
      <c r="G29" s="57">
        <f t="shared" si="6"/>
        <v>-298800.00000000012</v>
      </c>
      <c r="H29" s="62">
        <f t="shared" si="7"/>
        <v>523.62810608284485</v>
      </c>
      <c r="I29" s="64">
        <f t="shared" si="8"/>
        <v>7067.5692604617861</v>
      </c>
      <c r="J29" s="65">
        <f t="shared" si="9"/>
        <v>-1.1218939171551483</v>
      </c>
      <c r="L29" s="19">
        <v>19</v>
      </c>
      <c r="M29" s="18" t="s">
        <v>42</v>
      </c>
      <c r="N29" s="75">
        <f>-E29/$B$6</f>
        <v>43.400000000000063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59760.000000000007</v>
      </c>
      <c r="E30" s="54">
        <f t="shared" si="4"/>
        <v>0</v>
      </c>
      <c r="F30" s="18">
        <f t="shared" si="5"/>
        <v>59760.000000000007</v>
      </c>
      <c r="G30" s="57">
        <f t="shared" si="6"/>
        <v>-239040.00000000012</v>
      </c>
      <c r="H30" s="62">
        <f t="shared" si="7"/>
        <v>523.71965739207269</v>
      </c>
      <c r="I30" s="64">
        <f t="shared" si="8"/>
        <v>7127.3292604617864</v>
      </c>
      <c r="J30" s="65">
        <f t="shared" si="9"/>
        <v>-1.0303426079273095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59760.000000000007</v>
      </c>
      <c r="E31" s="54">
        <f t="shared" si="4"/>
        <v>0</v>
      </c>
      <c r="F31" s="18">
        <f t="shared" si="5"/>
        <v>59760.000000000007</v>
      </c>
      <c r="G31" s="57">
        <f t="shared" si="6"/>
        <v>-179280.00000000012</v>
      </c>
      <c r="H31" s="62">
        <f t="shared" si="7"/>
        <v>523.81214266723907</v>
      </c>
      <c r="I31" s="64">
        <f t="shared" si="8"/>
        <v>7187.0892604617866</v>
      </c>
      <c r="J31" s="65">
        <f t="shared" si="9"/>
        <v>-0.93785733276092742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59760.000000000007</v>
      </c>
      <c r="E32" s="54">
        <f t="shared" si="4"/>
        <v>0</v>
      </c>
      <c r="F32" s="18">
        <f t="shared" si="5"/>
        <v>59760.000000000007</v>
      </c>
      <c r="G32" s="57">
        <f t="shared" si="6"/>
        <v>-119520.00000000012</v>
      </c>
      <c r="H32" s="62">
        <f t="shared" si="7"/>
        <v>523.90562390475429</v>
      </c>
      <c r="I32" s="64">
        <f t="shared" si="8"/>
        <v>7246.8492604617868</v>
      </c>
      <c r="J32" s="65">
        <f t="shared" si="9"/>
        <v>-0.84437609524570689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59760.000000000007</v>
      </c>
      <c r="E33" s="54">
        <f t="shared" si="4"/>
        <v>0</v>
      </c>
      <c r="F33" s="18">
        <f t="shared" si="5"/>
        <v>59760.000000000007</v>
      </c>
      <c r="G33" s="57">
        <f t="shared" si="6"/>
        <v>-59760.000000000109</v>
      </c>
      <c r="H33" s="62">
        <f t="shared" si="7"/>
        <v>524.00016310102774</v>
      </c>
      <c r="I33" s="64">
        <f t="shared" si="8"/>
        <v>7306.609260461787</v>
      </c>
      <c r="J33" s="65">
        <f t="shared" si="9"/>
        <v>-0.74983689897226213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59760.000000000007</v>
      </c>
      <c r="E34" s="56">
        <f t="shared" si="4"/>
        <v>0</v>
      </c>
      <c r="F34" s="23">
        <f t="shared" si="5"/>
        <v>59760.000000000007</v>
      </c>
      <c r="G34" s="70">
        <f t="shared" si="6"/>
        <v>-1.0186340659856796E-10</v>
      </c>
      <c r="H34" s="71">
        <f t="shared" si="7"/>
        <v>524.09582225246982</v>
      </c>
      <c r="I34" s="72">
        <f t="shared" si="8"/>
        <v>7366.3692604617872</v>
      </c>
      <c r="J34" s="73">
        <f t="shared" si="9"/>
        <v>-0.65417774753018421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1434240.0000000002</v>
      </c>
      <c r="E35" s="50">
        <f>SUM(E11:E28)</f>
        <v>-1278000</v>
      </c>
      <c r="F35" s="26">
        <f t="shared" si="5"/>
        <v>156240.00000000023</v>
      </c>
      <c r="H35" s="8"/>
      <c r="I35" s="7"/>
      <c r="J35" s="8"/>
    </row>
    <row r="36" spans="1:15" x14ac:dyDescent="0.3">
      <c r="A36" s="2"/>
      <c r="B36" s="2"/>
      <c r="E36" s="51">
        <f>D35+E35</f>
        <v>156240.00000000023</v>
      </c>
      <c r="H36" s="2"/>
      <c r="I36" s="2"/>
      <c r="J36" s="2"/>
      <c r="N36" s="52">
        <f>E36/N28</f>
        <v>2200.5633802816933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36.676056338028225</v>
      </c>
      <c r="O37" t="s">
        <v>48</v>
      </c>
    </row>
    <row r="38" spans="1:15" x14ac:dyDescent="0.3">
      <c r="A38" s="11" t="s">
        <v>20</v>
      </c>
      <c r="B38" s="94" t="s">
        <v>21</v>
      </c>
      <c r="C38" s="94"/>
      <c r="D38" s="94"/>
      <c r="E38" s="11" t="s">
        <v>22</v>
      </c>
      <c r="F38" s="2"/>
      <c r="G38" s="2"/>
      <c r="H38" s="2"/>
      <c r="I38" s="2"/>
      <c r="J38" s="2"/>
    </row>
    <row r="39" spans="1:15" x14ac:dyDescent="0.3">
      <c r="A39" s="11" t="s">
        <v>23</v>
      </c>
      <c r="B39" s="79" t="s">
        <v>24</v>
      </c>
      <c r="C39" s="80"/>
      <c r="D39" s="81"/>
      <c r="E39" s="11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79" t="s">
        <v>26</v>
      </c>
      <c r="C40" s="80"/>
      <c r="D40" s="81"/>
      <c r="E40" s="11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79" t="s">
        <v>27</v>
      </c>
      <c r="C41" s="80"/>
      <c r="D41" s="81"/>
      <c r="E41" s="11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79" t="s">
        <v>28</v>
      </c>
      <c r="C42" s="80"/>
      <c r="D42" s="81"/>
      <c r="E42" s="11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79" t="s">
        <v>30</v>
      </c>
      <c r="C43" s="80"/>
      <c r="D43" s="81"/>
      <c r="E43" s="11" t="s">
        <v>17</v>
      </c>
      <c r="F43" s="2"/>
      <c r="G43" s="9"/>
      <c r="H43" s="13"/>
      <c r="I43" s="2"/>
      <c r="J43" s="13"/>
    </row>
    <row r="44" spans="1:15" x14ac:dyDescent="0.3">
      <c r="A44" s="11" t="s">
        <v>12</v>
      </c>
      <c r="B44" s="79" t="s">
        <v>31</v>
      </c>
      <c r="C44" s="80"/>
      <c r="D44" s="81"/>
      <c r="E44" s="11" t="s">
        <v>18</v>
      </c>
      <c r="F44" s="14"/>
      <c r="G44" s="14"/>
      <c r="H44" s="14"/>
      <c r="I44" s="14"/>
      <c r="J44" s="14"/>
    </row>
    <row r="45" spans="1:15" x14ac:dyDescent="0.3">
      <c r="A45" s="11" t="s">
        <v>13</v>
      </c>
      <c r="B45" s="79" t="s">
        <v>32</v>
      </c>
      <c r="C45" s="80"/>
      <c r="D45" s="81"/>
      <c r="E45" s="11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82" t="s">
        <v>33</v>
      </c>
      <c r="C47" s="82"/>
      <c r="D47" s="82"/>
      <c r="E47" s="82"/>
      <c r="F47" s="82"/>
      <c r="G47" s="82"/>
      <c r="H47" s="82"/>
      <c r="I47" s="82"/>
      <c r="J47" s="2"/>
    </row>
    <row r="48" spans="1:15" ht="28.2" x14ac:dyDescent="0.3">
      <c r="A48" s="15" t="s">
        <v>34</v>
      </c>
      <c r="B48" s="78" t="s">
        <v>35</v>
      </c>
      <c r="C48" s="78"/>
      <c r="D48" s="78"/>
      <c r="E48" s="78"/>
      <c r="F48" s="78"/>
      <c r="G48" s="78"/>
      <c r="H48" s="78"/>
      <c r="I48" s="78"/>
      <c r="J48" s="78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  <mergeCell ref="B38:D38"/>
    <mergeCell ref="A1:J1"/>
    <mergeCell ref="A3:C3"/>
    <mergeCell ref="L8:N8"/>
    <mergeCell ref="A9:A10"/>
    <mergeCell ref="B9:C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zoomScale="85" zoomScaleNormal="85" workbookViewId="0">
      <selection activeCell="G7" sqref="G7"/>
    </sheetView>
  </sheetViews>
  <sheetFormatPr baseColWidth="10" defaultColWidth="9.109375" defaultRowHeight="14.4" x14ac:dyDescent="0.3"/>
  <cols>
    <col min="1" max="1" width="11.33203125" customWidth="1"/>
    <col min="2" max="2" width="8.109375" customWidth="1"/>
    <col min="3" max="3" width="9.5546875" customWidth="1"/>
    <col min="5" max="5" width="12.33203125" customWidth="1"/>
    <col min="6" max="6" width="12.44140625" customWidth="1"/>
    <col min="7" max="7" width="16.88671875" customWidth="1"/>
    <col min="8" max="8" width="19.109375" bestFit="1" customWidth="1"/>
    <col min="9" max="9" width="14.33203125" customWidth="1"/>
    <col min="10" max="10" width="16.6640625" customWidth="1"/>
    <col min="13" max="13" width="10.109375" bestFit="1" customWidth="1"/>
    <col min="14" max="14" width="10" bestFit="1" customWidth="1"/>
  </cols>
  <sheetData>
    <row r="1" spans="1:14" ht="21" thickBot="1" x14ac:dyDescent="0.4">
      <c r="A1" s="86" t="s">
        <v>49</v>
      </c>
      <c r="B1" s="87"/>
      <c r="C1" s="87"/>
      <c r="D1" s="87"/>
      <c r="E1" s="87"/>
      <c r="F1" s="87"/>
      <c r="G1" s="87"/>
      <c r="H1" s="87"/>
      <c r="I1" s="87"/>
      <c r="J1" s="88"/>
    </row>
    <row r="2" spans="1:14" x14ac:dyDescent="0.3">
      <c r="A2" s="1"/>
      <c r="B2" s="2"/>
      <c r="C2" s="2"/>
      <c r="D2" s="2"/>
      <c r="E2" s="2"/>
      <c r="F2" s="2"/>
      <c r="G2" s="2"/>
      <c r="H2" s="2"/>
      <c r="I2" s="2"/>
      <c r="J2" s="2"/>
    </row>
    <row r="3" spans="1:14" x14ac:dyDescent="0.3">
      <c r="A3" s="89" t="s">
        <v>0</v>
      </c>
      <c r="B3" s="89"/>
      <c r="C3" s="89"/>
      <c r="D3" s="2"/>
      <c r="E3" s="2"/>
      <c r="F3" s="2"/>
      <c r="G3" s="2"/>
      <c r="H3" s="2"/>
      <c r="I3" s="2"/>
      <c r="J3" s="2"/>
    </row>
    <row r="4" spans="1:14" x14ac:dyDescent="0.3">
      <c r="A4" s="32" t="s">
        <v>37</v>
      </c>
      <c r="B4" s="29">
        <v>71</v>
      </c>
      <c r="C4" s="31" t="s">
        <v>1</v>
      </c>
      <c r="D4" s="2" t="s">
        <v>2</v>
      </c>
      <c r="E4" s="2"/>
      <c r="F4" s="2"/>
      <c r="G4" s="2"/>
      <c r="H4" s="2"/>
      <c r="I4" s="2"/>
      <c r="J4" s="2"/>
    </row>
    <row r="5" spans="1:14" x14ac:dyDescent="0.3">
      <c r="A5" s="32" t="s">
        <v>36</v>
      </c>
      <c r="B5" s="30">
        <v>16.600000000000001</v>
      </c>
      <c r="C5" s="31" t="s">
        <v>1</v>
      </c>
      <c r="D5" s="2" t="s">
        <v>3</v>
      </c>
      <c r="E5" s="2"/>
      <c r="F5" s="2"/>
      <c r="G5" s="2"/>
      <c r="H5" s="2"/>
      <c r="I5" s="2"/>
      <c r="J5" s="2"/>
    </row>
    <row r="6" spans="1:14" x14ac:dyDescent="0.3">
      <c r="A6" s="33" t="s">
        <v>4</v>
      </c>
      <c r="B6" s="30">
        <v>3600</v>
      </c>
      <c r="C6" s="31" t="s">
        <v>5</v>
      </c>
      <c r="D6" s="2" t="s">
        <v>6</v>
      </c>
      <c r="E6" s="2"/>
      <c r="F6" s="2"/>
      <c r="G6" s="2"/>
      <c r="H6" s="2"/>
      <c r="I6" s="2"/>
      <c r="J6" s="2"/>
    </row>
    <row r="7" spans="1:14" ht="42" thickBot="1" x14ac:dyDescent="0.35">
      <c r="A7" s="34" t="s">
        <v>44</v>
      </c>
      <c r="B7" s="30">
        <v>524.75</v>
      </c>
      <c r="C7" s="31" t="s">
        <v>43</v>
      </c>
      <c r="D7" s="2"/>
      <c r="E7" s="2"/>
      <c r="F7" s="2"/>
      <c r="G7" s="2"/>
      <c r="H7" s="2"/>
      <c r="I7" s="2"/>
      <c r="J7" s="2"/>
    </row>
    <row r="8" spans="1:14" ht="15" thickBot="1" x14ac:dyDescent="0.35">
      <c r="A8" s="1"/>
      <c r="B8" s="2"/>
      <c r="C8" s="2"/>
      <c r="D8" s="2"/>
      <c r="E8" s="2"/>
      <c r="F8" s="2"/>
      <c r="G8" s="2"/>
      <c r="H8" s="2"/>
      <c r="I8" s="2"/>
      <c r="J8" s="2"/>
      <c r="L8" s="83" t="s">
        <v>38</v>
      </c>
      <c r="M8" s="84"/>
      <c r="N8" s="85"/>
    </row>
    <row r="9" spans="1:14" ht="16.8" thickBot="1" x14ac:dyDescent="0.4">
      <c r="A9" s="90" t="s">
        <v>7</v>
      </c>
      <c r="B9" s="92" t="s">
        <v>8</v>
      </c>
      <c r="C9" s="93"/>
      <c r="D9" s="38" t="s">
        <v>45</v>
      </c>
      <c r="E9" s="38" t="s">
        <v>46</v>
      </c>
      <c r="F9" s="38" t="s">
        <v>9</v>
      </c>
      <c r="G9" s="39" t="s">
        <v>10</v>
      </c>
      <c r="H9" s="38" t="s">
        <v>11</v>
      </c>
      <c r="I9" s="38" t="s">
        <v>12</v>
      </c>
      <c r="J9" s="38" t="s">
        <v>13</v>
      </c>
      <c r="L9" s="35" t="s">
        <v>39</v>
      </c>
      <c r="M9" s="36" t="s">
        <v>40</v>
      </c>
      <c r="N9" s="37" t="s">
        <v>41</v>
      </c>
    </row>
    <row r="10" spans="1:14" ht="15" thickBot="1" x14ac:dyDescent="0.35">
      <c r="A10" s="91"/>
      <c r="B10" s="40" t="s">
        <v>14</v>
      </c>
      <c r="C10" s="41" t="s">
        <v>15</v>
      </c>
      <c r="D10" s="42" t="s">
        <v>16</v>
      </c>
      <c r="E10" s="48" t="s">
        <v>16</v>
      </c>
      <c r="F10" s="42" t="s">
        <v>16</v>
      </c>
      <c r="G10" s="43" t="s">
        <v>16</v>
      </c>
      <c r="H10" s="42" t="s">
        <v>43</v>
      </c>
      <c r="I10" s="42" t="s">
        <v>18</v>
      </c>
      <c r="J10" s="42" t="s">
        <v>19</v>
      </c>
      <c r="L10" s="25"/>
      <c r="M10" s="26"/>
      <c r="N10" s="27" t="s">
        <v>1</v>
      </c>
    </row>
    <row r="11" spans="1:14" x14ac:dyDescent="0.3">
      <c r="A11" s="44">
        <v>1</v>
      </c>
      <c r="B11" s="17">
        <v>0</v>
      </c>
      <c r="C11" s="17">
        <v>4.1666666666666664E-2</v>
      </c>
      <c r="D11" s="53">
        <f>$B$5*$B$6</f>
        <v>59760.000000000007</v>
      </c>
      <c r="E11" s="47">
        <f>-N11*$B$6</f>
        <v>0</v>
      </c>
      <c r="F11" s="53">
        <f>D11+E11</f>
        <v>59760.000000000007</v>
      </c>
      <c r="G11" s="58">
        <f>F11</f>
        <v>59760.000000000007</v>
      </c>
      <c r="H11" s="67">
        <f t="shared" ref="H11:H15" si="0" xml:space="preserve"> 501.8595+0.007054*I11-9.04456*10^-7*I11^2+4.84154*10^-11*I11^3</f>
        <v>524.19266335549003</v>
      </c>
      <c r="I11" s="68">
        <f t="shared" ref="I11:I15" si="1">I12-F12/1000</f>
        <v>7426.1292604617847</v>
      </c>
      <c r="J11" s="69">
        <f t="shared" ref="J11:J15" si="2">H11-$H$17</f>
        <v>-0.55733664450997367</v>
      </c>
      <c r="L11" s="19">
        <v>1</v>
      </c>
      <c r="M11" s="18"/>
      <c r="N11" s="20">
        <v>0</v>
      </c>
    </row>
    <row r="12" spans="1:14" x14ac:dyDescent="0.3">
      <c r="A12" s="45">
        <v>2</v>
      </c>
      <c r="B12" s="3">
        <v>4.1666666666666664E-2</v>
      </c>
      <c r="C12" s="3">
        <v>8.3333333333333329E-2</v>
      </c>
      <c r="D12" s="18">
        <f t="shared" ref="D12:D34" si="3">$B$5*$B$6</f>
        <v>59760.000000000007</v>
      </c>
      <c r="E12" s="54">
        <f t="shared" ref="E12:E34" si="4">-N12*$B$6</f>
        <v>0</v>
      </c>
      <c r="F12" s="18">
        <f t="shared" ref="F12:F35" si="5">D12+E12</f>
        <v>59760.000000000007</v>
      </c>
      <c r="G12" s="57">
        <f>G11+F12</f>
        <v>119520.00000000001</v>
      </c>
      <c r="H12" s="62">
        <f t="shared" si="0"/>
        <v>524.29074840649855</v>
      </c>
      <c r="I12" s="66">
        <f t="shared" si="1"/>
        <v>7485.8892604617849</v>
      </c>
      <c r="J12" s="65">
        <f t="shared" si="2"/>
        <v>-0.45925159350144895</v>
      </c>
      <c r="L12" s="19">
        <v>2</v>
      </c>
      <c r="M12" s="18"/>
      <c r="N12" s="20">
        <v>0</v>
      </c>
    </row>
    <row r="13" spans="1:14" x14ac:dyDescent="0.3">
      <c r="A13" s="45">
        <v>3</v>
      </c>
      <c r="B13" s="3">
        <v>8.3333333333333329E-2</v>
      </c>
      <c r="C13" s="3">
        <v>0.125</v>
      </c>
      <c r="D13" s="18">
        <f t="shared" si="3"/>
        <v>59760.000000000007</v>
      </c>
      <c r="E13" s="54">
        <f t="shared" si="4"/>
        <v>0</v>
      </c>
      <c r="F13" s="18">
        <f t="shared" si="5"/>
        <v>59760.000000000007</v>
      </c>
      <c r="G13" s="57">
        <f t="shared" ref="G13:G34" si="6">G12+F13</f>
        <v>179280.00000000003</v>
      </c>
      <c r="H13" s="62">
        <f t="shared" si="0"/>
        <v>524.39013940190523</v>
      </c>
      <c r="I13" s="66">
        <f t="shared" si="1"/>
        <v>7545.6492604617852</v>
      </c>
      <c r="J13" s="65">
        <f t="shared" si="2"/>
        <v>-0.35986059809476956</v>
      </c>
      <c r="L13" s="19">
        <v>3</v>
      </c>
      <c r="M13" s="18"/>
      <c r="N13" s="20">
        <v>0</v>
      </c>
    </row>
    <row r="14" spans="1:14" x14ac:dyDescent="0.3">
      <c r="A14" s="45">
        <v>4</v>
      </c>
      <c r="B14" s="3">
        <v>0.125</v>
      </c>
      <c r="C14" s="3">
        <v>0.16666666666666699</v>
      </c>
      <c r="D14" s="18">
        <f t="shared" si="3"/>
        <v>59760.000000000007</v>
      </c>
      <c r="E14" s="54">
        <f t="shared" si="4"/>
        <v>0</v>
      </c>
      <c r="F14" s="18">
        <f t="shared" si="5"/>
        <v>59760.000000000007</v>
      </c>
      <c r="G14" s="57">
        <f t="shared" si="6"/>
        <v>239040.00000000003</v>
      </c>
      <c r="H14" s="62">
        <f t="shared" si="0"/>
        <v>524.49089833811991</v>
      </c>
      <c r="I14" s="66">
        <f t="shared" si="1"/>
        <v>7605.4092604617854</v>
      </c>
      <c r="J14" s="65">
        <f t="shared" si="2"/>
        <v>-0.25910166188009498</v>
      </c>
      <c r="L14" s="19">
        <v>4</v>
      </c>
      <c r="M14" s="18"/>
      <c r="N14" s="20">
        <v>0</v>
      </c>
    </row>
    <row r="15" spans="1:14" x14ac:dyDescent="0.3">
      <c r="A15" s="45">
        <v>5</v>
      </c>
      <c r="B15" s="3">
        <v>0.16666666666666699</v>
      </c>
      <c r="C15" s="3">
        <v>0.20833333333333401</v>
      </c>
      <c r="D15" s="18">
        <f t="shared" si="3"/>
        <v>59760.000000000007</v>
      </c>
      <c r="E15" s="54">
        <f t="shared" si="4"/>
        <v>0</v>
      </c>
      <c r="F15" s="18">
        <f t="shared" si="5"/>
        <v>59760.000000000007</v>
      </c>
      <c r="G15" s="57">
        <f t="shared" si="6"/>
        <v>298800.00000000006</v>
      </c>
      <c r="H15" s="62">
        <f t="shared" si="0"/>
        <v>524.59308721155264</v>
      </c>
      <c r="I15" s="66">
        <f t="shared" si="1"/>
        <v>7665.1692604617856</v>
      </c>
      <c r="J15" s="65">
        <f t="shared" si="2"/>
        <v>-0.15691278844735734</v>
      </c>
      <c r="L15" s="19">
        <v>5</v>
      </c>
      <c r="M15" s="18"/>
      <c r="N15" s="20">
        <v>0</v>
      </c>
    </row>
    <row r="16" spans="1:14" x14ac:dyDescent="0.3">
      <c r="A16" s="45">
        <v>6</v>
      </c>
      <c r="B16" s="3">
        <v>0.20833333333333401</v>
      </c>
      <c r="C16" s="3">
        <v>0.25</v>
      </c>
      <c r="D16" s="18">
        <f t="shared" si="3"/>
        <v>59760.000000000007</v>
      </c>
      <c r="E16" s="54">
        <f t="shared" si="4"/>
        <v>0</v>
      </c>
      <c r="F16" s="18">
        <f t="shared" si="5"/>
        <v>59760.000000000007</v>
      </c>
      <c r="G16" s="57">
        <f t="shared" si="6"/>
        <v>358560.00000000006</v>
      </c>
      <c r="H16" s="62">
        <f xml:space="preserve"> 501.8595+0.007054*I16-9.04456*10^-7*I16^2+4.84154*10^-11*I16^3</f>
        <v>524.69676801861317</v>
      </c>
      <c r="I16" s="66">
        <f>I17-F17/1000</f>
        <v>7724.9292604617858</v>
      </c>
      <c r="J16" s="65">
        <f>H16-$H$17</f>
        <v>-5.323198138682983E-2</v>
      </c>
      <c r="L16" s="19">
        <v>6</v>
      </c>
      <c r="M16" s="18"/>
      <c r="N16" s="20">
        <v>0</v>
      </c>
    </row>
    <row r="17" spans="1:14" x14ac:dyDescent="0.3">
      <c r="A17" s="45">
        <v>7</v>
      </c>
      <c r="B17" s="3">
        <v>0.25</v>
      </c>
      <c r="C17" s="3">
        <v>0.29166666666666702</v>
      </c>
      <c r="D17" s="18">
        <f t="shared" si="3"/>
        <v>59760.000000000007</v>
      </c>
      <c r="E17" s="54">
        <f t="shared" si="4"/>
        <v>0</v>
      </c>
      <c r="F17" s="18">
        <f t="shared" si="5"/>
        <v>59760.000000000007</v>
      </c>
      <c r="G17" s="57">
        <f t="shared" si="6"/>
        <v>418320.00000000006</v>
      </c>
      <c r="H17" s="61">
        <f>B7</f>
        <v>524.75</v>
      </c>
      <c r="I17" s="63">
        <f>5414521.34504851-21286.7185857706*H17+20.8148557973526*H17^2+0.00022032983939908*H17^3</f>
        <v>7784.689260461786</v>
      </c>
      <c r="J17" s="60">
        <v>0</v>
      </c>
      <c r="L17" s="19">
        <v>7</v>
      </c>
      <c r="M17" s="18"/>
      <c r="N17" s="20">
        <v>0</v>
      </c>
    </row>
    <row r="18" spans="1:14" x14ac:dyDescent="0.3">
      <c r="A18" s="45">
        <v>8</v>
      </c>
      <c r="B18" s="3">
        <v>0.29166666666666702</v>
      </c>
      <c r="C18" s="3">
        <v>0.33333333333333398</v>
      </c>
      <c r="D18" s="18">
        <f t="shared" si="3"/>
        <v>59760.000000000007</v>
      </c>
      <c r="E18" s="54">
        <f t="shared" si="4"/>
        <v>-255600</v>
      </c>
      <c r="F18" s="18">
        <f t="shared" si="5"/>
        <v>-195840</v>
      </c>
      <c r="G18" s="57">
        <f t="shared" si="6"/>
        <v>222480.00000000006</v>
      </c>
      <c r="H18" s="62">
        <f xml:space="preserve"> 501.8595+0.007054*I18-9.04456*10^-7*I18^2+4.84154*10^-11*I18^3</f>
        <v>524.46283660849269</v>
      </c>
      <c r="I18" s="64">
        <f>I17+F18/1000</f>
        <v>7588.8492604617859</v>
      </c>
      <c r="J18" s="65">
        <f>H18-$H$17</f>
        <v>-0.28716339150730619</v>
      </c>
      <c r="L18" s="59">
        <v>8</v>
      </c>
      <c r="M18" s="49" t="s">
        <v>37</v>
      </c>
      <c r="N18" s="21">
        <f>$B$4</f>
        <v>71</v>
      </c>
    </row>
    <row r="19" spans="1:14" x14ac:dyDescent="0.3">
      <c r="A19" s="45">
        <v>9</v>
      </c>
      <c r="B19" s="3">
        <v>0.33333333333333398</v>
      </c>
      <c r="C19" s="3">
        <v>0.375</v>
      </c>
      <c r="D19" s="18">
        <f t="shared" si="3"/>
        <v>59760.000000000007</v>
      </c>
      <c r="E19" s="54">
        <f t="shared" si="4"/>
        <v>-255600</v>
      </c>
      <c r="F19" s="18">
        <f t="shared" si="5"/>
        <v>-195840</v>
      </c>
      <c r="G19" s="57">
        <f t="shared" si="6"/>
        <v>26640.000000000058</v>
      </c>
      <c r="H19" s="62">
        <f t="shared" ref="H19:H34" si="7" xml:space="preserve"> 501.8595+0.007054*I19-9.04456*10^-7*I19^2+4.84154*10^-11*I19^3</f>
        <v>524.13884268512834</v>
      </c>
      <c r="I19" s="64">
        <f t="shared" ref="I19:I34" si="8">I18+F19/1000</f>
        <v>7393.0092604617857</v>
      </c>
      <c r="J19" s="65">
        <f t="shared" ref="J19:J34" si="9">H19-$H$17</f>
        <v>-0.61115731487166158</v>
      </c>
      <c r="L19" s="19">
        <v>9</v>
      </c>
      <c r="M19" s="18" t="s">
        <v>37</v>
      </c>
      <c r="N19" s="20">
        <f>$B$4</f>
        <v>71</v>
      </c>
    </row>
    <row r="20" spans="1:14" x14ac:dyDescent="0.3">
      <c r="A20" s="45">
        <v>10</v>
      </c>
      <c r="B20" s="3">
        <v>0.375</v>
      </c>
      <c r="C20" s="3">
        <v>0.41666666666666702</v>
      </c>
      <c r="D20" s="18">
        <f t="shared" si="3"/>
        <v>59760.000000000007</v>
      </c>
      <c r="E20" s="54">
        <f t="shared" si="4"/>
        <v>-255600</v>
      </c>
      <c r="F20" s="18">
        <f t="shared" si="5"/>
        <v>-195840</v>
      </c>
      <c r="G20" s="57">
        <f t="shared" si="6"/>
        <v>-169199.99999999994</v>
      </c>
      <c r="H20" s="62">
        <f t="shared" si="7"/>
        <v>523.8278390648502</v>
      </c>
      <c r="I20" s="64">
        <f t="shared" si="8"/>
        <v>7197.1692604617856</v>
      </c>
      <c r="J20" s="65">
        <f t="shared" si="9"/>
        <v>-0.92216093514980457</v>
      </c>
      <c r="L20" s="19">
        <v>10</v>
      </c>
      <c r="M20" s="18" t="s">
        <v>37</v>
      </c>
      <c r="N20" s="20">
        <f>B4</f>
        <v>71</v>
      </c>
    </row>
    <row r="21" spans="1:14" x14ac:dyDescent="0.3">
      <c r="A21" s="45">
        <v>11</v>
      </c>
      <c r="B21" s="3">
        <v>0.41666666666666702</v>
      </c>
      <c r="C21" s="3">
        <v>0.45833333333333398</v>
      </c>
      <c r="D21" s="18">
        <f t="shared" si="3"/>
        <v>59760.000000000007</v>
      </c>
      <c r="E21" s="54">
        <f t="shared" si="4"/>
        <v>-255600</v>
      </c>
      <c r="F21" s="18">
        <f t="shared" si="5"/>
        <v>-195840</v>
      </c>
      <c r="G21" s="57">
        <f t="shared" si="6"/>
        <v>-365039.99999999994</v>
      </c>
      <c r="H21" s="62">
        <f t="shared" si="7"/>
        <v>523.52764382689031</v>
      </c>
      <c r="I21" s="64">
        <f t="shared" si="8"/>
        <v>7001.3292604617855</v>
      </c>
      <c r="J21" s="65">
        <f t="shared" si="9"/>
        <v>-1.2223561731096879</v>
      </c>
      <c r="L21" s="19">
        <v>11</v>
      </c>
      <c r="M21" s="18" t="s">
        <v>37</v>
      </c>
      <c r="N21" s="20">
        <f>B4</f>
        <v>71</v>
      </c>
    </row>
    <row r="22" spans="1:14" x14ac:dyDescent="0.3">
      <c r="A22" s="45">
        <v>12</v>
      </c>
      <c r="B22" s="3">
        <v>0.45833333333333398</v>
      </c>
      <c r="C22" s="3">
        <v>0.5</v>
      </c>
      <c r="D22" s="18">
        <f t="shared" si="3"/>
        <v>59760.000000000007</v>
      </c>
      <c r="E22" s="54">
        <f t="shared" si="4"/>
        <v>-255600</v>
      </c>
      <c r="F22" s="18">
        <f t="shared" si="5"/>
        <v>-195840</v>
      </c>
      <c r="G22" s="57">
        <f t="shared" si="6"/>
        <v>-560880</v>
      </c>
      <c r="H22" s="62">
        <f t="shared" si="7"/>
        <v>523.23607505048051</v>
      </c>
      <c r="I22" s="64">
        <f t="shared" si="8"/>
        <v>6805.4892604617853</v>
      </c>
      <c r="J22" s="65">
        <f t="shared" si="9"/>
        <v>-1.5139249495194917</v>
      </c>
      <c r="L22" s="19">
        <v>12</v>
      </c>
      <c r="M22" s="18" t="s">
        <v>37</v>
      </c>
      <c r="N22" s="20">
        <f>$B$4</f>
        <v>71</v>
      </c>
    </row>
    <row r="23" spans="1:14" x14ac:dyDescent="0.3">
      <c r="A23" s="45">
        <v>13</v>
      </c>
      <c r="B23" s="3">
        <v>0.5</v>
      </c>
      <c r="C23" s="3">
        <v>0.54166666666666696</v>
      </c>
      <c r="D23" s="18">
        <f t="shared" si="3"/>
        <v>59760.000000000007</v>
      </c>
      <c r="E23" s="55">
        <f>-E36</f>
        <v>-156240.00000000023</v>
      </c>
      <c r="F23" s="18">
        <f t="shared" si="5"/>
        <v>-96480.000000000233</v>
      </c>
      <c r="G23" s="57">
        <f t="shared" si="6"/>
        <v>-657360.00000000023</v>
      </c>
      <c r="H23" s="62">
        <f t="shared" si="7"/>
        <v>523.09493971323604</v>
      </c>
      <c r="I23" s="64">
        <f t="shared" si="8"/>
        <v>6709.0092604617848</v>
      </c>
      <c r="J23" s="65">
        <f t="shared" si="9"/>
        <v>-1.6550602867639554</v>
      </c>
      <c r="L23" s="19">
        <v>13</v>
      </c>
      <c r="M23" s="18" t="s">
        <v>42</v>
      </c>
      <c r="N23" s="28">
        <f>-E23/$B$6</f>
        <v>43.400000000000063</v>
      </c>
    </row>
    <row r="24" spans="1:14" x14ac:dyDescent="0.3">
      <c r="A24" s="45">
        <v>14</v>
      </c>
      <c r="B24" s="3">
        <v>0.54166666666666696</v>
      </c>
      <c r="C24" s="3">
        <v>0.58333333333333404</v>
      </c>
      <c r="D24" s="18">
        <f t="shared" si="3"/>
        <v>59760.000000000007</v>
      </c>
      <c r="E24" s="54">
        <f t="shared" si="4"/>
        <v>0</v>
      </c>
      <c r="F24" s="18">
        <f t="shared" si="5"/>
        <v>59760.000000000007</v>
      </c>
      <c r="G24" s="57">
        <f t="shared" si="6"/>
        <v>-597600.00000000023</v>
      </c>
      <c r="H24" s="62">
        <f t="shared" si="7"/>
        <v>523.18218915143973</v>
      </c>
      <c r="I24" s="64">
        <f t="shared" si="8"/>
        <v>6768.7692604617851</v>
      </c>
      <c r="J24" s="65">
        <f t="shared" si="9"/>
        <v>-1.5678108485602706</v>
      </c>
      <c r="L24" s="19">
        <v>14</v>
      </c>
      <c r="M24" s="18"/>
      <c r="N24" s="20">
        <v>0</v>
      </c>
    </row>
    <row r="25" spans="1:14" x14ac:dyDescent="0.3">
      <c r="A25" s="45">
        <v>15</v>
      </c>
      <c r="B25" s="3">
        <v>0.58333333333333404</v>
      </c>
      <c r="C25" s="3">
        <v>0.625</v>
      </c>
      <c r="D25" s="18">
        <f t="shared" si="3"/>
        <v>59760.000000000007</v>
      </c>
      <c r="E25" s="54">
        <f t="shared" si="4"/>
        <v>0</v>
      </c>
      <c r="F25" s="18">
        <f t="shared" si="5"/>
        <v>59760.000000000007</v>
      </c>
      <c r="G25" s="57">
        <f t="shared" si="6"/>
        <v>-537840.00000000023</v>
      </c>
      <c r="H25" s="62">
        <f t="shared" si="7"/>
        <v>523.27000057712269</v>
      </c>
      <c r="I25" s="64">
        <f t="shared" si="8"/>
        <v>6828.5292604617853</v>
      </c>
      <c r="J25" s="65">
        <f t="shared" si="9"/>
        <v>-1.479999422877313</v>
      </c>
      <c r="L25" s="19">
        <v>15</v>
      </c>
      <c r="M25" s="18"/>
      <c r="N25" s="20">
        <v>0</v>
      </c>
    </row>
    <row r="26" spans="1:14" x14ac:dyDescent="0.3">
      <c r="A26" s="45">
        <v>16</v>
      </c>
      <c r="B26" s="3">
        <v>0.625</v>
      </c>
      <c r="C26" s="3">
        <v>0.66666666666666696</v>
      </c>
      <c r="D26" s="18">
        <f t="shared" si="3"/>
        <v>59760.000000000007</v>
      </c>
      <c r="E26" s="54">
        <f t="shared" si="4"/>
        <v>0</v>
      </c>
      <c r="F26" s="18">
        <f t="shared" si="5"/>
        <v>59760.000000000007</v>
      </c>
      <c r="G26" s="57">
        <f t="shared" si="6"/>
        <v>-478080.00000000023</v>
      </c>
      <c r="H26" s="62">
        <f t="shared" si="7"/>
        <v>523.35843598669476</v>
      </c>
      <c r="I26" s="64">
        <f t="shared" si="8"/>
        <v>6888.2892604617855</v>
      </c>
      <c r="J26" s="65">
        <f t="shared" si="9"/>
        <v>-1.391564013305242</v>
      </c>
      <c r="L26" s="19">
        <v>16</v>
      </c>
      <c r="M26" s="18"/>
      <c r="N26" s="20">
        <v>0</v>
      </c>
    </row>
    <row r="27" spans="1:14" x14ac:dyDescent="0.3">
      <c r="A27" s="45">
        <v>17</v>
      </c>
      <c r="B27" s="3">
        <v>0.66666666666666696</v>
      </c>
      <c r="C27" s="3">
        <v>0.70833333333333404</v>
      </c>
      <c r="D27" s="18">
        <f t="shared" si="3"/>
        <v>59760.000000000007</v>
      </c>
      <c r="E27" s="54">
        <f t="shared" si="4"/>
        <v>0</v>
      </c>
      <c r="F27" s="18">
        <f t="shared" si="5"/>
        <v>59760.000000000007</v>
      </c>
      <c r="G27" s="57">
        <f t="shared" si="6"/>
        <v>-418320.00000000023</v>
      </c>
      <c r="H27" s="62">
        <f t="shared" si="7"/>
        <v>523.44755737656578</v>
      </c>
      <c r="I27" s="64">
        <f t="shared" si="8"/>
        <v>6948.0492604617857</v>
      </c>
      <c r="J27" s="65">
        <f t="shared" si="9"/>
        <v>-1.3024426234342172</v>
      </c>
      <c r="L27" s="19">
        <v>17</v>
      </c>
      <c r="M27" s="18"/>
      <c r="N27" s="20">
        <v>0</v>
      </c>
    </row>
    <row r="28" spans="1:14" x14ac:dyDescent="0.3">
      <c r="A28" s="45">
        <v>18</v>
      </c>
      <c r="B28" s="3">
        <v>0.70833333333333404</v>
      </c>
      <c r="C28" s="3">
        <v>0.75</v>
      </c>
      <c r="D28" s="18">
        <f t="shared" si="3"/>
        <v>59760.000000000007</v>
      </c>
      <c r="E28" s="77">
        <v>0</v>
      </c>
      <c r="F28" s="18">
        <f t="shared" si="5"/>
        <v>59760.000000000007</v>
      </c>
      <c r="G28" s="57">
        <f t="shared" si="6"/>
        <v>-358560.00000000023</v>
      </c>
      <c r="H28" s="62">
        <f t="shared" si="7"/>
        <v>523.53742674314594</v>
      </c>
      <c r="I28" s="64">
        <f t="shared" si="8"/>
        <v>7007.8092604617859</v>
      </c>
      <c r="J28" s="65">
        <f t="shared" si="9"/>
        <v>-1.212573256854057</v>
      </c>
      <c r="L28" s="19">
        <v>18</v>
      </c>
      <c r="M28" s="18"/>
      <c r="N28" s="76">
        <f>-E28/$B$6</f>
        <v>0</v>
      </c>
    </row>
    <row r="29" spans="1:14" x14ac:dyDescent="0.3">
      <c r="A29" s="45">
        <v>19</v>
      </c>
      <c r="B29" s="3">
        <v>0.75</v>
      </c>
      <c r="C29" s="3">
        <v>0.79166666666666696</v>
      </c>
      <c r="D29" s="18">
        <f t="shared" si="3"/>
        <v>59760.000000000007</v>
      </c>
      <c r="E29" s="54">
        <f t="shared" si="4"/>
        <v>0</v>
      </c>
      <c r="F29" s="18">
        <f t="shared" si="5"/>
        <v>59760.000000000007</v>
      </c>
      <c r="G29" s="57">
        <f t="shared" si="6"/>
        <v>-298800.00000000023</v>
      </c>
      <c r="H29" s="62">
        <f t="shared" si="7"/>
        <v>523.62810608284485</v>
      </c>
      <c r="I29" s="64">
        <f t="shared" si="8"/>
        <v>7067.5692604617861</v>
      </c>
      <c r="J29" s="65">
        <f t="shared" si="9"/>
        <v>-1.1218939171551483</v>
      </c>
      <c r="L29" s="19">
        <v>19</v>
      </c>
      <c r="M29" s="18"/>
      <c r="N29" s="20">
        <v>0</v>
      </c>
    </row>
    <row r="30" spans="1:14" x14ac:dyDescent="0.3">
      <c r="A30" s="45">
        <v>20</v>
      </c>
      <c r="B30" s="3">
        <v>0.79166666666666696</v>
      </c>
      <c r="C30" s="3">
        <v>0.83333333333333404</v>
      </c>
      <c r="D30" s="18">
        <f t="shared" si="3"/>
        <v>59760.000000000007</v>
      </c>
      <c r="E30" s="54">
        <f t="shared" si="4"/>
        <v>0</v>
      </c>
      <c r="F30" s="18">
        <f t="shared" si="5"/>
        <v>59760.000000000007</v>
      </c>
      <c r="G30" s="57">
        <f t="shared" si="6"/>
        <v>-239040.00000000023</v>
      </c>
      <c r="H30" s="62">
        <f t="shared" si="7"/>
        <v>523.71965739207269</v>
      </c>
      <c r="I30" s="64">
        <f t="shared" si="8"/>
        <v>7127.3292604617864</v>
      </c>
      <c r="J30" s="65">
        <f t="shared" si="9"/>
        <v>-1.0303426079273095</v>
      </c>
      <c r="L30" s="19">
        <v>20</v>
      </c>
      <c r="M30" s="18"/>
      <c r="N30" s="20">
        <v>0</v>
      </c>
    </row>
    <row r="31" spans="1:14" x14ac:dyDescent="0.3">
      <c r="A31" s="45">
        <v>21</v>
      </c>
      <c r="B31" s="3">
        <v>0.83333333333333404</v>
      </c>
      <c r="C31" s="3">
        <v>0.875</v>
      </c>
      <c r="D31" s="18">
        <f t="shared" si="3"/>
        <v>59760.000000000007</v>
      </c>
      <c r="E31" s="54">
        <f t="shared" si="4"/>
        <v>0</v>
      </c>
      <c r="F31" s="18">
        <f t="shared" si="5"/>
        <v>59760.000000000007</v>
      </c>
      <c r="G31" s="57">
        <f t="shared" si="6"/>
        <v>-179280.00000000023</v>
      </c>
      <c r="H31" s="62">
        <f t="shared" si="7"/>
        <v>523.81214266723907</v>
      </c>
      <c r="I31" s="64">
        <f t="shared" si="8"/>
        <v>7187.0892604617866</v>
      </c>
      <c r="J31" s="65">
        <f t="shared" si="9"/>
        <v>-0.93785733276092742</v>
      </c>
      <c r="L31" s="19">
        <v>21</v>
      </c>
      <c r="M31" s="18"/>
      <c r="N31" s="20">
        <v>0</v>
      </c>
    </row>
    <row r="32" spans="1:14" x14ac:dyDescent="0.3">
      <c r="A32" s="45">
        <v>22</v>
      </c>
      <c r="B32" s="3">
        <v>0.875</v>
      </c>
      <c r="C32" s="3">
        <v>0.91666666666666696</v>
      </c>
      <c r="D32" s="18">
        <f t="shared" si="3"/>
        <v>59760.000000000007</v>
      </c>
      <c r="E32" s="54">
        <f t="shared" si="4"/>
        <v>0</v>
      </c>
      <c r="F32" s="18">
        <f t="shared" si="5"/>
        <v>59760.000000000007</v>
      </c>
      <c r="G32" s="57">
        <f t="shared" si="6"/>
        <v>-119520.00000000023</v>
      </c>
      <c r="H32" s="62">
        <f t="shared" si="7"/>
        <v>523.90562390475429</v>
      </c>
      <c r="I32" s="64">
        <f t="shared" si="8"/>
        <v>7246.8492604617868</v>
      </c>
      <c r="J32" s="65">
        <f t="shared" si="9"/>
        <v>-0.84437609524570689</v>
      </c>
      <c r="L32" s="19">
        <v>22</v>
      </c>
      <c r="M32" s="18"/>
      <c r="N32" s="20">
        <v>0</v>
      </c>
    </row>
    <row r="33" spans="1:15" x14ac:dyDescent="0.3">
      <c r="A33" s="45">
        <v>23</v>
      </c>
      <c r="B33" s="3">
        <v>0.91666666666666696</v>
      </c>
      <c r="C33" s="3">
        <v>0.95833333333333404</v>
      </c>
      <c r="D33" s="18">
        <f t="shared" si="3"/>
        <v>59760.000000000007</v>
      </c>
      <c r="E33" s="54">
        <f t="shared" si="4"/>
        <v>0</v>
      </c>
      <c r="F33" s="18">
        <f t="shared" si="5"/>
        <v>59760.000000000007</v>
      </c>
      <c r="G33" s="57">
        <f t="shared" si="6"/>
        <v>-59760.000000000226</v>
      </c>
      <c r="H33" s="62">
        <f t="shared" si="7"/>
        <v>524.00016310102774</v>
      </c>
      <c r="I33" s="64">
        <f t="shared" si="8"/>
        <v>7306.609260461787</v>
      </c>
      <c r="J33" s="65">
        <f t="shared" si="9"/>
        <v>-0.74983689897226213</v>
      </c>
      <c r="L33" s="19">
        <v>23</v>
      </c>
      <c r="M33" s="18"/>
      <c r="N33" s="20">
        <v>0</v>
      </c>
    </row>
    <row r="34" spans="1:15" ht="15" thickBot="1" x14ac:dyDescent="0.35">
      <c r="A34" s="46">
        <v>24</v>
      </c>
      <c r="B34" s="4">
        <v>0.95833333333333404</v>
      </c>
      <c r="C34" s="4">
        <v>1</v>
      </c>
      <c r="D34" s="23">
        <f t="shared" si="3"/>
        <v>59760.000000000007</v>
      </c>
      <c r="E34" s="56">
        <f t="shared" si="4"/>
        <v>0</v>
      </c>
      <c r="F34" s="23">
        <f t="shared" si="5"/>
        <v>59760.000000000007</v>
      </c>
      <c r="G34" s="70">
        <f t="shared" si="6"/>
        <v>-2.1827872842550278E-10</v>
      </c>
      <c r="H34" s="71">
        <f t="shared" si="7"/>
        <v>524.09582225246982</v>
      </c>
      <c r="I34" s="72">
        <f t="shared" si="8"/>
        <v>7366.3692604617872</v>
      </c>
      <c r="J34" s="73">
        <f t="shared" si="9"/>
        <v>-0.65417774753018421</v>
      </c>
      <c r="L34" s="22">
        <v>24</v>
      </c>
      <c r="M34" s="23"/>
      <c r="N34" s="24">
        <v>0</v>
      </c>
    </row>
    <row r="35" spans="1:15" x14ac:dyDescent="0.3">
      <c r="A35" s="5"/>
      <c r="B35" s="6"/>
      <c r="D35" s="50">
        <f>SUM(D11:D34)</f>
        <v>1434240.0000000002</v>
      </c>
      <c r="E35" s="50">
        <f>SUM(E11:E22)</f>
        <v>-1278000</v>
      </c>
      <c r="F35" s="26">
        <f t="shared" si="5"/>
        <v>156240.00000000023</v>
      </c>
      <c r="H35" s="8"/>
      <c r="I35" s="7"/>
      <c r="J35" s="8"/>
    </row>
    <row r="36" spans="1:15" x14ac:dyDescent="0.3">
      <c r="A36" s="2"/>
      <c r="B36" s="2"/>
      <c r="E36" s="51">
        <f>D35+E35</f>
        <v>156240.00000000023</v>
      </c>
      <c r="H36" s="2"/>
      <c r="I36" s="2"/>
      <c r="J36" s="2"/>
      <c r="N36" s="52">
        <f>E36/N23</f>
        <v>3600</v>
      </c>
      <c r="O36" t="s">
        <v>47</v>
      </c>
    </row>
    <row r="37" spans="1:15" x14ac:dyDescent="0.3">
      <c r="A37" s="2"/>
      <c r="B37" s="2"/>
      <c r="C37" s="2"/>
      <c r="D37" s="2"/>
      <c r="E37" s="2"/>
      <c r="F37" s="2"/>
      <c r="G37" s="9"/>
      <c r="H37" s="2"/>
      <c r="I37" s="2"/>
      <c r="J37" s="2"/>
      <c r="N37" s="52">
        <f>N36/60</f>
        <v>60</v>
      </c>
      <c r="O37" t="s">
        <v>48</v>
      </c>
    </row>
    <row r="38" spans="1:15" x14ac:dyDescent="0.3">
      <c r="A38" s="11" t="s">
        <v>20</v>
      </c>
      <c r="B38" s="94" t="s">
        <v>21</v>
      </c>
      <c r="C38" s="94"/>
      <c r="D38" s="94"/>
      <c r="E38" s="11" t="s">
        <v>22</v>
      </c>
      <c r="F38" s="2"/>
      <c r="G38" s="2"/>
      <c r="H38" s="2"/>
      <c r="I38" s="2"/>
      <c r="J38" s="2"/>
    </row>
    <row r="39" spans="1:15" x14ac:dyDescent="0.3">
      <c r="A39" s="11" t="s">
        <v>23</v>
      </c>
      <c r="B39" s="79" t="s">
        <v>24</v>
      </c>
      <c r="C39" s="80"/>
      <c r="D39" s="81"/>
      <c r="E39" s="11" t="s">
        <v>16</v>
      </c>
      <c r="F39" s="2"/>
      <c r="G39" s="2"/>
      <c r="H39" s="2"/>
      <c r="I39" s="2"/>
      <c r="J39" s="2"/>
    </row>
    <row r="40" spans="1:15" x14ac:dyDescent="0.3">
      <c r="A40" s="12" t="s">
        <v>25</v>
      </c>
      <c r="B40" s="79" t="s">
        <v>26</v>
      </c>
      <c r="C40" s="80"/>
      <c r="D40" s="81"/>
      <c r="E40" s="11" t="s">
        <v>16</v>
      </c>
      <c r="F40" s="2"/>
      <c r="G40" s="9"/>
      <c r="H40" s="13"/>
      <c r="I40" s="2"/>
      <c r="J40" s="13"/>
    </row>
    <row r="41" spans="1:15" x14ac:dyDescent="0.3">
      <c r="A41" s="12" t="s">
        <v>9</v>
      </c>
      <c r="B41" s="79" t="s">
        <v>27</v>
      </c>
      <c r="C41" s="80"/>
      <c r="D41" s="81"/>
      <c r="E41" s="11" t="s">
        <v>16</v>
      </c>
      <c r="F41" s="2"/>
      <c r="G41" s="9"/>
      <c r="H41" s="13"/>
      <c r="I41" s="2"/>
      <c r="J41" s="13"/>
    </row>
    <row r="42" spans="1:15" ht="28.2" x14ac:dyDescent="0.3">
      <c r="A42" s="12" t="s">
        <v>10</v>
      </c>
      <c r="B42" s="79" t="s">
        <v>28</v>
      </c>
      <c r="C42" s="80"/>
      <c r="D42" s="81"/>
      <c r="E42" s="11" t="s">
        <v>16</v>
      </c>
      <c r="F42" s="2"/>
      <c r="G42" s="9"/>
      <c r="H42" s="13"/>
      <c r="I42" s="2"/>
      <c r="J42" s="13"/>
    </row>
    <row r="43" spans="1:15" ht="28.2" x14ac:dyDescent="0.3">
      <c r="A43" s="12" t="s">
        <v>29</v>
      </c>
      <c r="B43" s="79" t="s">
        <v>30</v>
      </c>
      <c r="C43" s="80"/>
      <c r="D43" s="81"/>
      <c r="E43" s="11" t="s">
        <v>17</v>
      </c>
      <c r="F43" s="2"/>
      <c r="G43" s="9"/>
      <c r="H43" s="13"/>
      <c r="I43" s="2"/>
      <c r="J43" s="13"/>
    </row>
    <row r="44" spans="1:15" x14ac:dyDescent="0.3">
      <c r="A44" s="11" t="s">
        <v>12</v>
      </c>
      <c r="B44" s="79" t="s">
        <v>31</v>
      </c>
      <c r="C44" s="80"/>
      <c r="D44" s="81"/>
      <c r="E44" s="11" t="s">
        <v>18</v>
      </c>
      <c r="F44" s="14"/>
      <c r="G44" s="14"/>
      <c r="H44" s="14"/>
      <c r="I44" s="14"/>
      <c r="J44" s="14"/>
    </row>
    <row r="45" spans="1:15" x14ac:dyDescent="0.3">
      <c r="A45" s="11" t="s">
        <v>13</v>
      </c>
      <c r="B45" s="79" t="s">
        <v>32</v>
      </c>
      <c r="C45" s="80"/>
      <c r="D45" s="81"/>
      <c r="E45" s="11" t="s">
        <v>19</v>
      </c>
      <c r="F45" s="2"/>
      <c r="G45" s="9"/>
      <c r="H45" s="13"/>
      <c r="I45" s="2"/>
      <c r="J45" s="13"/>
    </row>
    <row r="46" spans="1:15" x14ac:dyDescent="0.3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5" ht="28.2" x14ac:dyDescent="0.3">
      <c r="A47" s="15" t="s">
        <v>29</v>
      </c>
      <c r="B47" s="82" t="s">
        <v>33</v>
      </c>
      <c r="C47" s="82"/>
      <c r="D47" s="82"/>
      <c r="E47" s="82"/>
      <c r="F47" s="82"/>
      <c r="G47" s="82"/>
      <c r="H47" s="82"/>
      <c r="I47" s="82"/>
      <c r="J47" s="2"/>
    </row>
    <row r="48" spans="1:15" ht="28.2" x14ac:dyDescent="0.3">
      <c r="A48" s="15" t="s">
        <v>34</v>
      </c>
      <c r="B48" s="78" t="s">
        <v>35</v>
      </c>
      <c r="C48" s="78"/>
      <c r="D48" s="78"/>
      <c r="E48" s="78"/>
      <c r="F48" s="78"/>
      <c r="G48" s="78"/>
      <c r="H48" s="78"/>
      <c r="I48" s="78"/>
      <c r="J48" s="78"/>
    </row>
    <row r="49" spans="1:10" x14ac:dyDescent="0.3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</row>
    <row r="51" spans="1:10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</row>
    <row r="52" spans="1:10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</row>
    <row r="53" spans="1:10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</row>
    <row r="54" spans="1:10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</row>
    <row r="55" spans="1:10" x14ac:dyDescent="0.3">
      <c r="A55" s="16"/>
      <c r="B55" s="16"/>
      <c r="C55" s="16"/>
      <c r="D55" s="16"/>
      <c r="E55" s="16"/>
      <c r="F55" s="16"/>
      <c r="G55" s="16"/>
      <c r="H55" s="16"/>
      <c r="I55" s="16"/>
      <c r="J55" s="16"/>
    </row>
    <row r="56" spans="1:10" x14ac:dyDescent="0.3">
      <c r="A56" s="16"/>
      <c r="B56" s="16"/>
      <c r="C56" s="16"/>
      <c r="D56" s="16"/>
      <c r="E56" s="16"/>
      <c r="F56" s="16"/>
      <c r="G56" s="16"/>
      <c r="H56" s="16"/>
      <c r="I56" s="16"/>
      <c r="J56" s="16"/>
    </row>
  </sheetData>
  <mergeCells count="15">
    <mergeCell ref="B45:D45"/>
    <mergeCell ref="B47:I47"/>
    <mergeCell ref="B48:J48"/>
    <mergeCell ref="B39:D39"/>
    <mergeCell ref="B40:D40"/>
    <mergeCell ref="B41:D41"/>
    <mergeCell ref="B42:D42"/>
    <mergeCell ref="B43:D43"/>
    <mergeCell ref="B44:D44"/>
    <mergeCell ref="B38:D38"/>
    <mergeCell ref="A1:J1"/>
    <mergeCell ref="A3:C3"/>
    <mergeCell ref="L8:N8"/>
    <mergeCell ref="A9:A10"/>
    <mergeCell ref="B9:C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Mean Year</vt:lpstr>
      <vt:lpstr>Dry Year</vt:lpstr>
      <vt:lpstr>Wet Year</vt:lpstr>
      <vt:lpstr>Maximum Operation in a Wet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Klun, Mateja</dc:creator>
  <cp:lastModifiedBy>Arthur Guillot - Le Goff</cp:lastModifiedBy>
  <dcterms:created xsi:type="dcterms:W3CDTF">2021-11-08T14:21:01Z</dcterms:created>
  <dcterms:modified xsi:type="dcterms:W3CDTF">2021-11-17T08:56:27Z</dcterms:modified>
</cp:coreProperties>
</file>