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ju_fgg\lju_fgg\hydroelectric_power\TD\TD2\"/>
    </mc:Choice>
  </mc:AlternateContent>
  <bookViews>
    <workbookView xWindow="0" yWindow="0" windowWidth="17016" windowHeight="5772"/>
  </bookViews>
  <sheets>
    <sheet name="tunnel" sheetId="1" r:id="rId1"/>
    <sheet name="penstoc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G9" i="1"/>
  <c r="B62" i="1"/>
  <c r="B66" i="1" s="1"/>
  <c r="B65" i="1"/>
  <c r="B64" i="1"/>
  <c r="B61" i="1"/>
  <c r="B60" i="1"/>
  <c r="B59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7" i="1"/>
  <c r="C56" i="1"/>
  <c r="B38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6" i="1"/>
  <c r="B37" i="1"/>
  <c r="A36" i="1"/>
  <c r="A35" i="1"/>
  <c r="A34" i="1"/>
  <c r="A33" i="1"/>
  <c r="B26" i="1"/>
  <c r="B25" i="1"/>
  <c r="B39" i="1" s="1"/>
  <c r="D19" i="1"/>
  <c r="E19" i="1" s="1"/>
  <c r="F19" i="1" s="1"/>
  <c r="C19" i="1"/>
  <c r="D18" i="1"/>
  <c r="E18" i="1" s="1"/>
  <c r="F18" i="1" s="1"/>
  <c r="C18" i="1"/>
  <c r="D17" i="1"/>
  <c r="E17" i="1" s="1"/>
  <c r="F17" i="1" s="1"/>
  <c r="C17" i="1"/>
  <c r="D16" i="1"/>
  <c r="E16" i="1" s="1"/>
  <c r="F16" i="1" s="1"/>
  <c r="C16" i="1"/>
  <c r="E3" i="2"/>
  <c r="E4" i="2"/>
  <c r="E5" i="2"/>
  <c r="E2" i="2"/>
  <c r="B55" i="1" l="1"/>
  <c r="B47" i="1"/>
  <c r="F3" i="2"/>
  <c r="F4" i="2"/>
  <c r="F5" i="2"/>
  <c r="F2" i="2"/>
  <c r="D3" i="2"/>
  <c r="D4" i="2"/>
  <c r="D5" i="2"/>
  <c r="D2" i="2"/>
  <c r="C3" i="2"/>
  <c r="C4" i="2"/>
  <c r="C5" i="2"/>
  <c r="C2" i="2"/>
  <c r="D9" i="1" l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C10" i="1"/>
  <c r="C11" i="1"/>
  <c r="C12" i="1"/>
  <c r="C13" i="1"/>
  <c r="C9" i="1"/>
</calcChain>
</file>

<file path=xl/sharedStrings.xml><?xml version="1.0" encoding="utf-8"?>
<sst xmlns="http://schemas.openxmlformats.org/spreadsheetml/2006/main" count="65" uniqueCount="37">
  <si>
    <t>Hyraulic loss coef</t>
  </si>
  <si>
    <t>Construction costs</t>
  </si>
  <si>
    <t>Energy loss [m]</t>
  </si>
  <si>
    <t>Cost of th lost energy</t>
  </si>
  <si>
    <t>Diameter</t>
  </si>
  <si>
    <t>Energy loss [kW,h]</t>
  </si>
  <si>
    <t xml:space="preserve">Investment </t>
  </si>
  <si>
    <t>Income</t>
  </si>
  <si>
    <t>Lost</t>
  </si>
  <si>
    <t>D</t>
  </si>
  <si>
    <t xml:space="preserve">Operational costst </t>
  </si>
  <si>
    <t xml:space="preserve">Discount rate </t>
  </si>
  <si>
    <t xml:space="preserve">Reference period </t>
  </si>
  <si>
    <t xml:space="preserve">Construction time </t>
  </si>
  <si>
    <t>m</t>
  </si>
  <si>
    <t>EUR/m</t>
  </si>
  <si>
    <t>Eur/year</t>
  </si>
  <si>
    <t>%</t>
  </si>
  <si>
    <t>years</t>
  </si>
  <si>
    <t>Financial evaluation pressure tunnel</t>
  </si>
  <si>
    <t>TUNNEL</t>
  </si>
  <si>
    <t>PENSTOCK</t>
  </si>
  <si>
    <t xml:space="preserve">NPV income </t>
  </si>
  <si>
    <t xml:space="preserve">NPV lost production </t>
  </si>
  <si>
    <t>NPV sum</t>
  </si>
  <si>
    <t>Financial items</t>
  </si>
  <si>
    <t xml:space="preserve">Operational osts </t>
  </si>
  <si>
    <t xml:space="preserve">Lost production </t>
  </si>
  <si>
    <t>Year</t>
  </si>
  <si>
    <t>Operational year</t>
  </si>
  <si>
    <t>NPV:</t>
  </si>
  <si>
    <t xml:space="preserve">Outcome: Operation </t>
  </si>
  <si>
    <t xml:space="preserve">Sum of the outcome </t>
  </si>
  <si>
    <t>Nt outcome(out-in)</t>
  </si>
  <si>
    <t>NPV sum (net out+lost prod)</t>
  </si>
  <si>
    <t>EUR</t>
  </si>
  <si>
    <t xml:space="preserve">Outcome: Investment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</si>
</sst>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66"/>
  <sheetViews>
    <sheetView tabSelected="1" workbookViewId="0">
      <selection activeCell="B19" sqref="B19"/>
    </sheetView>
  </sheetViews>
  <sheetFormatPr baseColWidth="10" defaultRowHeight="14.4" x14ac:dyDescent="0.3"/>
  <cols>
    <col min="1" max="1" width="11.5546875" customWidth="1"/>
  </cols>
  <sheetData>
    <row r="7" spans="1:9" x14ac:dyDescent="0.3">
      <c r="A7" s="15" t="s">
        <v>20</v>
      </c>
      <c r="B7" s="15"/>
      <c r="C7" s="15"/>
    </row>
    <row r="8" spans="1:9" ht="28.8" x14ac:dyDescent="0.3">
      <c r="A8" s="1" t="s">
        <v>4</v>
      </c>
      <c r="B8" s="1" t="s">
        <v>0</v>
      </c>
      <c r="C8" s="1" t="s">
        <v>1</v>
      </c>
      <c r="D8" s="1" t="s">
        <v>2</v>
      </c>
      <c r="E8" s="1" t="s">
        <v>5</v>
      </c>
      <c r="F8" s="1" t="s">
        <v>3</v>
      </c>
      <c r="G8" s="1" t="s">
        <v>22</v>
      </c>
      <c r="H8" s="1" t="s">
        <v>23</v>
      </c>
      <c r="I8" s="1" t="s">
        <v>24</v>
      </c>
    </row>
    <row r="9" spans="1:9" x14ac:dyDescent="0.3">
      <c r="A9">
        <v>4</v>
      </c>
      <c r="B9">
        <v>2.8072238778343601E-3</v>
      </c>
      <c r="C9">
        <f>1435.36*A9-615.646</f>
        <v>5125.7939999999999</v>
      </c>
      <c r="D9">
        <f>B9*7100</f>
        <v>19.931289532623957</v>
      </c>
      <c r="E9">
        <f>1110554.352*D9/1000</f>
        <v>22134.780331427581</v>
      </c>
      <c r="F9">
        <f>E9*0.07</f>
        <v>1549.4346231999307</v>
      </c>
      <c r="G9" s="14">
        <f>B61</f>
        <v>953.60654047160722</v>
      </c>
      <c r="H9" s="14">
        <f>B62</f>
        <v>14810.473545380462</v>
      </c>
      <c r="I9" s="14">
        <f>B66</f>
        <v>18926.351794532762</v>
      </c>
    </row>
    <row r="10" spans="1:9" x14ac:dyDescent="0.3">
      <c r="A10">
        <v>4.5</v>
      </c>
      <c r="B10">
        <v>1.5793458469923001E-3</v>
      </c>
      <c r="C10">
        <f t="shared" ref="C10:C13" si="0">1435.36*A10-615.646</f>
        <v>5843.4740000000002</v>
      </c>
      <c r="D10">
        <f t="shared" ref="D10:D13" si="1">B10*7100</f>
        <v>11.213355513645331</v>
      </c>
      <c r="E10">
        <f t="shared" ref="E10:E13" si="2">1110554.352*D10/1000</f>
        <v>12453.040766202017</v>
      </c>
      <c r="F10">
        <f t="shared" ref="F10:F13" si="3">E10*0.07</f>
        <v>871.71285363414131</v>
      </c>
    </row>
    <row r="11" spans="1:9" x14ac:dyDescent="0.3">
      <c r="A11">
        <v>5</v>
      </c>
      <c r="B11">
        <v>9.4586754061144198E-4</v>
      </c>
      <c r="C11">
        <f t="shared" si="0"/>
        <v>6561.1539999999995</v>
      </c>
      <c r="D11">
        <f t="shared" si="1"/>
        <v>6.7156595383412379</v>
      </c>
      <c r="E11">
        <f t="shared" si="2"/>
        <v>7458.1049268551724</v>
      </c>
      <c r="F11">
        <f t="shared" si="3"/>
        <v>522.06734487986216</v>
      </c>
    </row>
    <row r="12" spans="1:9" x14ac:dyDescent="0.3">
      <c r="A12">
        <v>5.5</v>
      </c>
      <c r="B12">
        <v>5.9603369827353095E-4</v>
      </c>
      <c r="C12">
        <f t="shared" si="0"/>
        <v>7278.8339999999998</v>
      </c>
      <c r="D12">
        <f t="shared" si="1"/>
        <v>4.2318392577420694</v>
      </c>
      <c r="E12">
        <f t="shared" si="2"/>
        <v>4699.6875046499044</v>
      </c>
      <c r="F12">
        <f t="shared" si="3"/>
        <v>328.97812532549335</v>
      </c>
    </row>
    <row r="13" spans="1:9" x14ac:dyDescent="0.3">
      <c r="A13">
        <v>6</v>
      </c>
      <c r="B13">
        <v>3.9182834044490397E-4</v>
      </c>
      <c r="C13">
        <f t="shared" si="0"/>
        <v>7996.5140000000001</v>
      </c>
      <c r="D13">
        <f t="shared" si="1"/>
        <v>2.7819812171588181</v>
      </c>
      <c r="E13">
        <f t="shared" si="2"/>
        <v>3089.5413478979822</v>
      </c>
      <c r="F13">
        <f t="shared" si="3"/>
        <v>216.26789435285878</v>
      </c>
    </row>
    <row r="14" spans="1:9" x14ac:dyDescent="0.3">
      <c r="A14" s="15" t="s">
        <v>21</v>
      </c>
      <c r="B14" s="15"/>
      <c r="C14" s="15"/>
    </row>
    <row r="15" spans="1:9" ht="28.8" x14ac:dyDescent="0.3">
      <c r="A15" s="1" t="s">
        <v>4</v>
      </c>
      <c r="B15" s="1" t="s">
        <v>0</v>
      </c>
      <c r="C15" s="1" t="s">
        <v>1</v>
      </c>
      <c r="D15" s="1" t="s">
        <v>2</v>
      </c>
      <c r="E15" s="1" t="s">
        <v>5</v>
      </c>
      <c r="F15" s="1" t="s">
        <v>3</v>
      </c>
      <c r="G15" s="1" t="s">
        <v>22</v>
      </c>
      <c r="H15" s="1" t="s">
        <v>23</v>
      </c>
      <c r="I15" s="1" t="s">
        <v>24</v>
      </c>
    </row>
    <row r="16" spans="1:9" x14ac:dyDescent="0.3">
      <c r="A16">
        <v>4</v>
      </c>
      <c r="B16">
        <v>8.5651017999755104E-4</v>
      </c>
      <c r="C16">
        <f>1425.36*A16-615.646</f>
        <v>5085.7939999999999</v>
      </c>
      <c r="D16">
        <f>B16*71^2</f>
        <v>4.3176678173676546</v>
      </c>
      <c r="E16">
        <f>1110554.352*D16/1000</f>
        <v>4795.0047850679894</v>
      </c>
      <c r="F16">
        <f>E16*0.07</f>
        <v>335.65033495475927</v>
      </c>
    </row>
    <row r="17" spans="1:8" x14ac:dyDescent="0.3">
      <c r="A17">
        <v>4.5</v>
      </c>
      <c r="B17">
        <v>8.1011708129068605E-4</v>
      </c>
      <c r="C17">
        <f t="shared" ref="C17:C19" si="4">1425.36*A17-615.646</f>
        <v>5798.4740000000002</v>
      </c>
      <c r="D17">
        <f t="shared" ref="D17:D19" si="5">B17*71^2</f>
        <v>4.0838002067863481</v>
      </c>
      <c r="E17">
        <f t="shared" ref="E17:E19" si="6">1110554.352*D17/1000</f>
        <v>4535.2820923450781</v>
      </c>
      <c r="F17">
        <f t="shared" ref="F17:F19" si="7">E17*0.07</f>
        <v>317.46974646415549</v>
      </c>
    </row>
    <row r="18" spans="1:8" x14ac:dyDescent="0.3">
      <c r="A18">
        <v>5</v>
      </c>
      <c r="B18">
        <v>7.8928667266953199E-4</v>
      </c>
      <c r="C18">
        <f t="shared" si="4"/>
        <v>6511.1539999999995</v>
      </c>
      <c r="D18">
        <f t="shared" si="5"/>
        <v>3.9787941169271108</v>
      </c>
      <c r="E18">
        <f t="shared" si="6"/>
        <v>4418.6671222653995</v>
      </c>
      <c r="F18">
        <f t="shared" si="7"/>
        <v>309.30669855857798</v>
      </c>
    </row>
    <row r="19" spans="1:8" x14ac:dyDescent="0.3">
      <c r="A19">
        <v>5.5</v>
      </c>
      <c r="B19">
        <v>7.7974690230116499E-4</v>
      </c>
      <c r="C19">
        <f t="shared" si="4"/>
        <v>7223.8339999999998</v>
      </c>
      <c r="D19">
        <f t="shared" si="5"/>
        <v>3.9307041345001728</v>
      </c>
      <c r="E19">
        <f t="shared" si="6"/>
        <v>4365.2605829935601</v>
      </c>
      <c r="F19">
        <f t="shared" si="7"/>
        <v>305.56824080954925</v>
      </c>
    </row>
    <row r="21" spans="1:8" x14ac:dyDescent="0.3">
      <c r="A21" s="15" t="s">
        <v>19</v>
      </c>
      <c r="B21" s="15"/>
      <c r="C21" s="15"/>
    </row>
    <row r="22" spans="1:8" x14ac:dyDescent="0.3">
      <c r="A22" s="1" t="s">
        <v>9</v>
      </c>
      <c r="B22" s="5">
        <v>4</v>
      </c>
      <c r="C22" s="11" t="s">
        <v>14</v>
      </c>
    </row>
    <row r="23" spans="1:8" x14ac:dyDescent="0.3">
      <c r="A23" s="1" t="s">
        <v>8</v>
      </c>
      <c r="B23" s="5">
        <v>1444.5449615321209</v>
      </c>
      <c r="C23" s="11" t="s">
        <v>15</v>
      </c>
      <c r="D23" s="3"/>
      <c r="E23" s="3"/>
      <c r="F23" s="3"/>
    </row>
    <row r="24" spans="1:8" x14ac:dyDescent="0.3">
      <c r="A24" s="1" t="s">
        <v>6</v>
      </c>
      <c r="B24" s="5">
        <v>5125.7939999999999</v>
      </c>
      <c r="C24" s="12" t="s">
        <v>15</v>
      </c>
      <c r="D24" s="1"/>
      <c r="E24" s="1"/>
      <c r="F24" s="1"/>
      <c r="G24" s="1"/>
      <c r="H24" s="1"/>
    </row>
    <row r="25" spans="1:8" ht="28.8" x14ac:dyDescent="0.3">
      <c r="A25" s="1" t="s">
        <v>10</v>
      </c>
      <c r="B25" s="6">
        <f>0.01*B24</f>
        <v>51.257939999999998</v>
      </c>
      <c r="C25" s="12" t="s">
        <v>16</v>
      </c>
      <c r="D25" s="2"/>
      <c r="E25" s="2"/>
      <c r="F25" s="2"/>
      <c r="G25" s="2"/>
      <c r="H25" s="2"/>
    </row>
    <row r="26" spans="1:8" x14ac:dyDescent="0.3">
      <c r="A26" s="1" t="s">
        <v>7</v>
      </c>
      <c r="B26" s="6">
        <f>0.6*B24</f>
        <v>3075.4764</v>
      </c>
      <c r="C26" s="12" t="s">
        <v>16</v>
      </c>
      <c r="D26" s="2"/>
      <c r="E26" s="2"/>
      <c r="F26" s="2"/>
      <c r="G26" s="2"/>
      <c r="H26" s="2"/>
    </row>
    <row r="27" spans="1:8" ht="28.8" x14ac:dyDescent="0.3">
      <c r="A27" s="1" t="s">
        <v>11</v>
      </c>
      <c r="B27" s="7">
        <v>0.05</v>
      </c>
      <c r="C27" s="12" t="s">
        <v>17</v>
      </c>
      <c r="D27" s="2"/>
      <c r="E27" s="2"/>
      <c r="F27" s="2"/>
      <c r="G27" s="2"/>
      <c r="H27" s="2"/>
    </row>
    <row r="28" spans="1:8" ht="28.8" x14ac:dyDescent="0.3">
      <c r="A28" s="1" t="s">
        <v>12</v>
      </c>
      <c r="B28" s="6">
        <v>20</v>
      </c>
      <c r="C28" s="12" t="s">
        <v>18</v>
      </c>
      <c r="D28" s="2"/>
      <c r="E28" s="2"/>
      <c r="F28" s="2"/>
      <c r="G28" s="2"/>
      <c r="H28" s="2"/>
    </row>
    <row r="29" spans="1:8" ht="28.8" x14ac:dyDescent="0.3">
      <c r="A29" s="1" t="s">
        <v>13</v>
      </c>
      <c r="B29" s="6">
        <v>4</v>
      </c>
      <c r="C29" s="12" t="s">
        <v>18</v>
      </c>
      <c r="D29" s="2"/>
      <c r="E29" s="2"/>
      <c r="F29" s="2"/>
      <c r="G29" s="2"/>
      <c r="H29" s="2"/>
    </row>
    <row r="31" spans="1:8" x14ac:dyDescent="0.3">
      <c r="A31" s="15" t="s">
        <v>25</v>
      </c>
      <c r="B31" s="15"/>
      <c r="C31" s="15"/>
    </row>
    <row r="32" spans="1:8" ht="28.8" x14ac:dyDescent="0.3">
      <c r="A32" s="8" t="s">
        <v>6</v>
      </c>
      <c r="B32" s="9" t="s">
        <v>26</v>
      </c>
      <c r="C32" s="8" t="s">
        <v>7</v>
      </c>
      <c r="D32" s="9" t="s">
        <v>27</v>
      </c>
      <c r="E32" s="9" t="s">
        <v>28</v>
      </c>
      <c r="F32" s="9" t="s">
        <v>29</v>
      </c>
    </row>
    <row r="33" spans="1:6" x14ac:dyDescent="0.3">
      <c r="A33" s="10">
        <f>B24/$B29</f>
        <v>1281.4485</v>
      </c>
      <c r="B33" s="10">
        <v>0</v>
      </c>
      <c r="C33" s="10">
        <v>0</v>
      </c>
      <c r="D33" s="10">
        <v>0</v>
      </c>
      <c r="E33" s="10">
        <v>1</v>
      </c>
      <c r="F33" s="10"/>
    </row>
    <row r="34" spans="1:6" x14ac:dyDescent="0.3">
      <c r="A34" s="10">
        <f>B24/B29</f>
        <v>1281.4485</v>
      </c>
      <c r="B34" s="10">
        <v>0</v>
      </c>
      <c r="C34" s="10">
        <v>0</v>
      </c>
      <c r="D34" s="10">
        <v>0</v>
      </c>
      <c r="E34" s="10">
        <v>2</v>
      </c>
      <c r="F34" s="10"/>
    </row>
    <row r="35" spans="1:6" x14ac:dyDescent="0.3">
      <c r="A35" s="10">
        <f>B24/B29</f>
        <v>1281.4485</v>
      </c>
      <c r="B35" s="10">
        <v>0</v>
      </c>
      <c r="C35" s="10">
        <v>0</v>
      </c>
      <c r="D35" s="10">
        <v>0</v>
      </c>
      <c r="E35" s="10">
        <v>3</v>
      </c>
      <c r="F35" s="10"/>
    </row>
    <row r="36" spans="1:6" x14ac:dyDescent="0.3">
      <c r="A36" s="10">
        <f>B24/B29</f>
        <v>1281.4485</v>
      </c>
      <c r="B36" s="10">
        <v>0</v>
      </c>
      <c r="C36" s="10">
        <v>0</v>
      </c>
      <c r="D36" s="10">
        <v>0</v>
      </c>
      <c r="E36" s="10">
        <v>4</v>
      </c>
      <c r="F36" s="10"/>
    </row>
    <row r="37" spans="1:6" x14ac:dyDescent="0.3">
      <c r="A37" s="10">
        <v>0</v>
      </c>
      <c r="B37" s="10">
        <f>$B$25</f>
        <v>51.257939999999998</v>
      </c>
      <c r="C37" s="10">
        <v>0</v>
      </c>
      <c r="D37" s="10">
        <f>$B$23</f>
        <v>1444.5449615321209</v>
      </c>
      <c r="E37" s="10">
        <v>5</v>
      </c>
      <c r="F37" s="10">
        <v>1</v>
      </c>
    </row>
    <row r="38" spans="1:6" x14ac:dyDescent="0.3">
      <c r="A38" s="10">
        <v>0</v>
      </c>
      <c r="B38" s="10">
        <f t="shared" ref="B38:B56" si="8">$B$25</f>
        <v>51.257939999999998</v>
      </c>
      <c r="C38" s="10">
        <v>0</v>
      </c>
      <c r="D38" s="10">
        <f t="shared" ref="D38:D56" si="9">$B$23</f>
        <v>1444.5449615321209</v>
      </c>
      <c r="E38" s="10">
        <v>6</v>
      </c>
      <c r="F38" s="10">
        <v>2</v>
      </c>
    </row>
    <row r="39" spans="1:6" x14ac:dyDescent="0.3">
      <c r="A39" s="10">
        <v>0</v>
      </c>
      <c r="B39" s="10">
        <f t="shared" si="8"/>
        <v>51.257939999999998</v>
      </c>
      <c r="C39" s="10">
        <v>0</v>
      </c>
      <c r="D39" s="10">
        <f t="shared" si="9"/>
        <v>1444.5449615321209</v>
      </c>
      <c r="E39" s="10">
        <v>7</v>
      </c>
      <c r="F39" s="10">
        <v>3</v>
      </c>
    </row>
    <row r="40" spans="1:6" x14ac:dyDescent="0.3">
      <c r="A40" s="10">
        <v>0</v>
      </c>
      <c r="B40" s="10">
        <f t="shared" si="8"/>
        <v>51.257939999999998</v>
      </c>
      <c r="C40" s="10">
        <v>0</v>
      </c>
      <c r="D40" s="10">
        <f t="shared" si="9"/>
        <v>1444.5449615321209</v>
      </c>
      <c r="E40" s="10">
        <v>8</v>
      </c>
      <c r="F40" s="10">
        <v>4</v>
      </c>
    </row>
    <row r="41" spans="1:6" x14ac:dyDescent="0.3">
      <c r="A41" s="10">
        <v>0</v>
      </c>
      <c r="B41" s="10">
        <f t="shared" si="8"/>
        <v>51.257939999999998</v>
      </c>
      <c r="C41" s="10">
        <v>0</v>
      </c>
      <c r="D41" s="10">
        <f t="shared" si="9"/>
        <v>1444.5449615321209</v>
      </c>
      <c r="E41" s="10">
        <v>9</v>
      </c>
      <c r="F41" s="10">
        <v>5</v>
      </c>
    </row>
    <row r="42" spans="1:6" x14ac:dyDescent="0.3">
      <c r="A42" s="10">
        <v>0</v>
      </c>
      <c r="B42" s="10">
        <f t="shared" si="8"/>
        <v>51.257939999999998</v>
      </c>
      <c r="C42" s="10">
        <v>0</v>
      </c>
      <c r="D42" s="10">
        <f t="shared" si="9"/>
        <v>1444.5449615321209</v>
      </c>
      <c r="E42" s="10">
        <v>10</v>
      </c>
      <c r="F42" s="10">
        <v>6</v>
      </c>
    </row>
    <row r="43" spans="1:6" x14ac:dyDescent="0.3">
      <c r="A43" s="10">
        <v>0</v>
      </c>
      <c r="B43" s="10">
        <f t="shared" si="8"/>
        <v>51.257939999999998</v>
      </c>
      <c r="C43" s="10">
        <v>0</v>
      </c>
      <c r="D43" s="10">
        <f t="shared" si="9"/>
        <v>1444.5449615321209</v>
      </c>
      <c r="E43" s="10">
        <v>11</v>
      </c>
      <c r="F43" s="10">
        <v>7</v>
      </c>
    </row>
    <row r="44" spans="1:6" x14ac:dyDescent="0.3">
      <c r="A44" s="10">
        <v>0</v>
      </c>
      <c r="B44" s="10">
        <f t="shared" si="8"/>
        <v>51.257939999999998</v>
      </c>
      <c r="C44" s="10">
        <v>0</v>
      </c>
      <c r="D44" s="10">
        <f t="shared" si="9"/>
        <v>1444.5449615321209</v>
      </c>
      <c r="E44" s="10">
        <v>12</v>
      </c>
      <c r="F44" s="10">
        <v>8</v>
      </c>
    </row>
    <row r="45" spans="1:6" x14ac:dyDescent="0.3">
      <c r="A45" s="10">
        <v>0</v>
      </c>
      <c r="B45" s="10">
        <f t="shared" si="8"/>
        <v>51.257939999999998</v>
      </c>
      <c r="C45" s="10">
        <v>0</v>
      </c>
      <c r="D45" s="10">
        <f t="shared" si="9"/>
        <v>1444.5449615321209</v>
      </c>
      <c r="E45" s="10">
        <v>13</v>
      </c>
      <c r="F45" s="10">
        <v>9</v>
      </c>
    </row>
    <row r="46" spans="1:6" x14ac:dyDescent="0.3">
      <c r="A46" s="10">
        <v>0</v>
      </c>
      <c r="B46" s="10">
        <f t="shared" si="8"/>
        <v>51.257939999999998</v>
      </c>
      <c r="C46" s="10">
        <v>0</v>
      </c>
      <c r="D46" s="10">
        <f t="shared" si="9"/>
        <v>1444.5449615321209</v>
      </c>
      <c r="E46" s="10">
        <v>14</v>
      </c>
      <c r="F46" s="10">
        <v>10</v>
      </c>
    </row>
    <row r="47" spans="1:6" x14ac:dyDescent="0.3">
      <c r="A47" s="10">
        <v>0</v>
      </c>
      <c r="B47" s="10">
        <f t="shared" si="8"/>
        <v>51.257939999999998</v>
      </c>
      <c r="C47" s="10">
        <v>0</v>
      </c>
      <c r="D47" s="10">
        <f t="shared" si="9"/>
        <v>1444.5449615321209</v>
      </c>
      <c r="E47" s="10">
        <v>15</v>
      </c>
      <c r="F47" s="10">
        <v>11</v>
      </c>
    </row>
    <row r="48" spans="1:6" x14ac:dyDescent="0.3">
      <c r="A48" s="10">
        <v>0</v>
      </c>
      <c r="B48" s="10">
        <f t="shared" si="8"/>
        <v>51.257939999999998</v>
      </c>
      <c r="C48" s="10">
        <v>0</v>
      </c>
      <c r="D48" s="10">
        <f t="shared" si="9"/>
        <v>1444.5449615321209</v>
      </c>
      <c r="E48" s="10">
        <v>16</v>
      </c>
      <c r="F48" s="10">
        <v>12</v>
      </c>
    </row>
    <row r="49" spans="1:6" x14ac:dyDescent="0.3">
      <c r="A49" s="10">
        <v>0</v>
      </c>
      <c r="B49" s="10">
        <f t="shared" si="8"/>
        <v>51.257939999999998</v>
      </c>
      <c r="C49" s="10">
        <v>0</v>
      </c>
      <c r="D49" s="10">
        <f t="shared" si="9"/>
        <v>1444.5449615321209</v>
      </c>
      <c r="E49" s="10">
        <v>17</v>
      </c>
      <c r="F49" s="10">
        <v>13</v>
      </c>
    </row>
    <row r="50" spans="1:6" x14ac:dyDescent="0.3">
      <c r="A50" s="10">
        <v>0</v>
      </c>
      <c r="B50" s="10">
        <f t="shared" si="8"/>
        <v>51.257939999999998</v>
      </c>
      <c r="C50" s="10">
        <v>0</v>
      </c>
      <c r="D50" s="10">
        <f t="shared" si="9"/>
        <v>1444.5449615321209</v>
      </c>
      <c r="E50" s="10">
        <v>18</v>
      </c>
      <c r="F50" s="10">
        <v>14</v>
      </c>
    </row>
    <row r="51" spans="1:6" x14ac:dyDescent="0.3">
      <c r="A51" s="10">
        <v>0</v>
      </c>
      <c r="B51" s="10">
        <f t="shared" si="8"/>
        <v>51.257939999999998</v>
      </c>
      <c r="C51" s="10">
        <v>0</v>
      </c>
      <c r="D51" s="10">
        <f t="shared" si="9"/>
        <v>1444.5449615321209</v>
      </c>
      <c r="E51" s="10">
        <v>19</v>
      </c>
      <c r="F51" s="10">
        <v>15</v>
      </c>
    </row>
    <row r="52" spans="1:6" x14ac:dyDescent="0.3">
      <c r="A52" s="10">
        <v>0</v>
      </c>
      <c r="B52" s="10">
        <f t="shared" si="8"/>
        <v>51.257939999999998</v>
      </c>
      <c r="C52" s="10">
        <v>0</v>
      </c>
      <c r="D52" s="10">
        <f t="shared" si="9"/>
        <v>1444.5449615321209</v>
      </c>
      <c r="E52" s="10">
        <v>20</v>
      </c>
      <c r="F52" s="10">
        <v>16</v>
      </c>
    </row>
    <row r="53" spans="1:6" x14ac:dyDescent="0.3">
      <c r="A53" s="10">
        <v>0</v>
      </c>
      <c r="B53" s="10">
        <f t="shared" si="8"/>
        <v>51.257939999999998</v>
      </c>
      <c r="C53" s="10">
        <v>0</v>
      </c>
      <c r="D53" s="10">
        <f t="shared" si="9"/>
        <v>1444.5449615321209</v>
      </c>
      <c r="E53" s="10">
        <v>21</v>
      </c>
      <c r="F53" s="10">
        <v>17</v>
      </c>
    </row>
    <row r="54" spans="1:6" x14ac:dyDescent="0.3">
      <c r="A54" s="10">
        <v>0</v>
      </c>
      <c r="B54" s="10">
        <f t="shared" si="8"/>
        <v>51.257939999999998</v>
      </c>
      <c r="C54" s="10">
        <v>0</v>
      </c>
      <c r="D54" s="10">
        <f t="shared" si="9"/>
        <v>1444.5449615321209</v>
      </c>
      <c r="E54" s="10">
        <v>22</v>
      </c>
      <c r="F54" s="10">
        <v>18</v>
      </c>
    </row>
    <row r="55" spans="1:6" x14ac:dyDescent="0.3">
      <c r="A55" s="10">
        <v>0</v>
      </c>
      <c r="B55" s="10">
        <f t="shared" si="8"/>
        <v>51.257939999999998</v>
      </c>
      <c r="C55" s="10">
        <v>0</v>
      </c>
      <c r="D55" s="10">
        <f t="shared" si="9"/>
        <v>1444.5449615321209</v>
      </c>
      <c r="E55" s="10">
        <v>23</v>
      </c>
      <c r="F55" s="10">
        <v>19</v>
      </c>
    </row>
    <row r="56" spans="1:6" x14ac:dyDescent="0.3">
      <c r="A56" s="10">
        <v>0</v>
      </c>
      <c r="B56" s="10">
        <f t="shared" si="8"/>
        <v>51.257939999999998</v>
      </c>
      <c r="C56" s="10">
        <f>B26</f>
        <v>3075.4764</v>
      </c>
      <c r="D56" s="10">
        <f t="shared" si="9"/>
        <v>1444.5449615321209</v>
      </c>
      <c r="E56" s="10">
        <v>24</v>
      </c>
      <c r="F56" s="10">
        <v>20</v>
      </c>
    </row>
    <row r="58" spans="1:6" x14ac:dyDescent="0.3">
      <c r="A58" s="16" t="s">
        <v>30</v>
      </c>
      <c r="B58" s="16"/>
      <c r="C58" s="16"/>
    </row>
    <row r="59" spans="1:6" ht="28.8" x14ac:dyDescent="0.3">
      <c r="A59" s="1" t="s">
        <v>36</v>
      </c>
      <c r="B59" s="13">
        <f>NPV(5%,A33:A36)</f>
        <v>4543.9529546331005</v>
      </c>
      <c r="C59" s="11" t="s">
        <v>35</v>
      </c>
    </row>
    <row r="60" spans="1:6" ht="28.8" x14ac:dyDescent="0.3">
      <c r="A60" s="1" t="s">
        <v>31</v>
      </c>
      <c r="B60" s="13">
        <f>NPV(5%,B33:B36,B37:B56)</f>
        <v>525.53183499080615</v>
      </c>
      <c r="C60" s="11" t="s">
        <v>35</v>
      </c>
    </row>
    <row r="61" spans="1:6" x14ac:dyDescent="0.3">
      <c r="A61" s="1" t="s">
        <v>7</v>
      </c>
      <c r="B61" s="13">
        <f>NPV(5%,C33:C36,C37:C55,C56)</f>
        <v>953.60654047160722</v>
      </c>
      <c r="C61" s="11" t="s">
        <v>35</v>
      </c>
    </row>
    <row r="62" spans="1:6" ht="28.8" x14ac:dyDescent="0.3">
      <c r="A62" s="1" t="s">
        <v>27</v>
      </c>
      <c r="B62" s="13">
        <f>NPV(5%,D33:D36,D37:D56)</f>
        <v>14810.473545380462</v>
      </c>
      <c r="C62" s="11" t="s">
        <v>35</v>
      </c>
    </row>
    <row r="63" spans="1:6" x14ac:dyDescent="0.3">
      <c r="A63" s="1"/>
      <c r="B63" s="4"/>
      <c r="C63" s="11"/>
    </row>
    <row r="64" spans="1:6" ht="28.8" x14ac:dyDescent="0.3">
      <c r="A64" s="1" t="s">
        <v>32</v>
      </c>
      <c r="B64" s="13">
        <f>B59+B60</f>
        <v>5069.4847896239062</v>
      </c>
      <c r="C64" s="11" t="s">
        <v>35</v>
      </c>
    </row>
    <row r="65" spans="1:3" ht="43.2" x14ac:dyDescent="0.3">
      <c r="A65" s="1" t="s">
        <v>33</v>
      </c>
      <c r="B65" s="13">
        <f>B64-B61</f>
        <v>4115.8782491522988</v>
      </c>
      <c r="C65" s="11" t="s">
        <v>35</v>
      </c>
    </row>
    <row r="66" spans="1:3" ht="57.6" x14ac:dyDescent="0.3">
      <c r="A66" s="1" t="s">
        <v>34</v>
      </c>
      <c r="B66" s="13">
        <f>B65+B62</f>
        <v>18926.351794532762</v>
      </c>
      <c r="C66" s="11" t="s">
        <v>35</v>
      </c>
    </row>
  </sheetData>
  <mergeCells count="5">
    <mergeCell ref="A21:C21"/>
    <mergeCell ref="A7:C7"/>
    <mergeCell ref="A14:C14"/>
    <mergeCell ref="A31:C31"/>
    <mergeCell ref="A58:C5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4.4" x14ac:dyDescent="0.3"/>
  <sheetData>
    <row r="1" spans="1:6" ht="28.8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</row>
    <row r="2" spans="1:6" x14ac:dyDescent="0.3">
      <c r="A2">
        <v>4</v>
      </c>
      <c r="B2">
        <v>2.50736593917724E-3</v>
      </c>
      <c r="C2">
        <f>1425.36*A2-615.646</f>
        <v>5085.7939999999999</v>
      </c>
      <c r="D2">
        <f>B2*71^2</f>
        <v>12.639631699392467</v>
      </c>
      <c r="E2">
        <f>1110554.352*D2/1000</f>
        <v>14036.99799143746</v>
      </c>
      <c r="F2">
        <f>E2*0.07</f>
        <v>982.58985940062223</v>
      </c>
    </row>
    <row r="3" spans="1:6" x14ac:dyDescent="0.3">
      <c r="A3">
        <v>4.5</v>
      </c>
      <c r="B3">
        <v>1.92833000038114E-3</v>
      </c>
      <c r="C3">
        <f t="shared" ref="C3:C5" si="0">1425.36*A3-615.646</f>
        <v>5798.4740000000002</v>
      </c>
      <c r="D3">
        <f t="shared" ref="D3:D5" si="1">B3*71^2</f>
        <v>9.7207115319213262</v>
      </c>
      <c r="E3">
        <f t="shared" ref="E3:E5" si="2">1110554.352*D3/1000</f>
        <v>10795.378496311816</v>
      </c>
      <c r="F3">
        <f t="shared" ref="F3:F5" si="3">E3*0.07</f>
        <v>755.67649474182724</v>
      </c>
    </row>
    <row r="4" spans="1:6" x14ac:dyDescent="0.3">
      <c r="A4">
        <v>5</v>
      </c>
      <c r="B4">
        <v>1.55871240374387E-3</v>
      </c>
      <c r="C4">
        <f t="shared" si="0"/>
        <v>6511.1539999999995</v>
      </c>
      <c r="D4">
        <f t="shared" si="1"/>
        <v>7.8574692272728486</v>
      </c>
      <c r="E4">
        <f t="shared" si="2"/>
        <v>8726.1466460539377</v>
      </c>
      <c r="F4">
        <f t="shared" si="3"/>
        <v>610.83026522377565</v>
      </c>
    </row>
    <row r="5" spans="1:6" x14ac:dyDescent="0.3">
      <c r="A5">
        <v>5.5</v>
      </c>
      <c r="B5">
        <v>1.3117852914031E-3</v>
      </c>
      <c r="C5">
        <f t="shared" si="0"/>
        <v>7223.8339999999998</v>
      </c>
      <c r="D5">
        <f t="shared" si="1"/>
        <v>6.6127096539630275</v>
      </c>
      <c r="E5">
        <f t="shared" si="2"/>
        <v>7343.773484721054</v>
      </c>
      <c r="F5">
        <f t="shared" si="3"/>
        <v>514.06414393047385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tunnel</vt:lpstr>
      <vt:lpstr>penstock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Guillot - Le Goff</dc:creator>
  <cp:lastModifiedBy>Arthur Guillot - Le Goff</cp:lastModifiedBy>
  <dcterms:created xsi:type="dcterms:W3CDTF">2021-11-03T14:18:00Z</dcterms:created>
  <dcterms:modified xsi:type="dcterms:W3CDTF">2021-11-07T17:15:23Z</dcterms:modified>
</cp:coreProperties>
</file>