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tes Dataset" sheetId="1" r:id="rId4"/>
    <sheet state="visible" name="Priceless Penny - Original Pric" sheetId="2" r:id="rId5"/>
    <sheet state="visible" name="Priceless Penny - Modified Pric" sheetId="3" r:id="rId6"/>
    <sheet state="visible" name="Sheet2" sheetId="4" r:id="rId7"/>
  </sheets>
  <definedNames/>
  <calcPr/>
</workbook>
</file>

<file path=xl/sharedStrings.xml><?xml version="1.0" encoding="utf-8"?>
<sst xmlns="http://schemas.openxmlformats.org/spreadsheetml/2006/main" count="819" uniqueCount="240">
  <si>
    <t>Notes on Input Dataset (repeated in the classroom page)</t>
  </si>
  <si>
    <t>- Only absolute values are provided for each month.</t>
  </si>
  <si>
    <t>- Percent values remain the same month over month and are therefore mentioned only in the first column.</t>
  </si>
  <si>
    <t>- Left indented values sum up to the row above it.</t>
  </si>
  <si>
    <t>- Rows highlighted in yellow are ‘bootstrap rows’. They are only populated for the month of Dec 2018. 
They are needed to calculate some of the rows for Jan 2019; the first month of the model. 
For the remaining months, you need to calculate the actual values for the bootstrap rows.</t>
  </si>
  <si>
    <t>- Unless otherwise stated, all percentages are calculated off of the previous level and not the top level.</t>
  </si>
  <si>
    <t>- For any extra steps in a funnel that you would like to add, feel free to make assumptions about numbers.</t>
  </si>
  <si>
    <t>Part I - Evaluate Current Performance</t>
  </si>
  <si>
    <t xml:space="preserve">This project is about hands-on analysis and evaluation of the monetization performance of a B2B SaaS business. </t>
  </si>
  <si>
    <t>Students will build quantitative models to calculate monetization KPIs.</t>
  </si>
  <si>
    <t>Based on these models, some important questions about current performance will have to be answered.</t>
  </si>
  <si>
    <t>Using these models, students will forecast future revenue and market share.</t>
  </si>
  <si>
    <t>Part II - Identify Growth Opportunities</t>
  </si>
  <si>
    <t>The following key funnels of the end-to-end customer journey will be modeled.</t>
  </si>
  <si>
    <t>Sign-up</t>
  </si>
  <si>
    <t>Become a paid customer</t>
  </si>
  <si>
    <t>Upgrade plan</t>
  </si>
  <si>
    <t>Downgrade plan</t>
  </si>
  <si>
    <t>Cancel account</t>
  </si>
  <si>
    <t>Resubscribe</t>
  </si>
  <si>
    <t>Students will analyze the model and suggest product improvements to grow monetization KPIs. The impact of those improvements on future revenue and market share will be quantified.</t>
  </si>
  <si>
    <t>Students will make data-informed predictions about the company’s future monetization performance.</t>
  </si>
  <si>
    <t>Part III - Explore New Models</t>
  </si>
  <si>
    <t>Students will propose a change to the monetization model, more specifically its pricing scheme, and describe the change in detail.</t>
  </si>
  <si>
    <t>The original model above will be modified to accommodate a different change proposed in pricing.</t>
  </si>
  <si>
    <t>Students will quantify the impact of this change on the business and articulate the pros and cons of new pricing.</t>
  </si>
  <si>
    <t>Acquisition - Team Project</t>
  </si>
  <si>
    <t>% Learners that start invitation flow</t>
  </si>
  <si>
    <t>Given</t>
  </si>
  <si>
    <t>Invitation flow completion rate</t>
  </si>
  <si>
    <t># Invitations per inviter</t>
  </si>
  <si>
    <t>% Recipients that open the invitation</t>
  </si>
  <si>
    <t>% Recipients that click the invitation</t>
  </si>
  <si>
    <t>% Recipients that finish the signup flow...</t>
  </si>
  <si>
    <t>...Basic</t>
  </si>
  <si>
    <t>...Pro</t>
  </si>
  <si>
    <t>...Premium</t>
  </si>
  <si>
    <t>learners that start invitation flow</t>
  </si>
  <si>
    <t>calculated values</t>
  </si>
  <si>
    <t>Invitation flow completed</t>
  </si>
  <si>
    <t># of invitations per inviter</t>
  </si>
  <si>
    <t>Recipients that open invitation</t>
  </si>
  <si>
    <t>Recipients that click the invitation</t>
  </si>
  <si>
    <t>Recipients that finish signup flow</t>
  </si>
  <si>
    <t>Acquisition - Paid Referral</t>
  </si>
  <si>
    <t>Acquisition - Paid Search</t>
  </si>
  <si>
    <t>Total Ad Budget</t>
  </si>
  <si>
    <t>Cost per Click (CpC)</t>
  </si>
  <si>
    <t>Ad CTR on Google</t>
  </si>
  <si>
    <t>% Landing page visitors that start the signup flow</t>
  </si>
  <si>
    <t>% Landing page visitors that complete the signup flow...</t>
  </si>
  <si>
    <t>...Free</t>
  </si>
  <si>
    <t>Clicks</t>
  </si>
  <si>
    <t>Impressions</t>
  </si>
  <si>
    <t>new visitor flow start rate</t>
  </si>
  <si>
    <t>Registered users</t>
  </si>
  <si>
    <t>New Paid Search users - all plans</t>
  </si>
  <si>
    <t>total new paid search users</t>
  </si>
  <si>
    <t>lift impact</t>
  </si>
  <si>
    <t>Credit Card Fees</t>
  </si>
  <si>
    <t>Stripe Charge - Percentage</t>
  </si>
  <si>
    <t>Stripe Charge - Flat</t>
  </si>
  <si>
    <t>Support Cost</t>
  </si>
  <si>
    <t>Support cost per day - Free</t>
  </si>
  <si>
    <t>Support cost per day - Basic</t>
  </si>
  <si>
    <t>Support cost per day - Pro</t>
  </si>
  <si>
    <t>Support cost per day - Premium</t>
  </si>
  <si>
    <t>Average days before plan change or cancellation - Free</t>
  </si>
  <si>
    <t>Average days before plan change or cancellation - Basic</t>
  </si>
  <si>
    <t>Average days before plan change or cancellation - Pro</t>
  </si>
  <si>
    <t>Average days before plan change or cancellation - Premium</t>
  </si>
  <si>
    <t>Learner Licenses Purchased</t>
  </si>
  <si>
    <t>Basic Tier</t>
  </si>
  <si>
    <t>Pro Tier</t>
  </si>
  <si>
    <t>Premium Tier</t>
  </si>
  <si>
    <t>Plan Upsell</t>
  </si>
  <si>
    <t>Free Tier</t>
  </si>
  <si>
    <t>% Learners that are upsold higher plan</t>
  </si>
  <si>
    <t>% Learners that convert on upsell...</t>
  </si>
  <si>
    <t>% Learners that convert on upsell - Premium</t>
  </si>
  <si>
    <t>% of learners that convert on upsell - free tier</t>
  </si>
  <si>
    <t>% of learners that convert on upsell - basic tier</t>
  </si>
  <si>
    <t>% of learners that convert on upsell - Pro tier</t>
  </si>
  <si>
    <t>% of learners that convert on upsell - Premium tier</t>
  </si>
  <si>
    <t>Plan Downgrade</t>
  </si>
  <si>
    <t>% Learners that start the plan downgrade flow</t>
  </si>
  <si>
    <t>% Learners that complete the downgrade to Basic</t>
  </si>
  <si>
    <t>% Learners that complete the downgrade...</t>
  </si>
  <si>
    <t>Plan Cancellation</t>
  </si>
  <si>
    <t>% Learners that start plan cancellation flow</t>
  </si>
  <si>
    <t>% Learners that abandon cancellation flow and stay on original plan</t>
  </si>
  <si>
    <t>% Learners that complete cancellation</t>
  </si>
  <si>
    <t>Non Paying Learners - Growth Accounting</t>
  </si>
  <si>
    <t>New</t>
  </si>
  <si>
    <t>Returning</t>
  </si>
  <si>
    <t>Reactivated</t>
  </si>
  <si>
    <t>Total - non paying Learners</t>
  </si>
  <si>
    <t>Total - Upgraded Users</t>
  </si>
  <si>
    <t>Combined Total (Non Paying + Upgraded)</t>
  </si>
  <si>
    <t>Churned</t>
  </si>
  <si>
    <t>Churn rate</t>
  </si>
  <si>
    <t>Retention Rate (return as non-paying user)</t>
  </si>
  <si>
    <t>Upgrade Rate (return as paying user)</t>
  </si>
  <si>
    <t>Combined Return Rate (Non Paying + Upgraded)</t>
  </si>
  <si>
    <r>
      <rPr>
        <rFont val="Arial"/>
        <b/>
        <color rgb="FF0B5394"/>
        <sz val="14.0"/>
      </rPr>
      <t xml:space="preserve">Paying Learners - Growth Accounting </t>
    </r>
    <r>
      <rPr>
        <rFont val="Arial"/>
        <b val="0"/>
        <color rgb="FF0B5394"/>
        <sz val="14.0"/>
      </rPr>
      <t>(Start of Month)</t>
    </r>
  </si>
  <si>
    <t xml:space="preserve">Total </t>
  </si>
  <si>
    <t>Basic</t>
  </si>
  <si>
    <t>Professional</t>
  </si>
  <si>
    <t>Premium</t>
  </si>
  <si>
    <t>Reactivated Total</t>
  </si>
  <si>
    <t>Total</t>
  </si>
  <si>
    <t>Churned Customers</t>
  </si>
  <si>
    <t>Churn Rate</t>
  </si>
  <si>
    <t>%</t>
  </si>
  <si>
    <t>Retention Rate</t>
  </si>
  <si>
    <t>Plan changes by Existing customers during month</t>
  </si>
  <si>
    <t xml:space="preserve">% of paid users that upgrade </t>
  </si>
  <si>
    <t>ALL Upgrades</t>
  </si>
  <si>
    <t>Basic to Professional</t>
  </si>
  <si>
    <t>Basic to Premium</t>
  </si>
  <si>
    <t>Professional to Premium</t>
  </si>
  <si>
    <t>ALL Downgrades</t>
  </si>
  <si>
    <t>Professional to Basic</t>
  </si>
  <si>
    <t>Premium to Professional</t>
  </si>
  <si>
    <t>Premium to Basic</t>
  </si>
  <si>
    <t>ALL Unchanged Plans</t>
  </si>
  <si>
    <t>Baisc</t>
  </si>
  <si>
    <r>
      <rPr>
        <rFont val="Arial"/>
        <b/>
        <color rgb="FF0B5394"/>
        <sz val="14.0"/>
      </rPr>
      <t xml:space="preserve">Paying Learners - Growth Accounting </t>
    </r>
    <r>
      <rPr>
        <rFont val="Arial"/>
        <b val="0"/>
        <color rgb="FF0B5394"/>
        <sz val="14.0"/>
      </rPr>
      <t>(End of Month)</t>
    </r>
  </si>
  <si>
    <t>Pricing</t>
  </si>
  <si>
    <t>Revenue Accounting</t>
  </si>
  <si>
    <t>New Revenue</t>
  </si>
  <si>
    <t>Returning Revenue</t>
  </si>
  <si>
    <t>Reactivated Revenue</t>
  </si>
  <si>
    <t>Expansion Revenue</t>
  </si>
  <si>
    <t>Contraction Revenue</t>
  </si>
  <si>
    <t>Total Revenue</t>
  </si>
  <si>
    <t>Churned Revenue</t>
  </si>
  <si>
    <t>Cost Accounting</t>
  </si>
  <si>
    <t>Registered Users</t>
  </si>
  <si>
    <t>Clicks x Conversion</t>
  </si>
  <si>
    <t>Paid Customers - Basic</t>
  </si>
  <si>
    <t>Registered x Paid Basic Conversion</t>
  </si>
  <si>
    <t>Paid Customers - Pro</t>
  </si>
  <si>
    <t>Registered x Paid Pro Conversion</t>
  </si>
  <si>
    <t>Paid Customers - Premium</t>
  </si>
  <si>
    <t>Registered x Paid Premium Conversion</t>
  </si>
  <si>
    <t>Paid Customers - All Plans</t>
  </si>
  <si>
    <t>Team Project</t>
  </si>
  <si>
    <t>Referral</t>
  </si>
  <si>
    <t>Cost per Lead (CpL/CpA)</t>
  </si>
  <si>
    <t>Total Cost to Support Free Users</t>
  </si>
  <si>
    <t>Total Cost to Acquire all Paid Customers</t>
  </si>
  <si>
    <t>Customer Acquisition Cost</t>
  </si>
  <si>
    <t>Referral Bonus</t>
  </si>
  <si>
    <t>Total Cost to Support Paid Users</t>
  </si>
  <si>
    <t>COGS</t>
  </si>
  <si>
    <t>P&amp;L</t>
  </si>
  <si>
    <t>Gross Margin</t>
  </si>
  <si>
    <t>Gross Margin %</t>
  </si>
  <si>
    <t>Marketing Cost</t>
  </si>
  <si>
    <t>Operating Margin</t>
  </si>
  <si>
    <t>Operating Margin %</t>
  </si>
  <si>
    <t>CAC</t>
  </si>
  <si>
    <t>Opex/Customer</t>
  </si>
  <si>
    <t>Operating Profit/Customer</t>
  </si>
  <si>
    <t>LTV</t>
  </si>
  <si>
    <t>Churn</t>
  </si>
  <si>
    <t>Recurring Overage Upsell</t>
  </si>
  <si>
    <t>% Learners that are recommended a class</t>
  </si>
  <si>
    <t>% Recommendation conversion rate</t>
  </si>
  <si>
    <t>% Learners that reach plan allowance</t>
  </si>
  <si>
    <t>% Learners at plan allowance that are upsold plan overage</t>
  </si>
  <si>
    <t>% Learners that purchase overage</t>
  </si>
  <si>
    <t>Avg. Overage - Number of classes above plan allowance</t>
  </si>
  <si>
    <t># Learners that are recommended a class</t>
  </si>
  <si>
    <t>% of learners that convert on upsell - Free tier</t>
  </si>
  <si>
    <t>% of learners that convert on upsell - Basic tier</t>
  </si>
  <si>
    <t>Reactivated rate</t>
  </si>
  <si>
    <r>
      <rPr>
        <rFont val="Arial"/>
        <b/>
        <color rgb="FF0B5394"/>
        <sz val="14.0"/>
      </rPr>
      <t xml:space="preserve">Paying Learners - Growth Accounting </t>
    </r>
    <r>
      <rPr>
        <rFont val="Arial"/>
        <b val="0"/>
        <color rgb="FF0B5394"/>
        <sz val="14.0"/>
      </rPr>
      <t>(Start of Month)</t>
    </r>
  </si>
  <si>
    <t>Reactivated Rate</t>
  </si>
  <si>
    <t>Plan Changes By Existing Customers During the Month</t>
  </si>
  <si>
    <t>UPGRADES</t>
  </si>
  <si>
    <t>DOWNGRADES</t>
  </si>
  <si>
    <t>UNCHANGED</t>
  </si>
  <si>
    <r>
      <rPr>
        <rFont val="Arial"/>
        <b/>
        <color rgb="FF0B5394"/>
        <sz val="14.0"/>
      </rPr>
      <t xml:space="preserve">Paying Learners - Growth Accounting </t>
    </r>
    <r>
      <rPr>
        <rFont val="Arial"/>
        <b val="0"/>
        <color rgb="FF0B5394"/>
        <sz val="14.0"/>
      </rPr>
      <t>(End of Month)</t>
    </r>
  </si>
  <si>
    <t>Free</t>
  </si>
  <si>
    <t>Overage Revenue</t>
  </si>
  <si>
    <t>Operating Margin/Customer</t>
  </si>
  <si>
    <t>ORIGINAL</t>
  </si>
  <si>
    <t>Acquisiotions Team Project</t>
  </si>
  <si>
    <t>1. Acquisition Team Project :</t>
  </si>
  <si>
    <t>Multiplying the % of learners that starts the invitation flow by Total # of Learners(row 3) BY Total Customers  (row 221)</t>
  </si>
  <si>
    <t>Learners that start invitation flow = % of learners that start invitation flow * Total Customers</t>
  </si>
  <si>
    <t>Formula (% learners that starts the invitation flow) Row 3 X Total Customers ( row 221)</t>
  </si>
  <si>
    <t>Invitation flow completed = Learners that start invitation flow * invitation flow completion rate</t>
  </si>
  <si>
    <t>How Total Customers are derived:</t>
  </si>
  <si>
    <t># invitations per inviter =  Invitation flow completed * # invitations per inviter</t>
  </si>
  <si>
    <t>Sum of 222 to 224</t>
  </si>
  <si>
    <t>Recipients that open invitation = # invitations per inviter * % that opens the invitations</t>
  </si>
  <si>
    <t>Sum of Basic + Professional + Premium</t>
  </si>
  <si>
    <t>Recipients that click invitations = Recipients that open invitation * % Recipients that clicks the invitations</t>
  </si>
  <si>
    <t>Derivations</t>
  </si>
  <si>
    <t>Recipients that finish the signup flow = Recipients that click invitations * % Recipients that finish the signup flow</t>
  </si>
  <si>
    <t>Invitation Flow completed: Invitation Flow Completion Rate * Learners that starts invitation Flow</t>
  </si>
  <si>
    <t># Invitations per inviter : Invitation Flow completed * # of invitations pe rinviter</t>
  </si>
  <si>
    <t>BASIC: Recipients that finish the signup flow * Basic % (80%)</t>
  </si>
  <si>
    <t>Recipients that open the invitation : # Invitations per inviter * % Recipients that open the invitation</t>
  </si>
  <si>
    <t>PRO: Recipients that finish the signup flow * Pro % (18%)</t>
  </si>
  <si>
    <t>PREMIUM : Recipients that finish the signup flow * Premium % (2%)</t>
  </si>
  <si>
    <t>Recipients that finish the signup flow: Recipients that open the invitation * % Recipients that finish the signup flow</t>
  </si>
  <si>
    <t>BASIC:</t>
  </si>
  <si>
    <t>Recipients that finish the signup flow * Basic % (80%)</t>
  </si>
  <si>
    <t>Acquisition Paid Refferal</t>
  </si>
  <si>
    <t>Pro:</t>
  </si>
  <si>
    <t>Recipients that finish the signup flow * Pro % (18%)</t>
  </si>
  <si>
    <t>% Learners that start invitation flow = % learners that start invitation flow * Combined Total (Upgrades and Non Paying)</t>
  </si>
  <si>
    <t>Premium:</t>
  </si>
  <si>
    <t>Invitation flow completion rate = % learners that start invitation flow * invitation flow completion rate</t>
  </si>
  <si>
    <t>Recipients that finish the signup flow * Premium % (2%)</t>
  </si>
  <si>
    <t># Invitation per inviter = invitation flow completion rate * # of invitations per inviter</t>
  </si>
  <si>
    <t>% Recipients that open the invitation = # Invitation per inviter * % of recipients that open the invitation</t>
  </si>
  <si>
    <t>2. Acquisition Paid Referral :</t>
  </si>
  <si>
    <t>% Recipients that click the invitation = % Recipients that open the invitation * % recipients that click the invitation</t>
  </si>
  <si>
    <t>% learners that starts the invitation flow = % learners that starts the invitation flow * Combined Total of Non=Paying + Upgrades</t>
  </si>
  <si>
    <t>% Recipients that finish the signup flow = % Recipients that click the invitation * % Recipients that finish the signup flow</t>
  </si>
  <si>
    <t>invitation flow completion rate = % learners that starts the invitation flow * invitation flow completion rate</t>
  </si>
  <si>
    <t>% Recipients that finish the signup flow * Basic (80%)</t>
  </si>
  <si>
    <t>PRO:</t>
  </si>
  <si>
    <t>% Recipients that finish the signup flow * pRO (18 %)</t>
  </si>
  <si>
    <t>PREMIUM:</t>
  </si>
  <si>
    <t>% Recipients that finish the signup flow * Premium (2 %)</t>
  </si>
  <si>
    <t>Clicks Purchased = Rounded off (Total Ad Budget / Costs Per Click)</t>
  </si>
  <si>
    <t>Impressions = Clicks Purchased / Ad CTR on Google</t>
  </si>
  <si>
    <t>Signup Start = Clicks Purchased * % Landing Page Visitors that start signup flow</t>
  </si>
  <si>
    <t>SIgnup Complete = Signup start * % Landing Page Visitors that complete the signup flow</t>
  </si>
  <si>
    <t>FREE:</t>
  </si>
  <si>
    <t>ROUNDED OFF (SIGNUP COMPLETE * FREE (65%) )</t>
  </si>
  <si>
    <t>ROUNDED OFF (SIGNUP COMPLETE * BASIC (25%) )</t>
  </si>
  <si>
    <t>ROUNDED OFF (SIGNUP COMPLETE * PRO (9%) )</t>
  </si>
  <si>
    <t>ROUNDED OFF (SIGNUP COMPLETE * PREMIUM (1%) 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</si>
</sst>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 yyyy"/>
    <numFmt numFmtId="165" formatCode="&quot;$&quot;#,##0"/>
    <numFmt numFmtId="166" formatCode="&quot;$&quot;#,##0.00"/>
    <numFmt numFmtId="167" formatCode="0.0%"/>
    <numFmt numFmtId="168" formatCode="_(&quot;$&quot;* #,##0.00_);_(&quot;$&quot;* \(#,##0.00\);_(&quot;$&quot;* &quot;-&quot;??_);_(@_)"/>
    <numFmt numFmtId="169" formatCode="_(&quot;$&quot;* #,##0_);_(&quot;$&quot;* \(#,##0\);_(&quot;$&quot;* &quot;-&quot;??_);_(@_)"/>
    <numFmt numFmtId="170" formatCode="&quot;$&quot;#,##0.0"/>
    <numFmt numFmtId="171" formatCode="0.0"/>
  </numFmts>
  <fonts count="53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sz val="12.0"/>
      <color rgb="FF4F4F4F"/>
      <name val="&quot;Open Sans&quot;"/>
    </font>
    <font>
      <sz val="12.0"/>
      <color theme="1"/>
      <name val="Arial"/>
      <scheme val="minor"/>
    </font>
    <font>
      <sz val="18.0"/>
      <color rgb="FF0B0B0B"/>
      <name val="Arial"/>
      <scheme val="minor"/>
    </font>
    <font>
      <b/>
      <sz val="12.0"/>
      <color rgb="FF0B0B0B"/>
      <name val="&quot;Open Sans&quot;"/>
    </font>
    <font>
      <sz val="12.0"/>
      <color rgb="FF0B0B0B"/>
      <name val="&quot;Open Sans&quot;"/>
    </font>
    <font>
      <sz val="12.0"/>
      <color rgb="FF3D85C6"/>
      <name val="Arial"/>
    </font>
    <font>
      <sz val="12.0"/>
      <color rgb="FF3D85C6"/>
      <name val="Arial"/>
      <scheme val="minor"/>
    </font>
    <font>
      <b/>
      <sz val="14.0"/>
      <color rgb="FF0B5394"/>
      <name val="Arial"/>
    </font>
    <font>
      <color theme="1"/>
      <name val="Arial"/>
    </font>
    <font>
      <sz val="14.0"/>
      <color rgb="FF3D85C6"/>
      <name val="Arial"/>
    </font>
    <font>
      <i/>
      <sz val="11.0"/>
      <color rgb="FF3D85C6"/>
      <name val="Arial"/>
    </font>
    <font>
      <color theme="1"/>
      <name val="Arial"/>
      <scheme val="minor"/>
    </font>
    <font>
      <sz val="14.0"/>
      <color rgb="FF000000"/>
      <name val="Arial"/>
    </font>
    <font>
      <i/>
      <sz val="11.0"/>
      <color rgb="FF000000"/>
      <name val="Arial"/>
    </font>
    <font>
      <sz val="14.0"/>
      <color rgb="FF3D85C6"/>
      <name val="Arial"/>
      <scheme val="minor"/>
    </font>
    <font>
      <i/>
      <sz val="11.0"/>
      <color rgb="FF0000FF"/>
      <name val="Arial"/>
    </font>
    <font>
      <sz val="12.0"/>
      <color theme="1"/>
      <name val="Arial"/>
    </font>
    <font>
      <sz val="12.0"/>
      <color rgb="FF7F6000"/>
      <name val="Arial"/>
    </font>
    <font>
      <i/>
      <sz val="12.0"/>
      <color rgb="FF3D85C6"/>
      <name val="Arial"/>
    </font>
    <font>
      <color rgb="FF3D85C6"/>
      <name val="Arial"/>
    </font>
    <font>
      <i/>
      <sz val="12.0"/>
      <color rgb="FF000000"/>
      <name val="Arial"/>
    </font>
    <font>
      <sz val="12.0"/>
      <color rgb="FF000000"/>
      <name val="Arial"/>
    </font>
    <font>
      <i/>
      <sz val="12.0"/>
      <color rgb="FF7F6000"/>
      <name val="Arial"/>
    </font>
    <font>
      <b/>
      <sz val="12.0"/>
      <color rgb="FF385623"/>
      <name val="Arial"/>
    </font>
    <font>
      <b/>
      <i/>
      <sz val="12.0"/>
      <color rgb="FF385623"/>
      <name val="Arial"/>
    </font>
    <font>
      <sz val="11.0"/>
      <color theme="1"/>
      <name val="Calibri"/>
    </font>
    <font>
      <color rgb="FF7F6000"/>
      <name val="Arial"/>
    </font>
    <font>
      <color rgb="FFFFFFFF"/>
      <name val="Arial"/>
    </font>
    <font>
      <b/>
      <i/>
      <sz val="12.0"/>
      <color theme="1"/>
      <name val="Arial"/>
      <scheme val="minor"/>
    </font>
    <font>
      <color rgb="FF000000"/>
      <name val="Arial"/>
      <scheme val="minor"/>
    </font>
    <font>
      <b/>
      <sz val="14.0"/>
      <color rgb="FF000000"/>
      <name val="Arial"/>
    </font>
    <font>
      <b/>
      <i/>
      <sz val="11.0"/>
      <color rgb="FF000000"/>
      <name val="Arial"/>
    </font>
    <font>
      <b/>
      <sz val="12.0"/>
      <color theme="1"/>
      <name val="Arial"/>
      <scheme val="minor"/>
    </font>
    <font>
      <b/>
      <color theme="1"/>
      <name val="Arial"/>
      <scheme val="minor"/>
    </font>
    <font>
      <b/>
      <i/>
      <sz val="14.0"/>
      <color rgb="FF000000"/>
      <name val="Arial"/>
    </font>
    <font>
      <b/>
      <i/>
      <color theme="1"/>
      <name val="Arial"/>
      <scheme val="minor"/>
    </font>
    <font>
      <i/>
      <sz val="12.0"/>
      <color theme="1"/>
      <name val="Arial"/>
      <scheme val="minor"/>
    </font>
    <font>
      <sz val="14.0"/>
      <color theme="1"/>
      <name val="Arial"/>
    </font>
    <font>
      <i/>
      <sz val="11.0"/>
      <color theme="1"/>
      <name val="Arial"/>
    </font>
    <font>
      <b/>
      <sz val="14.0"/>
      <color theme="1"/>
      <name val="Arial"/>
    </font>
    <font>
      <b/>
      <color rgb="FF3D85C6"/>
      <name val="Arial"/>
    </font>
    <font>
      <i/>
      <sz val="12.0"/>
      <color theme="1"/>
      <name val="Arial"/>
    </font>
    <font>
      <color rgb="FFFF0000"/>
      <name val="Arial"/>
    </font>
    <font>
      <sz val="12.0"/>
      <color rgb="FF385623"/>
      <name val="Arial"/>
    </font>
    <font>
      <i/>
      <sz val="12.0"/>
      <color rgb="FF385623"/>
      <name val="Arial"/>
    </font>
    <font>
      <b/>
      <sz val="11.0"/>
      <color rgb="FF385623"/>
      <name val="Arial"/>
    </font>
    <font>
      <sz val="10.0"/>
      <color rgb="FF385623"/>
      <name val="Arial"/>
    </font>
    <font>
      <b/>
      <i/>
      <color theme="1"/>
      <name val="Arial"/>
    </font>
    <font>
      <b/>
      <i/>
      <color rgb="FF7F6000"/>
      <name val="Arial"/>
    </font>
    <font>
      <b/>
      <color theme="1"/>
      <name val="Arial"/>
    </font>
    <font>
      <i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C00000"/>
        <bgColor rgb="FFC00000"/>
      </patternFill>
    </fill>
    <fill>
      <patternFill patternType="solid">
        <fgColor rgb="FFBDD6EE"/>
        <bgColor rgb="FFBDD6EE"/>
      </patternFill>
    </fill>
    <fill>
      <patternFill patternType="solid">
        <fgColor rgb="FFEA9999"/>
        <bgColor rgb="FFEA9999"/>
      </patternFill>
    </fill>
    <fill>
      <patternFill patternType="solid">
        <fgColor rgb="FFF3F3F3"/>
        <bgColor rgb="FFF3F3F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3" numFmtId="0" xfId="0" applyFont="1"/>
    <xf borderId="0" fillId="2" fontId="4" numFmtId="0" xfId="0" applyAlignment="1" applyFont="1">
      <alignment readingOrder="0" shrinkToFit="0" wrapText="1"/>
    </xf>
    <xf borderId="0" fillId="2" fontId="5" numFmtId="0" xfId="0" applyAlignment="1" applyFont="1">
      <alignment readingOrder="0"/>
    </xf>
    <xf borderId="0" fillId="2" fontId="5" numFmtId="0" xfId="0" applyAlignment="1" applyFont="1">
      <alignment readingOrder="0" shrinkToFit="0" wrapText="1"/>
    </xf>
    <xf borderId="0" fillId="2" fontId="6" numFmtId="0" xfId="0" applyAlignment="1" applyFont="1">
      <alignment shrinkToFit="0" wrapText="1"/>
    </xf>
    <xf borderId="0" fillId="2" fontId="6" numFmtId="0" xfId="0" applyAlignment="1" applyFont="1">
      <alignment readingOrder="0" shrinkToFit="0" wrapText="1"/>
    </xf>
    <xf borderId="0" fillId="0" fontId="7" numFmtId="0" xfId="0" applyAlignment="1" applyFont="1">
      <alignment vertical="center"/>
    </xf>
    <xf borderId="0" fillId="0" fontId="8" numFmtId="164" xfId="0" applyAlignment="1" applyFont="1" applyNumberFormat="1">
      <alignment vertical="center"/>
    </xf>
    <xf borderId="1" fillId="0" fontId="7" numFmtId="164" xfId="0" applyAlignment="1" applyBorder="1" applyFont="1" applyNumberFormat="1">
      <alignment vertical="center"/>
    </xf>
    <xf borderId="0" fillId="0" fontId="7" numFmtId="164" xfId="0" applyAlignment="1" applyFont="1" applyNumberFormat="1">
      <alignment vertical="center"/>
    </xf>
    <xf borderId="0" fillId="3" fontId="9" numFmtId="0" xfId="0" applyFill="1" applyFont="1"/>
    <xf borderId="0" fillId="3" fontId="10" numFmtId="0" xfId="0" applyFont="1"/>
    <xf borderId="2" fillId="3" fontId="10" numFmtId="0" xfId="0" applyBorder="1" applyFont="1"/>
    <xf borderId="0" fillId="0" fontId="11" numFmtId="0" xfId="0" applyFont="1"/>
    <xf borderId="0" fillId="0" fontId="12" numFmtId="0" xfId="0" applyAlignment="1" applyFont="1">
      <alignment horizontal="left" readingOrder="0"/>
    </xf>
    <xf borderId="2" fillId="0" fontId="11" numFmtId="9" xfId="0" applyBorder="1" applyFont="1" applyNumberFormat="1"/>
    <xf borderId="0" fillId="0" fontId="11" numFmtId="9" xfId="0" applyFont="1" applyNumberFormat="1"/>
    <xf borderId="2" fillId="0" fontId="11" numFmtId="0" xfId="0" applyBorder="1" applyFont="1"/>
    <xf borderId="0" fillId="0" fontId="12" numFmtId="0" xfId="0" applyAlignment="1" applyFont="1">
      <alignment horizontal="right"/>
    </xf>
    <xf borderId="2" fillId="0" fontId="12" numFmtId="9" xfId="0" applyAlignment="1" applyBorder="1" applyFont="1" applyNumberFormat="1">
      <alignment horizontal="left"/>
    </xf>
    <xf borderId="0" fillId="0" fontId="12" numFmtId="9" xfId="0" applyAlignment="1" applyFont="1" applyNumberFormat="1">
      <alignment horizontal="left"/>
    </xf>
    <xf borderId="2" fillId="0" fontId="13" numFmtId="0" xfId="0" applyBorder="1" applyFont="1"/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2" fillId="0" fontId="13" numFmtId="1" xfId="0" applyBorder="1" applyFont="1" applyNumberFormat="1"/>
    <xf borderId="0" fillId="0" fontId="13" numFmtId="1" xfId="0" applyFont="1" applyNumberFormat="1"/>
    <xf borderId="0" fillId="0" fontId="15" numFmtId="0" xfId="0" applyAlignment="1" applyFont="1">
      <alignment horizontal="right"/>
    </xf>
    <xf borderId="0" fillId="0" fontId="14" numFmtId="0" xfId="0" applyFont="1"/>
    <xf borderId="2" fillId="0" fontId="11" numFmtId="165" xfId="0" applyBorder="1" applyFont="1" applyNumberFormat="1"/>
    <xf borderId="0" fillId="0" fontId="11" numFmtId="165" xfId="0" applyFont="1" applyNumberFormat="1"/>
    <xf borderId="2" fillId="0" fontId="11" numFmtId="166" xfId="0" applyAlignment="1" applyBorder="1" applyFont="1" applyNumberFormat="1">
      <alignment horizontal="right"/>
    </xf>
    <xf borderId="0" fillId="0" fontId="11" numFmtId="166" xfId="0" applyAlignment="1" applyFont="1" applyNumberFormat="1">
      <alignment horizontal="right"/>
    </xf>
    <xf borderId="2" fillId="0" fontId="11" numFmtId="10" xfId="0" applyBorder="1" applyFont="1" applyNumberFormat="1"/>
    <xf borderId="0" fillId="0" fontId="13" numFmtId="10" xfId="0" applyFont="1" applyNumberFormat="1"/>
    <xf borderId="0" fillId="0" fontId="14" numFmtId="9" xfId="0" applyFont="1" applyNumberFormat="1"/>
    <xf borderId="0" fillId="0" fontId="13" numFmtId="9" xfId="0" applyFont="1" applyNumberFormat="1"/>
    <xf borderId="2" fillId="0" fontId="14" numFmtId="9" xfId="0" applyBorder="1" applyFont="1" applyNumberFormat="1"/>
    <xf borderId="2" fillId="0" fontId="14" numFmtId="10" xfId="0" applyBorder="1" applyFont="1" applyNumberFormat="1"/>
    <xf borderId="0" fillId="0" fontId="14" numFmtId="3" xfId="0" applyFont="1" applyNumberFormat="1"/>
    <xf borderId="2" fillId="0" fontId="14" numFmtId="3" xfId="0" applyBorder="1" applyFont="1" applyNumberFormat="1"/>
    <xf borderId="0" fillId="0" fontId="14" numFmtId="9" xfId="0" applyAlignment="1" applyFont="1" applyNumberFormat="1">
      <alignment readingOrder="0"/>
    </xf>
    <xf borderId="0" fillId="0" fontId="12" numFmtId="3" xfId="0" applyAlignment="1" applyFont="1" applyNumberFormat="1">
      <alignment horizontal="right" readingOrder="0"/>
    </xf>
    <xf borderId="0" fillId="0" fontId="12" numFmtId="3" xfId="0" applyAlignment="1" applyFont="1" applyNumberFormat="1">
      <alignment horizontal="right"/>
    </xf>
    <xf borderId="2" fillId="0" fontId="13" numFmtId="3" xfId="0" applyBorder="1" applyFont="1" applyNumberFormat="1"/>
    <xf borderId="0" fillId="0" fontId="13" numFmtId="3" xfId="0" applyFont="1" applyNumberFormat="1"/>
    <xf borderId="0" fillId="0" fontId="12" numFmtId="0" xfId="0" applyAlignment="1" applyFont="1">
      <alignment horizontal="right" readingOrder="0"/>
    </xf>
    <xf borderId="0" fillId="0" fontId="12" numFmtId="10" xfId="0" applyAlignment="1" applyFont="1" applyNumberFormat="1">
      <alignment horizontal="right"/>
    </xf>
    <xf borderId="0" fillId="0" fontId="11" numFmtId="0" xfId="0" applyAlignment="1" applyFont="1">
      <alignment readingOrder="0"/>
    </xf>
    <xf borderId="0" fillId="3" fontId="11" numFmtId="0" xfId="0" applyFont="1"/>
    <xf borderId="2" fillId="3" fontId="11" numFmtId="0" xfId="0" applyBorder="1" applyFont="1"/>
    <xf borderId="2" fillId="0" fontId="11" numFmtId="10" xfId="0" applyAlignment="1" applyBorder="1" applyFont="1" applyNumberFormat="1">
      <alignment horizontal="right"/>
    </xf>
    <xf borderId="0" fillId="0" fontId="11" numFmtId="10" xfId="0" applyAlignment="1" applyFont="1" applyNumberFormat="1">
      <alignment horizontal="right"/>
    </xf>
    <xf borderId="2" fillId="0" fontId="11" numFmtId="166" xfId="0" applyBorder="1" applyFont="1" applyNumberFormat="1"/>
    <xf borderId="0" fillId="0" fontId="11" numFmtId="166" xfId="0" applyFont="1" applyNumberFormat="1"/>
    <xf borderId="2" fillId="0" fontId="16" numFmtId="0" xfId="0" applyBorder="1" applyFont="1"/>
    <xf borderId="0" fillId="0" fontId="16" numFmtId="0" xfId="0" applyFont="1"/>
    <xf borderId="0" fillId="0" fontId="17" numFmtId="0" xfId="0" applyFont="1"/>
    <xf borderId="0" fillId="0" fontId="13" numFmtId="0" xfId="0" applyAlignment="1" applyFont="1">
      <alignment readingOrder="0"/>
    </xf>
    <xf borderId="2" fillId="0" fontId="11" numFmtId="3" xfId="0" applyBorder="1" applyFont="1" applyNumberFormat="1"/>
    <xf borderId="0" fillId="0" fontId="11" numFmtId="3" xfId="0" applyFont="1" applyNumberFormat="1"/>
    <xf borderId="2" fillId="0" fontId="16" numFmtId="9" xfId="0" applyBorder="1" applyFont="1" applyNumberFormat="1"/>
    <xf borderId="0" fillId="0" fontId="13" numFmtId="0" xfId="0" applyFont="1"/>
    <xf borderId="0" fillId="3" fontId="9" numFmtId="0" xfId="0" applyAlignment="1" applyFont="1">
      <alignment vertical="bottom"/>
    </xf>
    <xf borderId="0" fillId="3" fontId="10" numFmtId="0" xfId="0" applyAlignment="1" applyFont="1">
      <alignment vertical="bottom"/>
    </xf>
    <xf borderId="2" fillId="3" fontId="10" numFmtId="0" xfId="0" applyAlignment="1" applyBorder="1" applyFont="1">
      <alignment vertical="bottom"/>
    </xf>
    <xf borderId="0" fillId="0" fontId="14" numFmtId="1" xfId="0" applyAlignment="1" applyFont="1" applyNumberFormat="1">
      <alignment readingOrder="0" vertical="bottom"/>
    </xf>
    <xf borderId="0" fillId="0" fontId="10" numFmtId="3" xfId="0" applyAlignment="1" applyFont="1" applyNumberFormat="1">
      <alignment vertical="bottom"/>
    </xf>
    <xf borderId="2" fillId="0" fontId="11" numFmtId="3" xfId="0" applyAlignment="1" applyBorder="1" applyFont="1" applyNumberFormat="1">
      <alignment horizontal="right" vertical="bottom"/>
    </xf>
    <xf borderId="0" fillId="0" fontId="11" numFmtId="3" xfId="0" applyAlignment="1" applyFont="1" applyNumberFormat="1">
      <alignment horizontal="right" vertical="bottom"/>
    </xf>
    <xf borderId="2" fillId="0" fontId="18" numFmtId="3" xfId="0" applyAlignment="1" applyBorder="1" applyFont="1" applyNumberFormat="1">
      <alignment vertical="bottom"/>
    </xf>
    <xf borderId="0" fillId="0" fontId="18" numFmtId="3" xfId="0" applyAlignment="1" applyFont="1" applyNumberFormat="1">
      <alignment vertical="bottom"/>
    </xf>
    <xf borderId="0" fillId="0" fontId="11" numFmtId="1" xfId="0" applyAlignment="1" applyFont="1" applyNumberFormat="1">
      <alignment vertical="bottom"/>
    </xf>
    <xf borderId="0" fillId="4" fontId="19" numFmtId="0" xfId="0" applyAlignment="1" applyFill="1" applyFont="1">
      <alignment readingOrder="0" vertical="bottom"/>
    </xf>
    <xf borderId="0" fillId="4" fontId="19" numFmtId="3" xfId="0" applyAlignment="1" applyFont="1" applyNumberFormat="1">
      <alignment horizontal="right" vertical="bottom"/>
    </xf>
    <xf borderId="2" fillId="0" fontId="3" numFmtId="3" xfId="0" applyBorder="1" applyFont="1" applyNumberFormat="1"/>
    <xf borderId="0" fillId="0" fontId="3" numFmtId="3" xfId="0" applyFont="1" applyNumberFormat="1"/>
    <xf borderId="0" fillId="0" fontId="19" numFmtId="0" xfId="0" applyAlignment="1" applyFont="1">
      <alignment vertical="bottom"/>
    </xf>
    <xf borderId="0" fillId="0" fontId="19" numFmtId="3" xfId="0" applyAlignment="1" applyFont="1" applyNumberFormat="1">
      <alignment horizontal="right" vertical="bottom"/>
    </xf>
    <xf borderId="2" fillId="0" fontId="10" numFmtId="0" xfId="0" applyAlignment="1" applyBorder="1" applyFont="1">
      <alignment vertical="bottom"/>
    </xf>
    <xf borderId="0" fillId="0" fontId="10" numFmtId="0" xfId="0" applyAlignment="1" applyFont="1">
      <alignment vertical="bottom"/>
    </xf>
    <xf borderId="0" fillId="4" fontId="19" numFmtId="0" xfId="0" applyAlignment="1" applyFont="1">
      <alignment vertical="bottom"/>
    </xf>
    <xf borderId="0" fillId="0" fontId="10" numFmtId="0" xfId="0" applyAlignment="1" applyFont="1">
      <alignment horizontal="right" readingOrder="0" vertical="bottom"/>
    </xf>
    <xf borderId="2" fillId="0" fontId="10" numFmtId="9" xfId="0" applyAlignment="1" applyBorder="1" applyFont="1" applyNumberFormat="1">
      <alignment vertical="bottom"/>
    </xf>
    <xf borderId="0" fillId="0" fontId="10" numFmtId="9" xfId="0" applyAlignment="1" applyFont="1" applyNumberFormat="1">
      <alignment vertical="bottom"/>
    </xf>
    <xf borderId="0" fillId="0" fontId="20" numFmtId="0" xfId="0" applyAlignment="1" applyFont="1">
      <alignment horizontal="right" vertical="bottom"/>
    </xf>
    <xf borderId="2" fillId="0" fontId="21" numFmtId="3" xfId="0" applyAlignment="1" applyBorder="1" applyFont="1" applyNumberFormat="1">
      <alignment horizontal="left" vertical="bottom"/>
    </xf>
    <xf borderId="0" fillId="0" fontId="21" numFmtId="3" xfId="0" applyAlignment="1" applyFont="1" applyNumberFormat="1">
      <alignment horizontal="left" vertical="bottom"/>
    </xf>
    <xf borderId="0" fillId="0" fontId="14" numFmtId="0" xfId="0" applyAlignment="1" applyFont="1">
      <alignment horizontal="right" readingOrder="0"/>
    </xf>
    <xf borderId="2" fillId="0" fontId="14" numFmtId="0" xfId="0" applyAlignment="1" applyBorder="1" applyFont="1">
      <alignment horizontal="right" readingOrder="0"/>
    </xf>
    <xf borderId="0" fillId="0" fontId="15" numFmtId="0" xfId="0" applyAlignment="1" applyFont="1">
      <alignment horizontal="left" readingOrder="0"/>
    </xf>
    <xf borderId="2" fillId="0" fontId="14" numFmtId="3" xfId="0" applyAlignment="1" applyBorder="1" applyFont="1" applyNumberFormat="1">
      <alignment horizontal="right" vertical="bottom"/>
    </xf>
    <xf borderId="0" fillId="0" fontId="14" numFmtId="3" xfId="0" applyAlignment="1" applyFont="1" applyNumberFormat="1">
      <alignment horizontal="right" vertical="bottom"/>
    </xf>
    <xf borderId="0" fillId="0" fontId="22" numFmtId="0" xfId="0" applyAlignment="1" applyFont="1">
      <alignment horizontal="right" vertical="bottom"/>
    </xf>
    <xf borderId="2" fillId="0" fontId="23" numFmtId="3" xfId="0" applyAlignment="1" applyBorder="1" applyFont="1" applyNumberFormat="1">
      <alignment horizontal="left" vertical="bottom"/>
    </xf>
    <xf borderId="0" fillId="0" fontId="23" numFmtId="3" xfId="0" applyAlignment="1" applyFont="1" applyNumberFormat="1">
      <alignment horizontal="left" vertical="bottom"/>
    </xf>
    <xf borderId="0" fillId="0" fontId="11" numFmtId="1" xfId="0" applyAlignment="1" applyFont="1" applyNumberFormat="1">
      <alignment readingOrder="0" vertical="bottom"/>
    </xf>
    <xf borderId="2" fillId="0" fontId="10" numFmtId="3" xfId="0" applyAlignment="1" applyBorder="1" applyFont="1" applyNumberFormat="1">
      <alignment vertical="bottom"/>
    </xf>
    <xf borderId="0" fillId="0" fontId="24" numFmtId="0" xfId="0" applyAlignment="1" applyFont="1">
      <alignment horizontal="right" vertical="bottom"/>
    </xf>
    <xf borderId="0" fillId="0" fontId="25" numFmtId="0" xfId="0" applyAlignment="1" applyFont="1">
      <alignment vertical="bottom"/>
    </xf>
    <xf borderId="0" fillId="0" fontId="26" numFmtId="0" xfId="0" applyAlignment="1" applyFont="1">
      <alignment horizontal="right" vertical="bottom"/>
    </xf>
    <xf borderId="0" fillId="0" fontId="27" numFmtId="3" xfId="0" applyAlignment="1" applyFont="1" applyNumberFormat="1">
      <alignment readingOrder="0" vertical="bottom"/>
    </xf>
    <xf borderId="2" fillId="0" fontId="18" numFmtId="9" xfId="0" applyAlignment="1" applyBorder="1" applyFont="1" applyNumberFormat="1">
      <alignment vertical="bottom"/>
    </xf>
    <xf borderId="0" fillId="0" fontId="18" numFmtId="9" xfId="0" applyAlignment="1" applyFont="1" applyNumberFormat="1">
      <alignment vertical="bottom"/>
    </xf>
    <xf borderId="0" fillId="0" fontId="25" numFmtId="167" xfId="0" applyAlignment="1" applyFont="1" applyNumberFormat="1">
      <alignment vertical="bottom"/>
    </xf>
    <xf borderId="2" fillId="0" fontId="10" numFmtId="10" xfId="0" applyAlignment="1" applyBorder="1" applyFont="1" applyNumberFormat="1">
      <alignment vertical="bottom"/>
    </xf>
    <xf borderId="0" fillId="3" fontId="9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3" fontId="10" numFmtId="10" xfId="0" applyAlignment="1" applyFont="1" applyNumberFormat="1">
      <alignment vertical="bottom"/>
    </xf>
    <xf borderId="0" fillId="0" fontId="26" numFmtId="0" xfId="0" applyAlignment="1" applyFont="1">
      <alignment horizontal="right" readingOrder="0" vertical="bottom"/>
    </xf>
    <xf borderId="2" fillId="0" fontId="18" numFmtId="0" xfId="0" applyAlignment="1" applyBorder="1" applyFont="1">
      <alignment vertical="bottom"/>
    </xf>
    <xf borderId="0" fillId="0" fontId="18" numFmtId="0" xfId="0" applyAlignment="1" applyFont="1">
      <alignment vertical="bottom"/>
    </xf>
    <xf borderId="0" fillId="4" fontId="24" numFmtId="0" xfId="0" applyAlignment="1" applyFont="1">
      <alignment horizontal="right" vertical="bottom"/>
    </xf>
    <xf borderId="0" fillId="4" fontId="24" numFmtId="3" xfId="0" applyAlignment="1" applyFont="1" applyNumberFormat="1">
      <alignment horizontal="right" vertical="bottom"/>
    </xf>
    <xf borderId="0" fillId="4" fontId="28" numFmtId="3" xfId="0" applyAlignment="1" applyFont="1" applyNumberFormat="1">
      <alignment horizontal="right" vertical="bottom"/>
    </xf>
    <xf borderId="0" fillId="5" fontId="29" numFmtId="168" xfId="0" applyAlignment="1" applyFill="1" applyFont="1" applyNumberFormat="1">
      <alignment horizontal="right" vertical="bottom"/>
    </xf>
    <xf borderId="2" fillId="6" fontId="28" numFmtId="168" xfId="0" applyAlignment="1" applyBorder="1" applyFill="1" applyFont="1" applyNumberFormat="1">
      <alignment horizontal="right" vertical="bottom"/>
    </xf>
    <xf borderId="0" fillId="6" fontId="28" numFmtId="168" xfId="0" applyAlignment="1" applyFont="1" applyNumberFormat="1">
      <alignment horizontal="right" vertical="bottom"/>
    </xf>
    <xf borderId="2" fillId="0" fontId="14" numFmtId="169" xfId="0" applyAlignment="1" applyBorder="1" applyFont="1" applyNumberFormat="1">
      <alignment readingOrder="0"/>
    </xf>
    <xf borderId="0" fillId="0" fontId="14" numFmtId="169" xfId="0" applyAlignment="1" applyFont="1" applyNumberFormat="1">
      <alignment readingOrder="0"/>
    </xf>
    <xf borderId="2" fillId="0" fontId="23" numFmtId="169" xfId="0" applyAlignment="1" applyBorder="1" applyFont="1" applyNumberFormat="1">
      <alignment readingOrder="0"/>
    </xf>
    <xf borderId="0" fillId="0" fontId="23" numFmtId="165" xfId="0" applyAlignment="1" applyFont="1" applyNumberFormat="1">
      <alignment readingOrder="0"/>
    </xf>
    <xf borderId="2" fillId="0" fontId="3" numFmtId="0" xfId="0" applyBorder="1" applyFont="1"/>
    <xf borderId="2" fillId="0" fontId="23" numFmtId="3" xfId="0" applyAlignment="1" applyBorder="1" applyFont="1" applyNumberFormat="1">
      <alignment readingOrder="0"/>
    </xf>
    <xf borderId="2" fillId="0" fontId="23" numFmtId="165" xfId="0" applyAlignment="1" applyBorder="1" applyFont="1" applyNumberFormat="1">
      <alignment readingOrder="0"/>
    </xf>
    <xf borderId="0" fillId="0" fontId="22" numFmtId="0" xfId="0" applyAlignment="1" applyFont="1">
      <alignment horizontal="right" readingOrder="0" vertical="bottom"/>
    </xf>
    <xf borderId="0" fillId="0" fontId="19" numFmtId="0" xfId="0" applyAlignment="1" applyFont="1">
      <alignment readingOrder="0" vertical="bottom"/>
    </xf>
    <xf borderId="0" fillId="0" fontId="11" numFmtId="165" xfId="0" applyAlignment="1" applyFont="1" applyNumberFormat="1">
      <alignment horizontal="right" vertical="bottom"/>
    </xf>
    <xf borderId="2" fillId="0" fontId="11" numFmtId="169" xfId="0" applyAlignment="1" applyBorder="1" applyFont="1" applyNumberFormat="1">
      <alignment readingOrder="0"/>
    </xf>
    <xf borderId="0" fillId="0" fontId="11" numFmtId="169" xfId="0" applyAlignment="1" applyFont="1" applyNumberFormat="1">
      <alignment readingOrder="0"/>
    </xf>
    <xf borderId="0" fillId="4" fontId="28" numFmtId="168" xfId="0" applyAlignment="1" applyFont="1" applyNumberFormat="1">
      <alignment horizontal="right" vertical="bottom"/>
    </xf>
    <xf borderId="2" fillId="0" fontId="18" numFmtId="165" xfId="0" applyAlignment="1" applyBorder="1" applyFont="1" applyNumberFormat="1">
      <alignment vertical="bottom"/>
    </xf>
    <xf borderId="0" fillId="0" fontId="18" numFmtId="165" xfId="0" applyAlignment="1" applyFont="1" applyNumberFormat="1">
      <alignment vertical="bottom"/>
    </xf>
    <xf borderId="0" fillId="0" fontId="23" numFmtId="3" xfId="0" applyAlignment="1" applyFont="1" applyNumberFormat="1">
      <alignment readingOrder="0"/>
    </xf>
    <xf borderId="2" fillId="0" fontId="23" numFmtId="167" xfId="0" applyAlignment="1" applyBorder="1" applyFont="1" applyNumberFormat="1">
      <alignment readingOrder="0"/>
    </xf>
    <xf borderId="0" fillId="0" fontId="23" numFmtId="167" xfId="0" applyAlignment="1" applyFont="1" applyNumberFormat="1">
      <alignment readingOrder="0"/>
    </xf>
    <xf borderId="2" fillId="3" fontId="18" numFmtId="0" xfId="0" applyAlignment="1" applyBorder="1" applyFont="1">
      <alignment vertical="bottom"/>
    </xf>
    <xf borderId="0" fillId="3" fontId="18" numFmtId="0" xfId="0" applyAlignment="1" applyFont="1">
      <alignment vertical="bottom"/>
    </xf>
    <xf borderId="2" fillId="0" fontId="30" numFmtId="3" xfId="0" applyBorder="1" applyFont="1" applyNumberFormat="1"/>
    <xf borderId="0" fillId="0" fontId="30" numFmtId="3" xfId="0" applyFont="1" applyNumberFormat="1"/>
    <xf borderId="2" fillId="0" fontId="3" numFmtId="1" xfId="0" applyBorder="1" applyFont="1" applyNumberFormat="1"/>
    <xf borderId="0" fillId="0" fontId="3" numFmtId="1" xfId="0" applyFont="1" applyNumberFormat="1"/>
    <xf borderId="0" fillId="0" fontId="31" numFmtId="0" xfId="0" applyFont="1"/>
    <xf borderId="2" fillId="0" fontId="30" numFmtId="1" xfId="0" applyBorder="1" applyFont="1" applyNumberFormat="1"/>
    <xf borderId="0" fillId="0" fontId="30" numFmtId="1" xfId="0" applyFont="1" applyNumberFormat="1"/>
    <xf borderId="2" fillId="0" fontId="3" numFmtId="170" xfId="0" applyBorder="1" applyFont="1" applyNumberFormat="1"/>
    <xf borderId="0" fillId="0" fontId="3" numFmtId="170" xfId="0" applyFont="1" applyNumberFormat="1"/>
    <xf borderId="2" fillId="0" fontId="3" numFmtId="165" xfId="0" applyBorder="1" applyFont="1" applyNumberFormat="1"/>
    <xf borderId="0" fillId="0" fontId="3" numFmtId="165" xfId="0" applyFont="1" applyNumberFormat="1"/>
    <xf borderId="0" fillId="0" fontId="32" numFmtId="1" xfId="0" applyAlignment="1" applyFont="1" applyNumberFormat="1">
      <alignment readingOrder="0" vertical="bottom"/>
    </xf>
    <xf borderId="0" fillId="0" fontId="33" numFmtId="0" xfId="0" applyAlignment="1" applyFont="1">
      <alignment readingOrder="0"/>
    </xf>
    <xf borderId="2" fillId="0" fontId="34" numFmtId="165" xfId="0" applyBorder="1" applyFont="1" applyNumberFormat="1"/>
    <xf borderId="0" fillId="0" fontId="34" numFmtId="165" xfId="0" applyFont="1" applyNumberFormat="1"/>
    <xf borderId="0" fillId="0" fontId="34" numFmtId="0" xfId="0" applyFont="1"/>
    <xf borderId="0" fillId="0" fontId="35" numFmtId="0" xfId="0" applyFont="1"/>
    <xf borderId="2" fillId="0" fontId="34" numFmtId="170" xfId="0" applyBorder="1" applyFont="1" applyNumberFormat="1"/>
    <xf borderId="0" fillId="0" fontId="34" numFmtId="170" xfId="0" applyFont="1" applyNumberFormat="1"/>
    <xf borderId="0" fillId="0" fontId="22" numFmtId="0" xfId="0" applyAlignment="1" applyFont="1">
      <alignment horizontal="left" vertical="bottom"/>
    </xf>
    <xf borderId="2" fillId="0" fontId="3" numFmtId="166" xfId="0" applyBorder="1" applyFont="1" applyNumberFormat="1"/>
    <xf borderId="0" fillId="0" fontId="3" numFmtId="166" xfId="0" applyFont="1" applyNumberFormat="1"/>
    <xf borderId="0" fillId="0" fontId="36" numFmtId="1" xfId="0" applyAlignment="1" applyFont="1" applyNumberFormat="1">
      <alignment readingOrder="0" vertical="bottom"/>
    </xf>
    <xf borderId="0" fillId="0" fontId="37" numFmtId="0" xfId="0" applyFont="1"/>
    <xf borderId="2" fillId="0" fontId="30" numFmtId="169" xfId="0" applyBorder="1" applyFont="1" applyNumberFormat="1"/>
    <xf borderId="0" fillId="0" fontId="30" numFmtId="169" xfId="0" applyFont="1" applyNumberFormat="1"/>
    <xf borderId="0" fillId="0" fontId="30" numFmtId="165" xfId="0" applyFont="1" applyNumberFormat="1"/>
    <xf borderId="2" fillId="0" fontId="38" numFmtId="9" xfId="0" applyBorder="1" applyFont="1" applyNumberFormat="1"/>
    <xf borderId="0" fillId="0" fontId="38" numFmtId="9" xfId="0" applyFont="1" applyNumberFormat="1"/>
    <xf borderId="0" fillId="0" fontId="3" numFmtId="169" xfId="0" applyFont="1" applyNumberFormat="1"/>
    <xf borderId="2" fillId="0" fontId="3" numFmtId="9" xfId="0" applyBorder="1" applyFont="1" applyNumberFormat="1"/>
    <xf borderId="0" fillId="0" fontId="3" numFmtId="9" xfId="0" applyFont="1" applyNumberFormat="1"/>
    <xf borderId="2" fillId="0" fontId="3" numFmtId="10" xfId="0" applyAlignment="1" applyBorder="1" applyFont="1" applyNumberFormat="1">
      <alignment readingOrder="0"/>
    </xf>
    <xf borderId="2" fillId="0" fontId="3" numFmtId="0" xfId="0" applyAlignment="1" applyBorder="1" applyFont="1">
      <alignment readingOrder="0"/>
    </xf>
    <xf borderId="3" fillId="0" fontId="13" numFmtId="0" xfId="0" applyBorder="1" applyFont="1"/>
    <xf borderId="0" fillId="0" fontId="39" numFmtId="0" xfId="0" applyAlignment="1" applyFont="1">
      <alignment vertical="bottom"/>
    </xf>
    <xf borderId="0" fillId="0" fontId="40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39" numFmtId="0" xfId="0" applyAlignment="1" applyFont="1">
      <alignment vertical="bottom"/>
    </xf>
    <xf borderId="0" fillId="0" fontId="40" numFmtId="0" xfId="0" applyAlignment="1" applyFont="1">
      <alignment horizontal="right" vertical="bottom"/>
    </xf>
    <xf borderId="0" fillId="0" fontId="11" numFmtId="10" xfId="0" applyFont="1" applyNumberFormat="1"/>
    <xf borderId="0" fillId="0" fontId="40" numFmtId="0" xfId="0" applyAlignment="1" applyFont="1">
      <alignment vertical="bottom"/>
    </xf>
    <xf borderId="0" fillId="0" fontId="12" numFmtId="0" xfId="0" applyAlignment="1" applyFont="1">
      <alignment horizontal="right" vertical="bottom"/>
    </xf>
    <xf borderId="0" fillId="7" fontId="41" numFmtId="0" xfId="0" applyFill="1" applyFont="1"/>
    <xf borderId="0" fillId="7" fontId="39" numFmtId="0" xfId="0" applyFont="1"/>
    <xf borderId="0" fillId="7" fontId="13" numFmtId="0" xfId="0" applyFont="1"/>
    <xf borderId="0" fillId="7" fontId="13" numFmtId="0" xfId="0" applyFont="1"/>
    <xf borderId="0" fillId="0" fontId="16" numFmtId="9" xfId="0" applyFont="1" applyNumberFormat="1"/>
    <xf borderId="0" fillId="0" fontId="16" numFmtId="171" xfId="0" applyFont="1" applyNumberFormat="1"/>
    <xf borderId="0" fillId="0" fontId="39" numFmtId="1" xfId="0" applyAlignment="1" applyFont="1" applyNumberFormat="1">
      <alignment vertical="bottom"/>
    </xf>
    <xf borderId="0" fillId="0" fontId="10" numFmtId="167" xfId="0" applyAlignment="1" applyFont="1" applyNumberFormat="1">
      <alignment vertical="bottom"/>
    </xf>
    <xf borderId="0" fillId="0" fontId="10" numFmtId="0" xfId="0" applyAlignment="1" applyFont="1">
      <alignment readingOrder="0" vertical="bottom"/>
    </xf>
    <xf borderId="0" fillId="0" fontId="10" numFmtId="10" xfId="0" applyAlignment="1" applyFont="1" applyNumberFormat="1">
      <alignment vertical="bottom"/>
    </xf>
    <xf borderId="0" fillId="0" fontId="42" numFmtId="3" xfId="0" applyAlignment="1" applyFont="1" applyNumberFormat="1">
      <alignment horizontal="left" vertical="bottom"/>
    </xf>
    <xf borderId="0" fillId="0" fontId="21" numFmtId="0" xfId="0" applyAlignment="1" applyFont="1">
      <alignment horizontal="left" vertical="bottom"/>
    </xf>
    <xf borderId="0" fillId="0" fontId="43" numFmtId="0" xfId="0" applyAlignment="1" applyFont="1">
      <alignment horizontal="right" vertical="bottom"/>
    </xf>
    <xf borderId="0" fillId="0" fontId="44" numFmtId="3" xfId="0" applyAlignment="1" applyFont="1" applyNumberFormat="1">
      <alignment vertical="bottom"/>
    </xf>
    <xf borderId="0" fillId="4" fontId="44" numFmtId="3" xfId="0" applyAlignment="1" applyFont="1" applyNumberFormat="1">
      <alignment horizontal="left" vertical="bottom"/>
    </xf>
    <xf borderId="0" fillId="0" fontId="45" numFmtId="0" xfId="0" applyAlignment="1" applyFont="1">
      <alignment vertical="bottom"/>
    </xf>
    <xf borderId="0" fillId="0" fontId="46" numFmtId="0" xfId="0" applyAlignment="1" applyFont="1">
      <alignment horizontal="right" vertical="bottom"/>
    </xf>
    <xf borderId="0" fillId="0" fontId="45" numFmtId="167" xfId="0" applyAlignment="1" applyFont="1" applyNumberFormat="1">
      <alignment vertical="bottom"/>
    </xf>
    <xf borderId="0" fillId="0" fontId="45" numFmtId="0" xfId="0" applyAlignment="1" applyFont="1">
      <alignment readingOrder="0" vertical="bottom"/>
    </xf>
    <xf borderId="4" fillId="3" fontId="47" numFmtId="0" xfId="0" applyAlignment="1" applyBorder="1" applyFont="1">
      <alignment horizontal="center" shrinkToFit="0" vertical="center" wrapText="1"/>
    </xf>
    <xf borderId="4" fillId="8" fontId="48" numFmtId="0" xfId="0" applyAlignment="1" applyBorder="1" applyFill="1" applyFont="1">
      <alignment vertical="center"/>
    </xf>
    <xf borderId="0" fillId="0" fontId="49" numFmtId="3" xfId="0" applyAlignment="1" applyFont="1" applyNumberFormat="1">
      <alignment vertical="bottom"/>
    </xf>
    <xf borderId="0" fillId="0" fontId="20" numFmtId="0" xfId="0" applyAlignment="1" applyFont="1">
      <alignment horizontal="right" readingOrder="0" vertical="bottom"/>
    </xf>
    <xf borderId="0" fillId="4" fontId="28" numFmtId="3" xfId="0" applyAlignment="1" applyFont="1" applyNumberFormat="1">
      <alignment horizontal="left" vertical="bottom"/>
    </xf>
    <xf borderId="0" fillId="0" fontId="28" numFmtId="3" xfId="0" applyAlignment="1" applyFont="1" applyNumberFormat="1">
      <alignment vertical="bottom"/>
    </xf>
    <xf borderId="0" fillId="0" fontId="28" numFmtId="169" xfId="0" applyAlignment="1" applyFont="1" applyNumberFormat="1">
      <alignment vertical="bottom"/>
    </xf>
    <xf borderId="0" fillId="0" fontId="50" numFmtId="169" xfId="0" applyAlignment="1" applyFont="1" applyNumberFormat="1">
      <alignment readingOrder="0" vertical="bottom"/>
    </xf>
    <xf borderId="0" fillId="0" fontId="50" numFmtId="169" xfId="0" applyAlignment="1" applyFont="1" applyNumberFormat="1">
      <alignment vertical="bottom"/>
    </xf>
    <xf borderId="0" fillId="0" fontId="37" numFmtId="3" xfId="0" applyFont="1" applyNumberFormat="1"/>
    <xf borderId="0" fillId="0" fontId="43" numFmtId="0" xfId="0" applyAlignment="1" applyFont="1">
      <alignment horizontal="right" readingOrder="0" vertical="bottom"/>
    </xf>
    <xf borderId="0" fillId="0" fontId="43" numFmtId="0" xfId="0" applyAlignment="1" applyFont="1">
      <alignment horizontal="right" vertical="bottom"/>
    </xf>
    <xf borderId="0" fillId="0" fontId="39" numFmtId="1" xfId="0" applyAlignment="1" applyFont="1" applyNumberFormat="1">
      <alignment readingOrder="0" vertical="bottom"/>
    </xf>
    <xf borderId="0" fillId="0" fontId="13" numFmtId="0" xfId="0" applyFont="1"/>
    <xf borderId="0" fillId="0" fontId="37" numFmtId="169" xfId="0" applyFont="1" applyNumberFormat="1"/>
    <xf borderId="0" fillId="4" fontId="28" numFmtId="168" xfId="0" applyAlignment="1" applyFont="1" applyNumberFormat="1">
      <alignment vertical="bottom"/>
    </xf>
    <xf borderId="0" fillId="3" fontId="9" numFmtId="0" xfId="0" applyAlignment="1" applyFont="1">
      <alignment vertical="bottom"/>
    </xf>
    <xf borderId="0" fillId="3" fontId="10" numFmtId="0" xfId="0" applyAlignment="1" applyFont="1">
      <alignment vertical="bottom"/>
    </xf>
    <xf borderId="0" fillId="0" fontId="35" numFmtId="3" xfId="0" applyFont="1" applyNumberFormat="1"/>
    <xf borderId="0" fillId="0" fontId="13" numFmtId="170" xfId="0" applyFont="1" applyNumberFormat="1"/>
    <xf borderId="0" fillId="0" fontId="13" numFmtId="165" xfId="0" applyFont="1" applyNumberFormat="1"/>
    <xf borderId="0" fillId="0" fontId="41" numFmtId="1" xfId="0" applyAlignment="1" applyFont="1" applyNumberFormat="1">
      <alignment vertical="bottom"/>
    </xf>
    <xf borderId="0" fillId="0" fontId="35" numFmtId="165" xfId="0" applyFont="1" applyNumberFormat="1"/>
    <xf borderId="0" fillId="0" fontId="51" numFmtId="0" xfId="0" applyAlignment="1" applyFont="1">
      <alignment vertical="bottom"/>
    </xf>
    <xf borderId="0" fillId="0" fontId="40" numFmtId="0" xfId="0" applyAlignment="1" applyFont="1">
      <alignment horizontal="right" vertical="bottom"/>
    </xf>
    <xf borderId="0" fillId="0" fontId="43" numFmtId="0" xfId="0" applyAlignment="1" applyFont="1">
      <alignment vertical="bottom"/>
    </xf>
    <xf borderId="0" fillId="0" fontId="13" numFmtId="166" xfId="0" applyFont="1" applyNumberFormat="1"/>
    <xf borderId="0" fillId="0" fontId="13" numFmtId="169" xfId="0" applyFont="1" applyNumberFormat="1"/>
    <xf borderId="0" fillId="0" fontId="10" numFmtId="165" xfId="0" applyAlignment="1" applyFont="1" applyNumberFormat="1">
      <alignment vertical="bottom"/>
    </xf>
    <xf borderId="0" fillId="0" fontId="52" numFmtId="9" xfId="0" applyFont="1" applyNumberFormat="1"/>
    <xf borderId="0" fillId="2" fontId="0" numFmtId="9" xfId="0" applyAlignment="1" applyFont="1" applyNumberFormat="1">
      <alignment horizontal="right"/>
    </xf>
    <xf borderId="0" fillId="0" fontId="13" numFmtId="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7591425</xdr:colOff>
      <xdr:row>0</xdr:row>
      <xdr:rowOff>28575</xdr:rowOff>
    </xdr:from>
    <xdr:ext cx="12211050" cy="83629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7.88"/>
    <col customWidth="1" min="3" max="3" width="117.5"/>
  </cols>
  <sheetData>
    <row r="1">
      <c r="A1" s="1"/>
      <c r="B1" s="1" t="s">
        <v>0</v>
      </c>
    </row>
    <row r="3">
      <c r="C3" s="2" t="s">
        <v>1</v>
      </c>
      <c r="D3" s="3"/>
    </row>
    <row r="4">
      <c r="C4" s="2"/>
      <c r="D4" s="3"/>
    </row>
    <row r="5">
      <c r="C5" s="2" t="s">
        <v>2</v>
      </c>
      <c r="D5" s="3"/>
    </row>
    <row r="6">
      <c r="C6" s="2"/>
      <c r="D6" s="3"/>
    </row>
    <row r="7">
      <c r="C7" s="2" t="s">
        <v>3</v>
      </c>
      <c r="D7" s="3"/>
    </row>
    <row r="8">
      <c r="C8" s="2"/>
      <c r="D8" s="3"/>
    </row>
    <row r="9">
      <c r="C9" s="2" t="s">
        <v>4</v>
      </c>
      <c r="D9" s="3"/>
    </row>
    <row r="10">
      <c r="C10" s="2"/>
      <c r="D10" s="3"/>
    </row>
    <row r="11">
      <c r="C11" s="2" t="s">
        <v>5</v>
      </c>
      <c r="D11" s="3"/>
    </row>
    <row r="12">
      <c r="C12" s="2"/>
      <c r="D12" s="3"/>
    </row>
    <row r="13">
      <c r="C13" s="2" t="s">
        <v>6</v>
      </c>
      <c r="D13" s="3"/>
    </row>
    <row r="15">
      <c r="C15" s="4" t="s">
        <v>7</v>
      </c>
    </row>
    <row r="16">
      <c r="C16" s="5" t="s">
        <v>8</v>
      </c>
    </row>
    <row r="18">
      <c r="C18" s="6" t="s">
        <v>9</v>
      </c>
    </row>
    <row r="19">
      <c r="C19" s="6" t="s">
        <v>10</v>
      </c>
    </row>
    <row r="20">
      <c r="C20" s="6" t="s">
        <v>11</v>
      </c>
    </row>
    <row r="21">
      <c r="C21" s="7"/>
    </row>
    <row r="23">
      <c r="C23" s="4" t="s">
        <v>12</v>
      </c>
    </row>
    <row r="24">
      <c r="C24" s="6" t="s">
        <v>13</v>
      </c>
    </row>
    <row r="25">
      <c r="C25" s="8" t="s">
        <v>14</v>
      </c>
    </row>
    <row r="26">
      <c r="C26" s="8" t="s">
        <v>15</v>
      </c>
    </row>
    <row r="27">
      <c r="C27" s="8" t="s">
        <v>16</v>
      </c>
    </row>
    <row r="28">
      <c r="C28" s="8" t="s">
        <v>17</v>
      </c>
    </row>
    <row r="29">
      <c r="C29" s="8" t="s">
        <v>18</v>
      </c>
    </row>
    <row r="30">
      <c r="C30" s="8" t="s">
        <v>19</v>
      </c>
    </row>
    <row r="32">
      <c r="C32" s="6" t="s">
        <v>20</v>
      </c>
    </row>
    <row r="33">
      <c r="C33" s="6" t="s">
        <v>21</v>
      </c>
    </row>
    <row r="36">
      <c r="C36" s="4" t="s">
        <v>22</v>
      </c>
    </row>
    <row r="37">
      <c r="C37" s="6" t="s">
        <v>23</v>
      </c>
    </row>
    <row r="38">
      <c r="C38" s="6" t="s">
        <v>24</v>
      </c>
    </row>
    <row r="39">
      <c r="C39" s="6" t="s">
        <v>25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 outlineLevelRow="1"/>
  <cols>
    <col customWidth="1" min="1" max="2" width="16.38"/>
    <col customWidth="1" min="3" max="3" width="67.88"/>
    <col customWidth="1" min="4" max="4" width="41.5"/>
    <col customWidth="1" min="5" max="7" width="16.38"/>
    <col customWidth="1" min="8" max="11" width="18.25"/>
    <col customWidth="1" min="12" max="12" width="18.13"/>
    <col customWidth="1" min="13" max="13" width="19.63"/>
    <col customWidth="1" min="14" max="14" width="19.38"/>
    <col customWidth="1" min="15" max="15" width="19.63"/>
    <col customWidth="1" min="16" max="16" width="20.88"/>
  </cols>
  <sheetData>
    <row r="1" ht="28.5" customHeight="1">
      <c r="A1" s="9"/>
      <c r="B1" s="9"/>
      <c r="C1" s="9"/>
      <c r="D1" s="10">
        <v>43435.0</v>
      </c>
      <c r="E1" s="11">
        <v>43466.0</v>
      </c>
      <c r="F1" s="12">
        <v>43497.0</v>
      </c>
      <c r="G1" s="12">
        <v>43525.0</v>
      </c>
      <c r="H1" s="12">
        <v>43556.0</v>
      </c>
      <c r="I1" s="12">
        <v>43586.0</v>
      </c>
      <c r="J1" s="12">
        <v>43617.0</v>
      </c>
      <c r="K1" s="12">
        <v>43647.0</v>
      </c>
      <c r="L1" s="12">
        <v>43678.0</v>
      </c>
      <c r="M1" s="12">
        <v>43709.0</v>
      </c>
      <c r="N1" s="12">
        <v>43739.0</v>
      </c>
      <c r="O1" s="12">
        <v>43770.0</v>
      </c>
      <c r="P1" s="12">
        <v>43800.0</v>
      </c>
    </row>
    <row r="2" ht="15.75" customHeight="1">
      <c r="A2" s="13"/>
      <c r="B2" s="13"/>
      <c r="C2" s="13" t="s">
        <v>26</v>
      </c>
      <c r="D2" s="14"/>
      <c r="E2" s="15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</row>
    <row r="3" ht="15.75" customHeight="1">
      <c r="A3" s="16"/>
      <c r="B3" s="16"/>
      <c r="C3" s="16" t="s">
        <v>27</v>
      </c>
      <c r="D3" s="17" t="s">
        <v>28</v>
      </c>
      <c r="E3" s="18">
        <v>0.45</v>
      </c>
      <c r="F3" s="19">
        <v>0.45</v>
      </c>
      <c r="G3" s="19">
        <v>0.45</v>
      </c>
      <c r="H3" s="19">
        <v>0.45</v>
      </c>
      <c r="I3" s="19">
        <v>0.45</v>
      </c>
      <c r="J3" s="19">
        <v>0.45</v>
      </c>
      <c r="K3" s="19">
        <v>0.45</v>
      </c>
      <c r="L3" s="19">
        <v>0.45</v>
      </c>
      <c r="M3" s="19">
        <v>0.45</v>
      </c>
      <c r="N3" s="19">
        <v>0.45</v>
      </c>
      <c r="O3" s="19">
        <v>0.45</v>
      </c>
      <c r="P3" s="19">
        <v>0.45</v>
      </c>
    </row>
    <row r="4" ht="15.75" customHeight="1">
      <c r="A4" s="16"/>
      <c r="B4" s="16"/>
      <c r="C4" s="16" t="s">
        <v>29</v>
      </c>
      <c r="D4" s="17" t="s">
        <v>28</v>
      </c>
      <c r="E4" s="18">
        <v>0.65</v>
      </c>
      <c r="F4" s="19">
        <v>0.65</v>
      </c>
      <c r="G4" s="19">
        <v>0.65</v>
      </c>
      <c r="H4" s="19">
        <v>0.65</v>
      </c>
      <c r="I4" s="19">
        <v>0.65</v>
      </c>
      <c r="J4" s="19">
        <v>0.65</v>
      </c>
      <c r="K4" s="19">
        <v>0.65</v>
      </c>
      <c r="L4" s="19">
        <v>0.65</v>
      </c>
      <c r="M4" s="19">
        <v>0.65</v>
      </c>
      <c r="N4" s="19">
        <v>0.65</v>
      </c>
      <c r="O4" s="19">
        <v>0.65</v>
      </c>
      <c r="P4" s="19">
        <v>0.65</v>
      </c>
    </row>
    <row r="5" ht="15.75" customHeight="1">
      <c r="A5" s="16"/>
      <c r="B5" s="16"/>
      <c r="C5" s="16" t="s">
        <v>30</v>
      </c>
      <c r="D5" s="17" t="s">
        <v>28</v>
      </c>
      <c r="E5" s="20">
        <v>3.3</v>
      </c>
      <c r="F5" s="16">
        <v>3.3</v>
      </c>
      <c r="G5" s="16">
        <v>3.3</v>
      </c>
      <c r="H5" s="16">
        <v>3.3</v>
      </c>
      <c r="I5" s="16">
        <v>3.3</v>
      </c>
      <c r="J5" s="16">
        <v>3.3</v>
      </c>
      <c r="K5" s="16">
        <v>3.3</v>
      </c>
      <c r="L5" s="16">
        <v>3.3</v>
      </c>
      <c r="M5" s="16">
        <v>3.3</v>
      </c>
      <c r="N5" s="16">
        <v>3.3</v>
      </c>
      <c r="O5" s="16">
        <v>3.3</v>
      </c>
      <c r="P5" s="16">
        <v>3.3</v>
      </c>
    </row>
    <row r="6" ht="15.75" customHeight="1">
      <c r="A6" s="16"/>
      <c r="B6" s="16"/>
      <c r="C6" s="16"/>
      <c r="D6" s="16"/>
      <c r="E6" s="20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</row>
    <row r="7" ht="15.75" customHeight="1">
      <c r="A7" s="16"/>
      <c r="B7" s="16"/>
      <c r="C7" s="16" t="s">
        <v>31</v>
      </c>
      <c r="D7" s="17" t="s">
        <v>28</v>
      </c>
      <c r="E7" s="18">
        <v>0.77</v>
      </c>
      <c r="F7" s="19">
        <v>0.77</v>
      </c>
      <c r="G7" s="19">
        <v>0.77</v>
      </c>
      <c r="H7" s="19">
        <v>0.77</v>
      </c>
      <c r="I7" s="19">
        <v>0.77</v>
      </c>
      <c r="J7" s="19">
        <v>0.77</v>
      </c>
      <c r="K7" s="19">
        <v>0.77</v>
      </c>
      <c r="L7" s="19">
        <v>0.77</v>
      </c>
      <c r="M7" s="19">
        <v>0.77</v>
      </c>
      <c r="N7" s="19">
        <v>0.77</v>
      </c>
      <c r="O7" s="19">
        <v>0.77</v>
      </c>
      <c r="P7" s="19">
        <v>0.77</v>
      </c>
    </row>
    <row r="8" ht="15.75" customHeight="1">
      <c r="A8" s="16"/>
      <c r="B8" s="16"/>
      <c r="C8" s="16" t="s">
        <v>32</v>
      </c>
      <c r="D8" s="17" t="s">
        <v>28</v>
      </c>
      <c r="E8" s="18">
        <v>0.83</v>
      </c>
      <c r="F8" s="19">
        <v>0.83</v>
      </c>
      <c r="G8" s="19">
        <v>0.83</v>
      </c>
      <c r="H8" s="19">
        <v>0.83</v>
      </c>
      <c r="I8" s="19">
        <v>0.83</v>
      </c>
      <c r="J8" s="19">
        <v>0.83</v>
      </c>
      <c r="K8" s="19">
        <v>0.83</v>
      </c>
      <c r="L8" s="19">
        <v>0.83</v>
      </c>
      <c r="M8" s="19">
        <v>0.83</v>
      </c>
      <c r="N8" s="19">
        <v>0.83</v>
      </c>
      <c r="O8" s="19">
        <v>0.83</v>
      </c>
      <c r="P8" s="19">
        <v>0.83</v>
      </c>
    </row>
    <row r="9" ht="15.75" customHeight="1">
      <c r="A9" s="16"/>
      <c r="B9" s="16"/>
      <c r="C9" s="16" t="s">
        <v>33</v>
      </c>
      <c r="D9" s="17" t="s">
        <v>28</v>
      </c>
      <c r="E9" s="18">
        <v>0.6</v>
      </c>
      <c r="F9" s="19">
        <v>0.6</v>
      </c>
      <c r="G9" s="19">
        <v>0.6</v>
      </c>
      <c r="H9" s="19">
        <v>0.6</v>
      </c>
      <c r="I9" s="19">
        <v>0.6</v>
      </c>
      <c r="J9" s="19">
        <v>0.6</v>
      </c>
      <c r="K9" s="19">
        <v>0.6</v>
      </c>
      <c r="L9" s="19">
        <v>0.6</v>
      </c>
      <c r="M9" s="19">
        <v>0.6</v>
      </c>
      <c r="N9" s="19">
        <v>0.6</v>
      </c>
      <c r="O9" s="19">
        <v>0.6</v>
      </c>
      <c r="P9" s="19">
        <v>0.6</v>
      </c>
    </row>
    <row r="10" ht="15.75" customHeight="1">
      <c r="A10" s="21"/>
      <c r="B10" s="21"/>
      <c r="C10" s="21" t="s">
        <v>34</v>
      </c>
      <c r="D10" s="17" t="s">
        <v>28</v>
      </c>
      <c r="E10" s="22">
        <v>0.8</v>
      </c>
      <c r="F10" s="23">
        <v>0.8</v>
      </c>
      <c r="G10" s="23">
        <v>0.8</v>
      </c>
      <c r="H10" s="23">
        <v>0.8</v>
      </c>
      <c r="I10" s="23">
        <v>0.8</v>
      </c>
      <c r="J10" s="23">
        <v>0.8</v>
      </c>
      <c r="K10" s="23">
        <v>0.8</v>
      </c>
      <c r="L10" s="23">
        <v>0.8</v>
      </c>
      <c r="M10" s="23">
        <v>0.8</v>
      </c>
      <c r="N10" s="23">
        <v>0.8</v>
      </c>
      <c r="O10" s="23">
        <v>0.8</v>
      </c>
      <c r="P10" s="23">
        <v>0.8</v>
      </c>
    </row>
    <row r="11" ht="15.75" customHeight="1">
      <c r="A11" s="21"/>
      <c r="B11" s="21"/>
      <c r="C11" s="21" t="s">
        <v>35</v>
      </c>
      <c r="D11" s="17" t="s">
        <v>28</v>
      </c>
      <c r="E11" s="22">
        <v>0.18</v>
      </c>
      <c r="F11" s="23">
        <v>0.18</v>
      </c>
      <c r="G11" s="23">
        <v>0.18</v>
      </c>
      <c r="H11" s="23">
        <v>0.18</v>
      </c>
      <c r="I11" s="23">
        <v>0.18</v>
      </c>
      <c r="J11" s="23">
        <v>0.18</v>
      </c>
      <c r="K11" s="23">
        <v>0.18</v>
      </c>
      <c r="L11" s="23">
        <v>0.18</v>
      </c>
      <c r="M11" s="23">
        <v>0.18</v>
      </c>
      <c r="N11" s="23">
        <v>0.18</v>
      </c>
      <c r="O11" s="23">
        <v>0.18</v>
      </c>
      <c r="P11" s="23">
        <v>0.18</v>
      </c>
    </row>
    <row r="12" ht="15.75" customHeight="1">
      <c r="A12" s="21"/>
      <c r="B12" s="21"/>
      <c r="C12" s="21" t="s">
        <v>36</v>
      </c>
      <c r="D12" s="17" t="s">
        <v>28</v>
      </c>
      <c r="E12" s="22">
        <v>0.02</v>
      </c>
      <c r="F12" s="23">
        <v>0.02</v>
      </c>
      <c r="G12" s="23">
        <v>0.02</v>
      </c>
      <c r="H12" s="23">
        <v>0.02</v>
      </c>
      <c r="I12" s="23">
        <v>0.02</v>
      </c>
      <c r="J12" s="23">
        <v>0.02</v>
      </c>
      <c r="K12" s="23">
        <v>0.02</v>
      </c>
      <c r="L12" s="23">
        <v>0.02</v>
      </c>
      <c r="M12" s="23">
        <v>0.02</v>
      </c>
      <c r="N12" s="23">
        <v>0.02</v>
      </c>
      <c r="O12" s="23">
        <v>0.02</v>
      </c>
      <c r="P12" s="23">
        <v>0.02</v>
      </c>
    </row>
    <row r="13" ht="15.75" customHeight="1">
      <c r="A13" s="16"/>
      <c r="B13" s="16"/>
      <c r="C13" s="16"/>
      <c r="E13" s="24"/>
    </row>
    <row r="14" ht="15.75" customHeight="1">
      <c r="A14" s="25"/>
      <c r="B14" s="25"/>
      <c r="C14" s="25" t="s">
        <v>37</v>
      </c>
      <c r="D14" s="26" t="s">
        <v>38</v>
      </c>
      <c r="E14" s="27">
        <f t="shared" ref="E14:P14" si="1">E3*D206</f>
        <v>4405.875794</v>
      </c>
      <c r="F14" s="28">
        <f t="shared" si="1"/>
        <v>8419.038379</v>
      </c>
      <c r="G14" s="28">
        <f t="shared" si="1"/>
        <v>16282.2948</v>
      </c>
      <c r="H14" s="28">
        <f t="shared" si="1"/>
        <v>31733.81677</v>
      </c>
      <c r="I14" s="28">
        <f t="shared" si="1"/>
        <v>62147.48576</v>
      </c>
      <c r="J14" s="28">
        <f t="shared" si="1"/>
        <v>122070.03</v>
      </c>
      <c r="K14" s="28">
        <f t="shared" si="1"/>
        <v>240199.1164</v>
      </c>
      <c r="L14" s="28">
        <f t="shared" si="1"/>
        <v>473150.5121</v>
      </c>
      <c r="M14" s="28">
        <f t="shared" si="1"/>
        <v>932619.1212</v>
      </c>
      <c r="N14" s="28">
        <f t="shared" si="1"/>
        <v>1838964.671</v>
      </c>
      <c r="O14" s="28">
        <f t="shared" si="1"/>
        <v>3626930.396</v>
      </c>
      <c r="P14" s="28">
        <f t="shared" si="1"/>
        <v>7154214.368</v>
      </c>
    </row>
    <row r="15" ht="15.75" customHeight="1">
      <c r="A15" s="25"/>
      <c r="B15" s="25"/>
      <c r="C15" s="25" t="s">
        <v>39</v>
      </c>
      <c r="D15" s="26" t="s">
        <v>38</v>
      </c>
      <c r="E15" s="27">
        <f t="shared" ref="E15:P15" si="2">E14*E4</f>
        <v>2863.819266</v>
      </c>
      <c r="F15" s="28">
        <f t="shared" si="2"/>
        <v>5472.374946</v>
      </c>
      <c r="G15" s="28">
        <f t="shared" si="2"/>
        <v>10583.49162</v>
      </c>
      <c r="H15" s="28">
        <f t="shared" si="2"/>
        <v>20626.9809</v>
      </c>
      <c r="I15" s="28">
        <f t="shared" si="2"/>
        <v>40395.86575</v>
      </c>
      <c r="J15" s="28">
        <f t="shared" si="2"/>
        <v>79345.51948</v>
      </c>
      <c r="K15" s="28">
        <f t="shared" si="2"/>
        <v>156129.4257</v>
      </c>
      <c r="L15" s="28">
        <f t="shared" si="2"/>
        <v>307547.8328</v>
      </c>
      <c r="M15" s="28">
        <f t="shared" si="2"/>
        <v>606202.4288</v>
      </c>
      <c r="N15" s="28">
        <f t="shared" si="2"/>
        <v>1195327.036</v>
      </c>
      <c r="O15" s="28">
        <f t="shared" si="2"/>
        <v>2357504.757</v>
      </c>
      <c r="P15" s="28">
        <f t="shared" si="2"/>
        <v>4650239.339</v>
      </c>
    </row>
    <row r="16" ht="15.75" customHeight="1">
      <c r="A16" s="25"/>
      <c r="B16" s="25"/>
      <c r="C16" s="25" t="s">
        <v>40</v>
      </c>
      <c r="D16" s="26" t="s">
        <v>38</v>
      </c>
      <c r="E16" s="27">
        <f t="shared" ref="E16:P16" si="3">E15*E5</f>
        <v>9450.603578</v>
      </c>
      <c r="F16" s="28">
        <f t="shared" si="3"/>
        <v>18058.83732</v>
      </c>
      <c r="G16" s="28">
        <f t="shared" si="3"/>
        <v>34925.52234</v>
      </c>
      <c r="H16" s="28">
        <f t="shared" si="3"/>
        <v>68069.03698</v>
      </c>
      <c r="I16" s="28">
        <f t="shared" si="3"/>
        <v>133306.357</v>
      </c>
      <c r="J16" s="28">
        <f t="shared" si="3"/>
        <v>261840.2143</v>
      </c>
      <c r="K16" s="28">
        <f t="shared" si="3"/>
        <v>515227.1047</v>
      </c>
      <c r="L16" s="28">
        <f t="shared" si="3"/>
        <v>1014907.848</v>
      </c>
      <c r="M16" s="28">
        <f t="shared" si="3"/>
        <v>2000468.015</v>
      </c>
      <c r="N16" s="28">
        <f t="shared" si="3"/>
        <v>3944579.219</v>
      </c>
      <c r="O16" s="28">
        <f t="shared" si="3"/>
        <v>7779765.7</v>
      </c>
      <c r="P16" s="28">
        <f t="shared" si="3"/>
        <v>15345789.82</v>
      </c>
    </row>
    <row r="17" ht="15.75" customHeight="1">
      <c r="A17" s="16"/>
      <c r="B17" s="16"/>
      <c r="C17" s="16"/>
      <c r="D17" s="25"/>
      <c r="E17" s="24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</row>
    <row r="18" ht="15.75" customHeight="1">
      <c r="A18" s="25"/>
      <c r="B18" s="25"/>
      <c r="C18" s="25" t="s">
        <v>41</v>
      </c>
      <c r="D18" s="26" t="s">
        <v>38</v>
      </c>
      <c r="E18" s="27">
        <f t="shared" ref="E18:P18" si="4">E16*E7</f>
        <v>7276.964755</v>
      </c>
      <c r="F18" s="28">
        <f t="shared" si="4"/>
        <v>13905.30474</v>
      </c>
      <c r="G18" s="28">
        <f t="shared" si="4"/>
        <v>26892.65221</v>
      </c>
      <c r="H18" s="28">
        <f t="shared" si="4"/>
        <v>52413.15848</v>
      </c>
      <c r="I18" s="28">
        <f t="shared" si="4"/>
        <v>102645.8949</v>
      </c>
      <c r="J18" s="28">
        <f t="shared" si="4"/>
        <v>201616.965</v>
      </c>
      <c r="K18" s="28">
        <f t="shared" si="4"/>
        <v>396724.8706</v>
      </c>
      <c r="L18" s="28">
        <f t="shared" si="4"/>
        <v>781479.0432</v>
      </c>
      <c r="M18" s="28">
        <f t="shared" si="4"/>
        <v>1540360.371</v>
      </c>
      <c r="N18" s="28">
        <f t="shared" si="4"/>
        <v>3037325.999</v>
      </c>
      <c r="O18" s="28">
        <f t="shared" si="4"/>
        <v>5990419.589</v>
      </c>
      <c r="P18" s="28">
        <f t="shared" si="4"/>
        <v>11816258.16</v>
      </c>
    </row>
    <row r="19" ht="15.75" customHeight="1">
      <c r="A19" s="25"/>
      <c r="B19" s="25"/>
      <c r="C19" s="25" t="s">
        <v>42</v>
      </c>
      <c r="D19" s="26" t="s">
        <v>38</v>
      </c>
      <c r="E19" s="27">
        <f t="shared" ref="E19:P19" si="5">E18*E8</f>
        <v>6039.880747</v>
      </c>
      <c r="F19" s="28">
        <f t="shared" si="5"/>
        <v>11541.40293</v>
      </c>
      <c r="G19" s="28">
        <f t="shared" si="5"/>
        <v>22320.90133</v>
      </c>
      <c r="H19" s="28">
        <f t="shared" si="5"/>
        <v>43502.92154</v>
      </c>
      <c r="I19" s="28">
        <f t="shared" si="5"/>
        <v>85196.09274</v>
      </c>
      <c r="J19" s="28">
        <f t="shared" si="5"/>
        <v>167342.0809</v>
      </c>
      <c r="K19" s="28">
        <f t="shared" si="5"/>
        <v>329281.6426</v>
      </c>
      <c r="L19" s="28">
        <f t="shared" si="5"/>
        <v>648627.6059</v>
      </c>
      <c r="M19" s="28">
        <f t="shared" si="5"/>
        <v>1278499.108</v>
      </c>
      <c r="N19" s="28">
        <f t="shared" si="5"/>
        <v>2520980.579</v>
      </c>
      <c r="O19" s="28">
        <f t="shared" si="5"/>
        <v>4972048.259</v>
      </c>
      <c r="P19" s="28">
        <f t="shared" si="5"/>
        <v>9807494.273</v>
      </c>
    </row>
    <row r="20" ht="15.75" customHeight="1">
      <c r="A20" s="25"/>
      <c r="B20" s="25"/>
      <c r="C20" s="25" t="s">
        <v>43</v>
      </c>
      <c r="D20" s="26" t="s">
        <v>38</v>
      </c>
      <c r="E20" s="27">
        <f t="shared" ref="E20:P20" si="6">E19*E9</f>
        <v>3623.928448</v>
      </c>
      <c r="F20" s="28">
        <f t="shared" si="6"/>
        <v>6924.841759</v>
      </c>
      <c r="G20" s="28">
        <f t="shared" si="6"/>
        <v>13392.5408</v>
      </c>
      <c r="H20" s="28">
        <f t="shared" si="6"/>
        <v>26101.75292</v>
      </c>
      <c r="I20" s="28">
        <f t="shared" si="6"/>
        <v>51117.65564</v>
      </c>
      <c r="J20" s="28">
        <f t="shared" si="6"/>
        <v>100405.2486</v>
      </c>
      <c r="K20" s="28">
        <f t="shared" si="6"/>
        <v>197568.9856</v>
      </c>
      <c r="L20" s="28">
        <f t="shared" si="6"/>
        <v>389176.5635</v>
      </c>
      <c r="M20" s="28">
        <f t="shared" si="6"/>
        <v>767099.465</v>
      </c>
      <c r="N20" s="28">
        <f t="shared" si="6"/>
        <v>1512588.347</v>
      </c>
      <c r="O20" s="28">
        <f t="shared" si="6"/>
        <v>2983228.955</v>
      </c>
      <c r="P20" s="28">
        <f t="shared" si="6"/>
        <v>5884496.564</v>
      </c>
    </row>
    <row r="21" ht="15.75" customHeight="1">
      <c r="A21" s="29"/>
      <c r="B21" s="29"/>
      <c r="C21" s="29" t="s">
        <v>34</v>
      </c>
      <c r="D21" s="26" t="s">
        <v>38</v>
      </c>
      <c r="E21" s="27">
        <f t="shared" ref="E21:P21" si="7">E20*E10</f>
        <v>2899.142758</v>
      </c>
      <c r="F21" s="28">
        <f t="shared" si="7"/>
        <v>5539.873408</v>
      </c>
      <c r="G21" s="28">
        <f t="shared" si="7"/>
        <v>10714.03264</v>
      </c>
      <c r="H21" s="28">
        <f t="shared" si="7"/>
        <v>20881.40234</v>
      </c>
      <c r="I21" s="28">
        <f t="shared" si="7"/>
        <v>40894.12451</v>
      </c>
      <c r="J21" s="28">
        <f t="shared" si="7"/>
        <v>80324.19885</v>
      </c>
      <c r="K21" s="28">
        <f t="shared" si="7"/>
        <v>158055.1885</v>
      </c>
      <c r="L21" s="28">
        <f t="shared" si="7"/>
        <v>311341.2508</v>
      </c>
      <c r="M21" s="28">
        <f t="shared" si="7"/>
        <v>613679.572</v>
      </c>
      <c r="N21" s="28">
        <f t="shared" si="7"/>
        <v>1210070.678</v>
      </c>
      <c r="O21" s="28">
        <f t="shared" si="7"/>
        <v>2386583.164</v>
      </c>
      <c r="P21" s="28">
        <f t="shared" si="7"/>
        <v>4707597.251</v>
      </c>
    </row>
    <row r="22" ht="15.75" customHeight="1">
      <c r="A22" s="29"/>
      <c r="B22" s="29"/>
      <c r="C22" s="29" t="s">
        <v>35</v>
      </c>
      <c r="D22" s="26" t="s">
        <v>38</v>
      </c>
      <c r="E22" s="27">
        <f t="shared" ref="E22:P22" si="8">E20*E11</f>
        <v>652.3071206</v>
      </c>
      <c r="F22" s="28">
        <f t="shared" si="8"/>
        <v>1246.471517</v>
      </c>
      <c r="G22" s="28">
        <f t="shared" si="8"/>
        <v>2410.657344</v>
      </c>
      <c r="H22" s="28">
        <f t="shared" si="8"/>
        <v>4698.315526</v>
      </c>
      <c r="I22" s="28">
        <f t="shared" si="8"/>
        <v>9201.178016</v>
      </c>
      <c r="J22" s="28">
        <f t="shared" si="8"/>
        <v>18072.94474</v>
      </c>
      <c r="K22" s="28">
        <f t="shared" si="8"/>
        <v>35562.4174</v>
      </c>
      <c r="L22" s="28">
        <f t="shared" si="8"/>
        <v>70051.78144</v>
      </c>
      <c r="M22" s="28">
        <f t="shared" si="8"/>
        <v>138077.9037</v>
      </c>
      <c r="N22" s="28">
        <f t="shared" si="8"/>
        <v>272265.9025</v>
      </c>
      <c r="O22" s="28">
        <f t="shared" si="8"/>
        <v>536981.2119</v>
      </c>
      <c r="P22" s="28">
        <f t="shared" si="8"/>
        <v>1059209.381</v>
      </c>
    </row>
    <row r="23" ht="15.75" customHeight="1">
      <c r="A23" s="29"/>
      <c r="B23" s="29"/>
      <c r="C23" s="29" t="s">
        <v>36</v>
      </c>
      <c r="D23" s="26" t="s">
        <v>38</v>
      </c>
      <c r="E23" s="27">
        <f t="shared" ref="E23:P23" si="9">E20*E12</f>
        <v>72.47856896</v>
      </c>
      <c r="F23" s="28">
        <f t="shared" si="9"/>
        <v>138.4968352</v>
      </c>
      <c r="G23" s="28">
        <f t="shared" si="9"/>
        <v>267.850816</v>
      </c>
      <c r="H23" s="28">
        <f t="shared" si="9"/>
        <v>522.0350584</v>
      </c>
      <c r="I23" s="28">
        <f t="shared" si="9"/>
        <v>1022.353113</v>
      </c>
      <c r="J23" s="28">
        <f t="shared" si="9"/>
        <v>2008.104971</v>
      </c>
      <c r="K23" s="28">
        <f t="shared" si="9"/>
        <v>3951.379711</v>
      </c>
      <c r="L23" s="28">
        <f t="shared" si="9"/>
        <v>7783.531271</v>
      </c>
      <c r="M23" s="28">
        <f t="shared" si="9"/>
        <v>15341.9893</v>
      </c>
      <c r="N23" s="28">
        <f t="shared" si="9"/>
        <v>30251.76695</v>
      </c>
      <c r="O23" s="28">
        <f t="shared" si="9"/>
        <v>59664.5791</v>
      </c>
      <c r="P23" s="28">
        <f t="shared" si="9"/>
        <v>117689.9313</v>
      </c>
    </row>
    <row r="24" ht="15.75" customHeight="1">
      <c r="A24" s="16"/>
      <c r="B24" s="16"/>
      <c r="C24" s="16"/>
      <c r="D24" s="25"/>
      <c r="E24" s="24"/>
    </row>
    <row r="25" ht="15.75" customHeight="1">
      <c r="A25" s="16"/>
      <c r="B25" s="16"/>
      <c r="C25" s="16"/>
      <c r="E25" s="24"/>
    </row>
    <row r="26" ht="15.75" customHeight="1">
      <c r="A26" s="13"/>
      <c r="B26" s="13"/>
      <c r="C26" s="13" t="s">
        <v>44</v>
      </c>
      <c r="D26" s="14"/>
      <c r="E26" s="15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</row>
    <row r="27" ht="15.75" customHeight="1">
      <c r="A27" s="16"/>
      <c r="B27" s="16"/>
      <c r="C27" s="16" t="s">
        <v>27</v>
      </c>
      <c r="D27" s="17" t="s">
        <v>28</v>
      </c>
      <c r="E27" s="18">
        <v>0.38</v>
      </c>
      <c r="F27" s="19">
        <v>0.38</v>
      </c>
      <c r="G27" s="19">
        <v>0.38</v>
      </c>
      <c r="H27" s="19">
        <v>0.38</v>
      </c>
      <c r="I27" s="19">
        <v>0.38</v>
      </c>
      <c r="J27" s="19">
        <v>0.38</v>
      </c>
      <c r="K27" s="19">
        <v>0.38</v>
      </c>
      <c r="L27" s="19">
        <v>0.38</v>
      </c>
      <c r="M27" s="19">
        <v>0.38</v>
      </c>
      <c r="N27" s="19">
        <v>0.38</v>
      </c>
      <c r="O27" s="19">
        <v>0.38</v>
      </c>
      <c r="P27" s="19">
        <v>0.38</v>
      </c>
    </row>
    <row r="28" ht="15.75" customHeight="1">
      <c r="A28" s="16"/>
      <c r="B28" s="16"/>
      <c r="C28" s="16" t="s">
        <v>29</v>
      </c>
      <c r="D28" s="17" t="s">
        <v>28</v>
      </c>
      <c r="E28" s="18">
        <v>0.85</v>
      </c>
      <c r="F28" s="19">
        <v>0.85</v>
      </c>
      <c r="G28" s="19">
        <v>0.85</v>
      </c>
      <c r="H28" s="19">
        <v>0.85</v>
      </c>
      <c r="I28" s="19">
        <v>0.85</v>
      </c>
      <c r="J28" s="19">
        <v>0.85</v>
      </c>
      <c r="K28" s="19">
        <v>0.85</v>
      </c>
      <c r="L28" s="19">
        <v>0.85</v>
      </c>
      <c r="M28" s="19">
        <v>0.85</v>
      </c>
      <c r="N28" s="19">
        <v>0.85</v>
      </c>
      <c r="O28" s="19">
        <v>0.85</v>
      </c>
      <c r="P28" s="19">
        <v>0.85</v>
      </c>
    </row>
    <row r="29" ht="15.75" customHeight="1">
      <c r="A29" s="16"/>
      <c r="B29" s="16"/>
      <c r="C29" s="16" t="s">
        <v>30</v>
      </c>
      <c r="D29" s="17" t="s">
        <v>28</v>
      </c>
      <c r="E29" s="20">
        <v>7.8</v>
      </c>
      <c r="F29" s="16">
        <v>7.8</v>
      </c>
      <c r="G29" s="16">
        <v>7.8</v>
      </c>
      <c r="H29" s="16">
        <v>7.8</v>
      </c>
      <c r="I29" s="16">
        <v>7.8</v>
      </c>
      <c r="J29" s="16">
        <v>7.8</v>
      </c>
      <c r="K29" s="16">
        <v>7.8</v>
      </c>
      <c r="L29" s="16">
        <v>7.8</v>
      </c>
      <c r="M29" s="16">
        <v>7.8</v>
      </c>
      <c r="N29" s="16">
        <v>7.8</v>
      </c>
      <c r="O29" s="16">
        <v>7.8</v>
      </c>
      <c r="P29" s="16">
        <v>7.8</v>
      </c>
    </row>
    <row r="30" ht="15.75" customHeight="1">
      <c r="A30" s="16"/>
      <c r="B30" s="16"/>
      <c r="C30" s="16"/>
      <c r="D30" s="16"/>
      <c r="E30" s="20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</row>
    <row r="31" ht="15.75" customHeight="1">
      <c r="A31" s="16"/>
      <c r="B31" s="16"/>
      <c r="C31" s="16" t="s">
        <v>31</v>
      </c>
      <c r="D31" s="17" t="s">
        <v>28</v>
      </c>
      <c r="E31" s="18">
        <v>0.7</v>
      </c>
      <c r="F31" s="19">
        <v>0.7</v>
      </c>
      <c r="G31" s="19">
        <v>0.7</v>
      </c>
      <c r="H31" s="19">
        <v>0.7</v>
      </c>
      <c r="I31" s="19">
        <v>0.7</v>
      </c>
      <c r="J31" s="19">
        <v>0.7</v>
      </c>
      <c r="K31" s="19">
        <v>0.7</v>
      </c>
      <c r="L31" s="19">
        <v>0.7</v>
      </c>
      <c r="M31" s="19">
        <v>0.7</v>
      </c>
      <c r="N31" s="19">
        <v>0.7</v>
      </c>
      <c r="O31" s="19">
        <v>0.7</v>
      </c>
      <c r="P31" s="19">
        <v>0.7</v>
      </c>
    </row>
    <row r="32" ht="15.75" customHeight="1">
      <c r="A32" s="16"/>
      <c r="B32" s="16"/>
      <c r="C32" s="16" t="s">
        <v>32</v>
      </c>
      <c r="D32" s="17" t="s">
        <v>28</v>
      </c>
      <c r="E32" s="18">
        <v>0.6</v>
      </c>
      <c r="F32" s="19">
        <v>0.6</v>
      </c>
      <c r="G32" s="19">
        <v>0.6</v>
      </c>
      <c r="H32" s="19">
        <v>0.6</v>
      </c>
      <c r="I32" s="19">
        <v>0.6</v>
      </c>
      <c r="J32" s="19">
        <v>0.6</v>
      </c>
      <c r="K32" s="19">
        <v>0.6</v>
      </c>
      <c r="L32" s="19">
        <v>0.6</v>
      </c>
      <c r="M32" s="19">
        <v>0.6</v>
      </c>
      <c r="N32" s="19">
        <v>0.6</v>
      </c>
      <c r="O32" s="19">
        <v>0.6</v>
      </c>
      <c r="P32" s="19">
        <v>0.6</v>
      </c>
    </row>
    <row r="33" ht="15.75" customHeight="1">
      <c r="A33" s="16"/>
      <c r="B33" s="16"/>
      <c r="C33" s="16" t="s">
        <v>33</v>
      </c>
      <c r="D33" s="17" t="s">
        <v>28</v>
      </c>
      <c r="E33" s="18">
        <v>0.35</v>
      </c>
      <c r="F33" s="19">
        <v>0.35</v>
      </c>
      <c r="G33" s="19">
        <v>0.35</v>
      </c>
      <c r="H33" s="19">
        <v>0.35</v>
      </c>
      <c r="I33" s="19">
        <v>0.35</v>
      </c>
      <c r="J33" s="19">
        <v>0.35</v>
      </c>
      <c r="K33" s="19">
        <v>0.35</v>
      </c>
      <c r="L33" s="19">
        <v>0.35</v>
      </c>
      <c r="M33" s="19">
        <v>0.35</v>
      </c>
      <c r="N33" s="19">
        <v>0.35</v>
      </c>
      <c r="O33" s="19">
        <v>0.35</v>
      </c>
      <c r="P33" s="19">
        <v>0.35</v>
      </c>
    </row>
    <row r="34" ht="15.75" customHeight="1">
      <c r="A34" s="21"/>
      <c r="B34" s="21"/>
      <c r="C34" s="21" t="s">
        <v>34</v>
      </c>
      <c r="D34" s="17" t="s">
        <v>28</v>
      </c>
      <c r="E34" s="22">
        <v>0.8</v>
      </c>
      <c r="F34" s="23">
        <v>0.8</v>
      </c>
      <c r="G34" s="23">
        <v>0.8</v>
      </c>
      <c r="H34" s="23">
        <v>0.8</v>
      </c>
      <c r="I34" s="23">
        <v>0.8</v>
      </c>
      <c r="J34" s="23">
        <v>0.8</v>
      </c>
      <c r="K34" s="23">
        <v>0.8</v>
      </c>
      <c r="L34" s="23">
        <v>0.8</v>
      </c>
      <c r="M34" s="23">
        <v>0.8</v>
      </c>
      <c r="N34" s="23">
        <v>0.8</v>
      </c>
      <c r="O34" s="23">
        <v>0.8</v>
      </c>
      <c r="P34" s="23">
        <v>0.8</v>
      </c>
    </row>
    <row r="35" ht="15.75" customHeight="1">
      <c r="A35" s="21"/>
      <c r="B35" s="21"/>
      <c r="C35" s="21" t="s">
        <v>35</v>
      </c>
      <c r="D35" s="17" t="s">
        <v>28</v>
      </c>
      <c r="E35" s="22">
        <v>0.18</v>
      </c>
      <c r="F35" s="23">
        <v>0.18</v>
      </c>
      <c r="G35" s="23">
        <v>0.18</v>
      </c>
      <c r="H35" s="23">
        <v>0.18</v>
      </c>
      <c r="I35" s="23">
        <v>0.18</v>
      </c>
      <c r="J35" s="23">
        <v>0.18</v>
      </c>
      <c r="K35" s="23">
        <v>0.18</v>
      </c>
      <c r="L35" s="23">
        <v>0.18</v>
      </c>
      <c r="M35" s="23">
        <v>0.18</v>
      </c>
      <c r="N35" s="23">
        <v>0.18</v>
      </c>
      <c r="O35" s="23">
        <v>0.18</v>
      </c>
      <c r="P35" s="23">
        <v>0.18</v>
      </c>
    </row>
    <row r="36" ht="15.75" customHeight="1">
      <c r="A36" s="21"/>
      <c r="B36" s="21"/>
      <c r="C36" s="21" t="s">
        <v>36</v>
      </c>
      <c r="D36" s="17" t="s">
        <v>28</v>
      </c>
      <c r="E36" s="22">
        <v>0.02</v>
      </c>
      <c r="F36" s="23">
        <v>0.02</v>
      </c>
      <c r="G36" s="23">
        <v>0.02</v>
      </c>
      <c r="H36" s="23">
        <v>0.02</v>
      </c>
      <c r="I36" s="23">
        <v>0.02</v>
      </c>
      <c r="J36" s="23">
        <v>0.02</v>
      </c>
      <c r="K36" s="23">
        <v>0.02</v>
      </c>
      <c r="L36" s="23">
        <v>0.02</v>
      </c>
      <c r="M36" s="23">
        <v>0.02</v>
      </c>
      <c r="N36" s="23">
        <v>0.02</v>
      </c>
      <c r="O36" s="23">
        <v>0.02</v>
      </c>
      <c r="P36" s="23">
        <v>0.02</v>
      </c>
    </row>
    <row r="37" ht="15.75" customHeight="1">
      <c r="A37" s="16"/>
      <c r="B37" s="16"/>
      <c r="C37" s="16"/>
      <c r="D37" s="25"/>
      <c r="E37" s="24"/>
    </row>
    <row r="38" ht="15.75" customHeight="1">
      <c r="A38" s="25"/>
      <c r="B38" s="25"/>
      <c r="C38" s="25" t="s">
        <v>37</v>
      </c>
      <c r="D38" s="26" t="s">
        <v>38</v>
      </c>
      <c r="E38" s="27">
        <f t="shared" ref="E38:P38" si="10">E27*D145</f>
        <v>10149.69518</v>
      </c>
      <c r="F38" s="28">
        <f t="shared" si="10"/>
        <v>45071.54962</v>
      </c>
      <c r="G38" s="28">
        <f t="shared" si="10"/>
        <v>69676.34613</v>
      </c>
      <c r="H38" s="28">
        <f t="shared" si="10"/>
        <v>91723.81978</v>
      </c>
      <c r="I38" s="28">
        <f t="shared" si="10"/>
        <v>113004.9486</v>
      </c>
      <c r="J38" s="28">
        <f t="shared" si="10"/>
        <v>134822.4594</v>
      </c>
      <c r="K38" s="28">
        <f t="shared" si="10"/>
        <v>158181.2751</v>
      </c>
      <c r="L38" s="28">
        <f t="shared" si="10"/>
        <v>183915.6332</v>
      </c>
      <c r="M38" s="28">
        <f t="shared" si="10"/>
        <v>212774.1371</v>
      </c>
      <c r="N38" s="28">
        <f t="shared" si="10"/>
        <v>245482.0494</v>
      </c>
      <c r="O38" s="28">
        <f t="shared" si="10"/>
        <v>282783.7227</v>
      </c>
      <c r="P38" s="28">
        <f t="shared" si="10"/>
        <v>325477.3213</v>
      </c>
    </row>
    <row r="39" ht="15.75" customHeight="1">
      <c r="A39" s="25"/>
      <c r="B39" s="25"/>
      <c r="C39" s="25" t="s">
        <v>39</v>
      </c>
      <c r="D39" s="26" t="s">
        <v>38</v>
      </c>
      <c r="E39" s="27">
        <f t="shared" ref="E39:P39" si="11">E38*E28</f>
        <v>8627.240905</v>
      </c>
      <c r="F39" s="28">
        <f t="shared" si="11"/>
        <v>38310.81717</v>
      </c>
      <c r="G39" s="28">
        <f t="shared" si="11"/>
        <v>59224.89421</v>
      </c>
      <c r="H39" s="28">
        <f t="shared" si="11"/>
        <v>77965.24681</v>
      </c>
      <c r="I39" s="28">
        <f t="shared" si="11"/>
        <v>96054.20635</v>
      </c>
      <c r="J39" s="28">
        <f t="shared" si="11"/>
        <v>114599.0905</v>
      </c>
      <c r="K39" s="28">
        <f t="shared" si="11"/>
        <v>134454.0838</v>
      </c>
      <c r="L39" s="28">
        <f t="shared" si="11"/>
        <v>156328.2882</v>
      </c>
      <c r="M39" s="28">
        <f t="shared" si="11"/>
        <v>180858.0166</v>
      </c>
      <c r="N39" s="28">
        <f t="shared" si="11"/>
        <v>208659.742</v>
      </c>
      <c r="O39" s="28">
        <f t="shared" si="11"/>
        <v>240366.1643</v>
      </c>
      <c r="P39" s="28">
        <f t="shared" si="11"/>
        <v>276655.7231</v>
      </c>
    </row>
    <row r="40" ht="15.75" customHeight="1">
      <c r="A40" s="25"/>
      <c r="B40" s="25"/>
      <c r="C40" s="25" t="s">
        <v>40</v>
      </c>
      <c r="D40" s="26" t="s">
        <v>38</v>
      </c>
      <c r="E40" s="27">
        <f t="shared" ref="E40:P40" si="12">E39*E29</f>
        <v>67292.47906</v>
      </c>
      <c r="F40" s="28">
        <f t="shared" si="12"/>
        <v>298824.374</v>
      </c>
      <c r="G40" s="28">
        <f t="shared" si="12"/>
        <v>461954.1749</v>
      </c>
      <c r="H40" s="28">
        <f t="shared" si="12"/>
        <v>608128.9251</v>
      </c>
      <c r="I40" s="28">
        <f t="shared" si="12"/>
        <v>749222.8095</v>
      </c>
      <c r="J40" s="28">
        <f t="shared" si="12"/>
        <v>893872.9057</v>
      </c>
      <c r="K40" s="28">
        <f t="shared" si="12"/>
        <v>1048741.854</v>
      </c>
      <c r="L40" s="28">
        <f t="shared" si="12"/>
        <v>1219360.648</v>
      </c>
      <c r="M40" s="28">
        <f t="shared" si="12"/>
        <v>1410692.529</v>
      </c>
      <c r="N40" s="28">
        <f t="shared" si="12"/>
        <v>1627545.988</v>
      </c>
      <c r="O40" s="28">
        <f t="shared" si="12"/>
        <v>1874856.081</v>
      </c>
      <c r="P40" s="28">
        <f t="shared" si="12"/>
        <v>2157914.64</v>
      </c>
    </row>
    <row r="41" ht="15.75" customHeight="1">
      <c r="A41" s="30"/>
      <c r="B41" s="30"/>
      <c r="C41" s="30"/>
      <c r="D41" s="25"/>
      <c r="E41" s="27"/>
    </row>
    <row r="42" ht="15.75" customHeight="1">
      <c r="A42" s="25"/>
      <c r="B42" s="25"/>
      <c r="C42" s="25" t="s">
        <v>41</v>
      </c>
      <c r="D42" s="26" t="s">
        <v>38</v>
      </c>
      <c r="E42" s="27">
        <f t="shared" ref="E42:P42" si="13">E40*E31</f>
        <v>47104.73534</v>
      </c>
      <c r="F42" s="28">
        <f t="shared" si="13"/>
        <v>209177.0618</v>
      </c>
      <c r="G42" s="28">
        <f t="shared" si="13"/>
        <v>323367.9224</v>
      </c>
      <c r="H42" s="28">
        <f t="shared" si="13"/>
        <v>425690.2476</v>
      </c>
      <c r="I42" s="28">
        <f t="shared" si="13"/>
        <v>524455.9667</v>
      </c>
      <c r="J42" s="28">
        <f t="shared" si="13"/>
        <v>625711.034</v>
      </c>
      <c r="K42" s="28">
        <f t="shared" si="13"/>
        <v>734119.2977</v>
      </c>
      <c r="L42" s="28">
        <f t="shared" si="13"/>
        <v>853552.4535</v>
      </c>
      <c r="M42" s="28">
        <f t="shared" si="13"/>
        <v>987484.7705</v>
      </c>
      <c r="N42" s="28">
        <f t="shared" si="13"/>
        <v>1139282.191</v>
      </c>
      <c r="O42" s="28">
        <f t="shared" si="13"/>
        <v>1312399.257</v>
      </c>
      <c r="P42" s="28">
        <f t="shared" si="13"/>
        <v>1510540.248</v>
      </c>
    </row>
    <row r="43" ht="15.75" customHeight="1">
      <c r="A43" s="25"/>
      <c r="B43" s="25"/>
      <c r="C43" s="25" t="s">
        <v>42</v>
      </c>
      <c r="D43" s="26" t="s">
        <v>38</v>
      </c>
      <c r="E43" s="27">
        <f t="shared" ref="E43:P43" si="14">E42*E32</f>
        <v>28262.8412</v>
      </c>
      <c r="F43" s="28">
        <f t="shared" si="14"/>
        <v>125506.2371</v>
      </c>
      <c r="G43" s="28">
        <f t="shared" si="14"/>
        <v>194020.7534</v>
      </c>
      <c r="H43" s="28">
        <f t="shared" si="14"/>
        <v>255414.1486</v>
      </c>
      <c r="I43" s="28">
        <f t="shared" si="14"/>
        <v>314673.58</v>
      </c>
      <c r="J43" s="28">
        <f t="shared" si="14"/>
        <v>375426.6204</v>
      </c>
      <c r="K43" s="28">
        <f t="shared" si="14"/>
        <v>440471.5786</v>
      </c>
      <c r="L43" s="28">
        <f t="shared" si="14"/>
        <v>512131.4721</v>
      </c>
      <c r="M43" s="28">
        <f t="shared" si="14"/>
        <v>592490.8623</v>
      </c>
      <c r="N43" s="28">
        <f t="shared" si="14"/>
        <v>683569.3148</v>
      </c>
      <c r="O43" s="28">
        <f t="shared" si="14"/>
        <v>787439.5541</v>
      </c>
      <c r="P43" s="28">
        <f t="shared" si="14"/>
        <v>906324.1489</v>
      </c>
    </row>
    <row r="44" ht="15.75" customHeight="1">
      <c r="A44" s="25"/>
      <c r="B44" s="25"/>
      <c r="C44" s="25" t="s">
        <v>43</v>
      </c>
      <c r="D44" s="26" t="s">
        <v>38</v>
      </c>
      <c r="E44" s="27">
        <f t="shared" ref="E44:P44" si="15">E43*E33</f>
        <v>9891.994421</v>
      </c>
      <c r="F44" s="28">
        <f t="shared" si="15"/>
        <v>43927.18297</v>
      </c>
      <c r="G44" s="28">
        <f t="shared" si="15"/>
        <v>67907.2637</v>
      </c>
      <c r="H44" s="28">
        <f t="shared" si="15"/>
        <v>89394.952</v>
      </c>
      <c r="I44" s="28">
        <f t="shared" si="15"/>
        <v>110135.753</v>
      </c>
      <c r="J44" s="28">
        <f t="shared" si="15"/>
        <v>131399.3171</v>
      </c>
      <c r="K44" s="28">
        <f t="shared" si="15"/>
        <v>154165.0525</v>
      </c>
      <c r="L44" s="28">
        <f t="shared" si="15"/>
        <v>179246.0152</v>
      </c>
      <c r="M44" s="28">
        <f t="shared" si="15"/>
        <v>207371.8018</v>
      </c>
      <c r="N44" s="28">
        <f t="shared" si="15"/>
        <v>239249.2602</v>
      </c>
      <c r="O44" s="28">
        <f t="shared" si="15"/>
        <v>275603.8439</v>
      </c>
      <c r="P44" s="28">
        <f t="shared" si="15"/>
        <v>317213.4521</v>
      </c>
    </row>
    <row r="45" ht="15.75" customHeight="1">
      <c r="A45" s="29"/>
      <c r="B45" s="29"/>
      <c r="C45" s="29" t="s">
        <v>34</v>
      </c>
      <c r="D45" s="26" t="s">
        <v>38</v>
      </c>
      <c r="E45" s="27">
        <f t="shared" ref="E45:P45" si="16">E44*E34</f>
        <v>7913.595537</v>
      </c>
      <c r="F45" s="28">
        <f t="shared" si="16"/>
        <v>35141.74638</v>
      </c>
      <c r="G45" s="28">
        <f t="shared" si="16"/>
        <v>54325.81096</v>
      </c>
      <c r="H45" s="28">
        <f t="shared" si="16"/>
        <v>71515.9616</v>
      </c>
      <c r="I45" s="28">
        <f t="shared" si="16"/>
        <v>88108.6024</v>
      </c>
      <c r="J45" s="28">
        <f t="shared" si="16"/>
        <v>105119.4537</v>
      </c>
      <c r="K45" s="28">
        <f t="shared" si="16"/>
        <v>123332.042</v>
      </c>
      <c r="L45" s="28">
        <f t="shared" si="16"/>
        <v>143396.8122</v>
      </c>
      <c r="M45" s="28">
        <f t="shared" si="16"/>
        <v>165897.4414</v>
      </c>
      <c r="N45" s="28">
        <f t="shared" si="16"/>
        <v>191399.4081</v>
      </c>
      <c r="O45" s="28">
        <f t="shared" si="16"/>
        <v>220483.0752</v>
      </c>
      <c r="P45" s="28">
        <f t="shared" si="16"/>
        <v>253770.7617</v>
      </c>
    </row>
    <row r="46" ht="15.75" customHeight="1">
      <c r="A46" s="29"/>
      <c r="B46" s="29"/>
      <c r="C46" s="29" t="s">
        <v>35</v>
      </c>
      <c r="D46" s="26" t="s">
        <v>38</v>
      </c>
      <c r="E46" s="27">
        <f t="shared" ref="E46:P46" si="17">E44*E35</f>
        <v>1780.558996</v>
      </c>
      <c r="F46" s="28">
        <f t="shared" si="17"/>
        <v>7906.892935</v>
      </c>
      <c r="G46" s="28">
        <f t="shared" si="17"/>
        <v>12223.30747</v>
      </c>
      <c r="H46" s="28">
        <f t="shared" si="17"/>
        <v>16091.09136</v>
      </c>
      <c r="I46" s="28">
        <f t="shared" si="17"/>
        <v>19824.43554</v>
      </c>
      <c r="J46" s="28">
        <f t="shared" si="17"/>
        <v>23651.87709</v>
      </c>
      <c r="K46" s="28">
        <f t="shared" si="17"/>
        <v>27749.70945</v>
      </c>
      <c r="L46" s="28">
        <f t="shared" si="17"/>
        <v>32264.28274</v>
      </c>
      <c r="M46" s="28">
        <f t="shared" si="17"/>
        <v>37326.92432</v>
      </c>
      <c r="N46" s="28">
        <f t="shared" si="17"/>
        <v>43064.86683</v>
      </c>
      <c r="O46" s="28">
        <f t="shared" si="17"/>
        <v>49608.69191</v>
      </c>
      <c r="P46" s="28">
        <f t="shared" si="17"/>
        <v>57098.42138</v>
      </c>
    </row>
    <row r="47" ht="15.75" customHeight="1">
      <c r="A47" s="29"/>
      <c r="B47" s="29"/>
      <c r="C47" s="29" t="s">
        <v>36</v>
      </c>
      <c r="D47" s="26" t="s">
        <v>38</v>
      </c>
      <c r="E47" s="27">
        <f t="shared" ref="E47:P47" si="18">E44*E36</f>
        <v>197.8398884</v>
      </c>
      <c r="F47" s="28">
        <f t="shared" si="18"/>
        <v>878.5436594</v>
      </c>
      <c r="G47" s="28">
        <f t="shared" si="18"/>
        <v>1358.145274</v>
      </c>
      <c r="H47" s="28">
        <f t="shared" si="18"/>
        <v>1787.89904</v>
      </c>
      <c r="I47" s="28">
        <f t="shared" si="18"/>
        <v>2202.71506</v>
      </c>
      <c r="J47" s="28">
        <f t="shared" si="18"/>
        <v>2627.986343</v>
      </c>
      <c r="K47" s="28">
        <f t="shared" si="18"/>
        <v>3083.30105</v>
      </c>
      <c r="L47" s="28">
        <f t="shared" si="18"/>
        <v>3584.920305</v>
      </c>
      <c r="M47" s="28">
        <f t="shared" si="18"/>
        <v>4147.436036</v>
      </c>
      <c r="N47" s="28">
        <f t="shared" si="18"/>
        <v>4784.985203</v>
      </c>
      <c r="O47" s="28">
        <f t="shared" si="18"/>
        <v>5512.076879</v>
      </c>
      <c r="P47" s="28">
        <f t="shared" si="18"/>
        <v>6344.269042</v>
      </c>
    </row>
    <row r="48" ht="15.75" customHeight="1">
      <c r="A48" s="16"/>
      <c r="B48" s="16"/>
      <c r="C48" s="16"/>
      <c r="D48" s="25"/>
      <c r="E48" s="24"/>
    </row>
    <row r="49" ht="15.75" customHeight="1">
      <c r="A49" s="13"/>
      <c r="B49" s="13"/>
      <c r="C49" s="13" t="s">
        <v>45</v>
      </c>
      <c r="D49" s="14"/>
      <c r="E49" s="15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</row>
    <row r="50" ht="15.75" customHeight="1">
      <c r="A50" s="16"/>
      <c r="B50" s="16"/>
      <c r="C50" s="16" t="s">
        <v>46</v>
      </c>
      <c r="D50" s="17" t="s">
        <v>28</v>
      </c>
      <c r="E50" s="31">
        <v>1000000.0</v>
      </c>
      <c r="F50" s="32">
        <v>1150000.0</v>
      </c>
      <c r="G50" s="32">
        <v>1322500.0</v>
      </c>
      <c r="H50" s="32">
        <v>1520874.9999999998</v>
      </c>
      <c r="I50" s="32">
        <v>1749006.2499999995</v>
      </c>
      <c r="J50" s="32">
        <v>2011357.1874999993</v>
      </c>
      <c r="K50" s="32">
        <v>2313060.765624999</v>
      </c>
      <c r="L50" s="32">
        <v>2660019.8804687485</v>
      </c>
      <c r="M50" s="32">
        <v>3059022.8625390604</v>
      </c>
      <c r="N50" s="32">
        <v>3517876.291919919</v>
      </c>
      <c r="O50" s="32">
        <v>4045557.7357079065</v>
      </c>
      <c r="P50" s="32">
        <v>4652391.396064092</v>
      </c>
    </row>
    <row r="51" ht="15.75" customHeight="1">
      <c r="A51" s="16"/>
      <c r="B51" s="16"/>
      <c r="C51" s="16" t="s">
        <v>47</v>
      </c>
      <c r="D51" s="17" t="s">
        <v>28</v>
      </c>
      <c r="E51" s="33">
        <v>2.7</v>
      </c>
      <c r="F51" s="34">
        <v>2.7</v>
      </c>
      <c r="G51" s="34">
        <v>2.7</v>
      </c>
      <c r="H51" s="34">
        <v>2.7</v>
      </c>
      <c r="I51" s="34">
        <v>2.7</v>
      </c>
      <c r="J51" s="34">
        <v>2.7</v>
      </c>
      <c r="K51" s="34">
        <v>2.7</v>
      </c>
      <c r="L51" s="34">
        <v>2.7</v>
      </c>
      <c r="M51" s="34">
        <v>2.7</v>
      </c>
      <c r="N51" s="34">
        <v>2.7</v>
      </c>
      <c r="O51" s="34">
        <v>2.7</v>
      </c>
      <c r="P51" s="34">
        <v>2.7</v>
      </c>
    </row>
    <row r="52" ht="15.75" customHeight="1">
      <c r="A52" s="16"/>
      <c r="B52" s="16"/>
      <c r="C52" s="16" t="s">
        <v>48</v>
      </c>
      <c r="D52" s="17" t="s">
        <v>28</v>
      </c>
      <c r="E52" s="35">
        <v>0.0314</v>
      </c>
      <c r="F52" s="36">
        <v>0.0314</v>
      </c>
      <c r="G52" s="36">
        <v>0.0314</v>
      </c>
      <c r="H52" s="36">
        <v>0.0314</v>
      </c>
      <c r="I52" s="36">
        <v>0.0314</v>
      </c>
      <c r="J52" s="36">
        <v>0.0314</v>
      </c>
      <c r="K52" s="36">
        <v>0.0314</v>
      </c>
      <c r="L52" s="36">
        <v>0.0314</v>
      </c>
      <c r="M52" s="36">
        <v>0.0314</v>
      </c>
      <c r="N52" s="36">
        <v>0.0314</v>
      </c>
      <c r="O52" s="36">
        <v>0.0314</v>
      </c>
      <c r="P52" s="36">
        <v>0.0314</v>
      </c>
    </row>
    <row r="53" ht="15.75" customHeight="1">
      <c r="A53" s="16"/>
      <c r="B53" s="16"/>
      <c r="C53" s="16" t="s">
        <v>49</v>
      </c>
      <c r="D53" s="17" t="s">
        <v>28</v>
      </c>
      <c r="E53" s="37">
        <v>0.35</v>
      </c>
      <c r="F53" s="38">
        <v>0.35</v>
      </c>
      <c r="G53" s="38">
        <v>0.35</v>
      </c>
      <c r="H53" s="38">
        <v>0.35</v>
      </c>
      <c r="I53" s="38">
        <v>0.35</v>
      </c>
      <c r="J53" s="38">
        <v>0.35</v>
      </c>
      <c r="K53" s="38">
        <v>0.35</v>
      </c>
      <c r="L53" s="38">
        <v>0.35</v>
      </c>
      <c r="M53" s="38">
        <v>0.35</v>
      </c>
      <c r="N53" s="38">
        <v>0.35</v>
      </c>
      <c r="O53" s="38">
        <v>0.35</v>
      </c>
      <c r="P53" s="38">
        <v>0.35</v>
      </c>
    </row>
    <row r="54" ht="15.75" customHeight="1">
      <c r="A54" s="16"/>
      <c r="B54" s="16"/>
      <c r="C54" s="16" t="s">
        <v>50</v>
      </c>
      <c r="D54" s="17" t="s">
        <v>28</v>
      </c>
      <c r="E54" s="39">
        <v>0.75</v>
      </c>
      <c r="F54" s="38">
        <v>0.75</v>
      </c>
      <c r="G54" s="38">
        <v>0.75</v>
      </c>
      <c r="H54" s="38">
        <v>0.75</v>
      </c>
      <c r="I54" s="38">
        <v>0.75</v>
      </c>
      <c r="J54" s="38">
        <v>0.75</v>
      </c>
      <c r="K54" s="38">
        <v>0.75</v>
      </c>
      <c r="L54" s="38">
        <v>0.75</v>
      </c>
      <c r="M54" s="38">
        <v>0.75</v>
      </c>
      <c r="N54" s="38">
        <v>0.75</v>
      </c>
      <c r="O54" s="38">
        <v>0.75</v>
      </c>
      <c r="P54" s="38">
        <v>0.75</v>
      </c>
    </row>
    <row r="55" ht="15.75" customHeight="1">
      <c r="A55" s="21"/>
      <c r="B55" s="21"/>
      <c r="C55" s="21" t="s">
        <v>51</v>
      </c>
      <c r="D55" s="17" t="s">
        <v>28</v>
      </c>
      <c r="E55" s="22">
        <v>0.65</v>
      </c>
      <c r="F55" s="38">
        <v>0.65</v>
      </c>
      <c r="G55" s="38">
        <v>0.65</v>
      </c>
      <c r="H55" s="38">
        <v>0.65</v>
      </c>
      <c r="I55" s="38">
        <v>0.65</v>
      </c>
      <c r="J55" s="38">
        <v>0.65</v>
      </c>
      <c r="K55" s="38">
        <v>0.65</v>
      </c>
      <c r="L55" s="38">
        <v>0.65</v>
      </c>
      <c r="M55" s="38">
        <v>0.65</v>
      </c>
      <c r="N55" s="38">
        <v>0.65</v>
      </c>
      <c r="O55" s="38">
        <v>0.65</v>
      </c>
      <c r="P55" s="38">
        <v>0.65</v>
      </c>
    </row>
    <row r="56" ht="15.75" customHeight="1">
      <c r="A56" s="21"/>
      <c r="B56" s="21"/>
      <c r="C56" s="21" t="s">
        <v>34</v>
      </c>
      <c r="D56" s="17" t="s">
        <v>28</v>
      </c>
      <c r="E56" s="22">
        <v>0.25</v>
      </c>
      <c r="F56" s="38">
        <v>0.25</v>
      </c>
      <c r="G56" s="38">
        <v>0.25</v>
      </c>
      <c r="H56" s="38">
        <v>0.25</v>
      </c>
      <c r="I56" s="38">
        <v>0.25</v>
      </c>
      <c r="J56" s="38">
        <v>0.25</v>
      </c>
      <c r="K56" s="38">
        <v>0.25</v>
      </c>
      <c r="L56" s="38">
        <v>0.25</v>
      </c>
      <c r="M56" s="38">
        <v>0.25</v>
      </c>
      <c r="N56" s="38">
        <v>0.25</v>
      </c>
      <c r="O56" s="38">
        <v>0.25</v>
      </c>
      <c r="P56" s="38">
        <v>0.25</v>
      </c>
    </row>
    <row r="57" ht="15.75" customHeight="1">
      <c r="A57" s="21"/>
      <c r="B57" s="21"/>
      <c r="C57" s="21" t="s">
        <v>35</v>
      </c>
      <c r="D57" s="17" t="s">
        <v>28</v>
      </c>
      <c r="E57" s="22">
        <v>0.09</v>
      </c>
      <c r="F57" s="38">
        <v>0.09</v>
      </c>
      <c r="G57" s="38">
        <v>0.09</v>
      </c>
      <c r="H57" s="38">
        <v>0.09</v>
      </c>
      <c r="I57" s="38">
        <v>0.09</v>
      </c>
      <c r="J57" s="38">
        <v>0.09</v>
      </c>
      <c r="K57" s="38">
        <v>0.09</v>
      </c>
      <c r="L57" s="38">
        <v>0.09</v>
      </c>
      <c r="M57" s="38">
        <v>0.09</v>
      </c>
      <c r="N57" s="38">
        <v>0.09</v>
      </c>
      <c r="O57" s="38">
        <v>0.09</v>
      </c>
      <c r="P57" s="38">
        <v>0.09</v>
      </c>
    </row>
    <row r="58" ht="15.75" customHeight="1">
      <c r="A58" s="21"/>
      <c r="B58" s="21"/>
      <c r="C58" s="21" t="s">
        <v>36</v>
      </c>
      <c r="D58" s="17" t="s">
        <v>28</v>
      </c>
      <c r="E58" s="22">
        <v>0.01</v>
      </c>
      <c r="F58" s="38">
        <v>0.01</v>
      </c>
      <c r="G58" s="38">
        <v>0.01</v>
      </c>
      <c r="H58" s="38">
        <v>0.01</v>
      </c>
      <c r="I58" s="38">
        <v>0.01</v>
      </c>
      <c r="J58" s="38">
        <v>0.01</v>
      </c>
      <c r="K58" s="38">
        <v>0.01</v>
      </c>
      <c r="L58" s="38">
        <v>0.01</v>
      </c>
      <c r="M58" s="38">
        <v>0.01</v>
      </c>
      <c r="N58" s="38">
        <v>0.01</v>
      </c>
      <c r="O58" s="38">
        <v>0.01</v>
      </c>
      <c r="P58" s="38">
        <v>0.01</v>
      </c>
    </row>
    <row r="59" ht="15.75" customHeight="1">
      <c r="A59" s="37"/>
      <c r="B59" s="37"/>
      <c r="C59" s="37"/>
      <c r="D59" s="39"/>
      <c r="E59" s="40">
        <f>E60/E61</f>
        <v>0.0314</v>
      </c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</row>
    <row r="60" ht="15.75" customHeight="1">
      <c r="A60" s="25"/>
      <c r="B60" s="25"/>
      <c r="C60" s="25" t="s">
        <v>52</v>
      </c>
      <c r="D60" s="26" t="s">
        <v>38</v>
      </c>
      <c r="E60" s="42">
        <f t="shared" ref="E60:P60" si="19">E50/E51</f>
        <v>370370.3704</v>
      </c>
      <c r="F60" s="41">
        <f t="shared" si="19"/>
        <v>425925.9259</v>
      </c>
      <c r="G60" s="41">
        <f t="shared" si="19"/>
        <v>489814.8148</v>
      </c>
      <c r="H60" s="41">
        <f t="shared" si="19"/>
        <v>563287.037</v>
      </c>
      <c r="I60" s="41">
        <f t="shared" si="19"/>
        <v>647780.0926</v>
      </c>
      <c r="J60" s="41">
        <f t="shared" si="19"/>
        <v>744947.1065</v>
      </c>
      <c r="K60" s="41">
        <f t="shared" si="19"/>
        <v>856689.1725</v>
      </c>
      <c r="L60" s="41">
        <f t="shared" si="19"/>
        <v>985192.5483</v>
      </c>
      <c r="M60" s="41">
        <f t="shared" si="19"/>
        <v>1132971.431</v>
      </c>
      <c r="N60" s="41">
        <f t="shared" si="19"/>
        <v>1302917.145</v>
      </c>
      <c r="O60" s="41">
        <f t="shared" si="19"/>
        <v>1498354.717</v>
      </c>
      <c r="P60" s="41">
        <f t="shared" si="19"/>
        <v>1723107.924</v>
      </c>
    </row>
    <row r="61" ht="15.75" customHeight="1">
      <c r="A61" s="25"/>
      <c r="B61" s="25"/>
      <c r="C61" s="25" t="s">
        <v>53</v>
      </c>
      <c r="D61" s="26" t="s">
        <v>38</v>
      </c>
      <c r="E61" s="42">
        <f t="shared" ref="E61:P61" si="20">E60/$E52</f>
        <v>11795234.73</v>
      </c>
      <c r="F61" s="41">
        <f t="shared" si="20"/>
        <v>13564519.93</v>
      </c>
      <c r="G61" s="41">
        <f t="shared" si="20"/>
        <v>15599197.92</v>
      </c>
      <c r="H61" s="41">
        <f t="shared" si="20"/>
        <v>17939077.61</v>
      </c>
      <c r="I61" s="41">
        <f t="shared" si="20"/>
        <v>20629939.25</v>
      </c>
      <c r="J61" s="41">
        <f t="shared" si="20"/>
        <v>23724430.14</v>
      </c>
      <c r="K61" s="41">
        <f t="shared" si="20"/>
        <v>27283094.66</v>
      </c>
      <c r="L61" s="41">
        <f t="shared" si="20"/>
        <v>31375558.86</v>
      </c>
      <c r="M61" s="41">
        <f t="shared" si="20"/>
        <v>36081892.69</v>
      </c>
      <c r="N61" s="41">
        <f t="shared" si="20"/>
        <v>41494176.6</v>
      </c>
      <c r="O61" s="41">
        <f t="shared" si="20"/>
        <v>47718303.09</v>
      </c>
      <c r="P61" s="41">
        <f t="shared" si="20"/>
        <v>54876048.55</v>
      </c>
    </row>
    <row r="62" ht="15.75" customHeight="1">
      <c r="A62" s="25" t="s">
        <v>54</v>
      </c>
      <c r="B62" s="43">
        <f t="shared" ref="B62:B63" si="22">E53*1.1</f>
        <v>0.385</v>
      </c>
      <c r="C62" s="25" t="s">
        <v>55</v>
      </c>
      <c r="D62" s="26" t="s">
        <v>38</v>
      </c>
      <c r="E62" s="42">
        <f t="shared" ref="E62:P62" si="21">round(E60*$E53,0)</f>
        <v>129630</v>
      </c>
      <c r="F62" s="41">
        <f t="shared" si="21"/>
        <v>149074</v>
      </c>
      <c r="G62" s="41">
        <f t="shared" si="21"/>
        <v>171435</v>
      </c>
      <c r="H62" s="41">
        <f t="shared" si="21"/>
        <v>197150</v>
      </c>
      <c r="I62" s="41">
        <f t="shared" si="21"/>
        <v>226723</v>
      </c>
      <c r="J62" s="41">
        <f t="shared" si="21"/>
        <v>260731</v>
      </c>
      <c r="K62" s="41">
        <f t="shared" si="21"/>
        <v>299841</v>
      </c>
      <c r="L62" s="41">
        <f t="shared" si="21"/>
        <v>344817</v>
      </c>
      <c r="M62" s="41">
        <f t="shared" si="21"/>
        <v>396540</v>
      </c>
      <c r="N62" s="41">
        <f t="shared" si="21"/>
        <v>456021</v>
      </c>
      <c r="O62" s="41">
        <f t="shared" si="21"/>
        <v>524424</v>
      </c>
      <c r="P62" s="41">
        <f t="shared" si="21"/>
        <v>603088</v>
      </c>
    </row>
    <row r="63" ht="15.75" customHeight="1">
      <c r="A63" s="25"/>
      <c r="B63" s="43">
        <f t="shared" si="22"/>
        <v>0.825</v>
      </c>
      <c r="C63" s="25" t="s">
        <v>56</v>
      </c>
      <c r="D63" s="26" t="s">
        <v>38</v>
      </c>
      <c r="E63" s="42">
        <f>+E62*$E54</f>
        <v>97222.5</v>
      </c>
      <c r="F63" s="41">
        <f t="shared" ref="F63:P63" si="23">round(F62*$E54,0)</f>
        <v>111806</v>
      </c>
      <c r="G63" s="41">
        <f t="shared" si="23"/>
        <v>128576</v>
      </c>
      <c r="H63" s="41">
        <f t="shared" si="23"/>
        <v>147863</v>
      </c>
      <c r="I63" s="41">
        <f t="shared" si="23"/>
        <v>170042</v>
      </c>
      <c r="J63" s="41">
        <f t="shared" si="23"/>
        <v>195548</v>
      </c>
      <c r="K63" s="41">
        <f t="shared" si="23"/>
        <v>224881</v>
      </c>
      <c r="L63" s="41">
        <f t="shared" si="23"/>
        <v>258613</v>
      </c>
      <c r="M63" s="41">
        <f t="shared" si="23"/>
        <v>297405</v>
      </c>
      <c r="N63" s="41">
        <f t="shared" si="23"/>
        <v>342016</v>
      </c>
      <c r="O63" s="41">
        <f t="shared" si="23"/>
        <v>393318</v>
      </c>
      <c r="P63" s="41">
        <f t="shared" si="23"/>
        <v>452316</v>
      </c>
    </row>
    <row r="64" ht="15.75" customHeight="1">
      <c r="A64" s="44" t="s">
        <v>57</v>
      </c>
      <c r="B64" s="45">
        <v>117639.225</v>
      </c>
      <c r="C64" s="21" t="s">
        <v>51</v>
      </c>
      <c r="D64" s="26" t="s">
        <v>38</v>
      </c>
      <c r="E64" s="46">
        <f t="shared" ref="E64:P64" si="24">round(E$63*$E55,0)</f>
        <v>63195</v>
      </c>
      <c r="F64" s="47">
        <f t="shared" si="24"/>
        <v>72674</v>
      </c>
      <c r="G64" s="47">
        <f t="shared" si="24"/>
        <v>83574</v>
      </c>
      <c r="H64" s="47">
        <f t="shared" si="24"/>
        <v>96111</v>
      </c>
      <c r="I64" s="47">
        <f t="shared" si="24"/>
        <v>110527</v>
      </c>
      <c r="J64" s="47">
        <f t="shared" si="24"/>
        <v>127106</v>
      </c>
      <c r="K64" s="47">
        <f t="shared" si="24"/>
        <v>146173</v>
      </c>
      <c r="L64" s="47">
        <f t="shared" si="24"/>
        <v>168098</v>
      </c>
      <c r="M64" s="47">
        <f t="shared" si="24"/>
        <v>193313</v>
      </c>
      <c r="N64" s="47">
        <f t="shared" si="24"/>
        <v>222310</v>
      </c>
      <c r="O64" s="47">
        <f t="shared" si="24"/>
        <v>255657</v>
      </c>
      <c r="P64" s="47">
        <f t="shared" si="24"/>
        <v>294005</v>
      </c>
    </row>
    <row r="65" ht="15.75" customHeight="1">
      <c r="A65" s="48" t="s">
        <v>58</v>
      </c>
      <c r="B65" s="49">
        <f>B64/E63</f>
        <v>1.21</v>
      </c>
      <c r="C65" s="21" t="s">
        <v>34</v>
      </c>
      <c r="D65" s="26" t="s">
        <v>38</v>
      </c>
      <c r="E65" s="46">
        <f t="shared" ref="E65:E67" si="26">round(E$63*E56,0)</f>
        <v>24306</v>
      </c>
      <c r="F65" s="47">
        <f t="shared" ref="F65:P65" si="25">round(F$63*$E56,0)</f>
        <v>27952</v>
      </c>
      <c r="G65" s="47">
        <f t="shared" si="25"/>
        <v>32144</v>
      </c>
      <c r="H65" s="47">
        <f t="shared" si="25"/>
        <v>36966</v>
      </c>
      <c r="I65" s="47">
        <f t="shared" si="25"/>
        <v>42511</v>
      </c>
      <c r="J65" s="47">
        <f t="shared" si="25"/>
        <v>48887</v>
      </c>
      <c r="K65" s="47">
        <f t="shared" si="25"/>
        <v>56220</v>
      </c>
      <c r="L65" s="47">
        <f t="shared" si="25"/>
        <v>64653</v>
      </c>
      <c r="M65" s="47">
        <f t="shared" si="25"/>
        <v>74351</v>
      </c>
      <c r="N65" s="47">
        <f t="shared" si="25"/>
        <v>85504</v>
      </c>
      <c r="O65" s="47">
        <f t="shared" si="25"/>
        <v>98330</v>
      </c>
      <c r="P65" s="47">
        <f t="shared" si="25"/>
        <v>113079</v>
      </c>
    </row>
    <row r="66" ht="15.75" customHeight="1">
      <c r="A66" s="21"/>
      <c r="B66" s="21"/>
      <c r="C66" s="21" t="s">
        <v>35</v>
      </c>
      <c r="D66" s="26" t="s">
        <v>38</v>
      </c>
      <c r="E66" s="46">
        <f t="shared" si="26"/>
        <v>8750</v>
      </c>
      <c r="F66" s="47">
        <f t="shared" ref="F66:P66" si="27">round(F$63*$E57,0)</f>
        <v>10063</v>
      </c>
      <c r="G66" s="47">
        <f t="shared" si="27"/>
        <v>11572</v>
      </c>
      <c r="H66" s="47">
        <f t="shared" si="27"/>
        <v>13308</v>
      </c>
      <c r="I66" s="47">
        <f t="shared" si="27"/>
        <v>15304</v>
      </c>
      <c r="J66" s="47">
        <f t="shared" si="27"/>
        <v>17599</v>
      </c>
      <c r="K66" s="47">
        <f t="shared" si="27"/>
        <v>20239</v>
      </c>
      <c r="L66" s="47">
        <f t="shared" si="27"/>
        <v>23275</v>
      </c>
      <c r="M66" s="47">
        <f t="shared" si="27"/>
        <v>26766</v>
      </c>
      <c r="N66" s="47">
        <f t="shared" si="27"/>
        <v>30781</v>
      </c>
      <c r="O66" s="47">
        <f t="shared" si="27"/>
        <v>35399</v>
      </c>
      <c r="P66" s="47">
        <f t="shared" si="27"/>
        <v>40708</v>
      </c>
    </row>
    <row r="67" ht="15.75" customHeight="1">
      <c r="A67" s="21"/>
      <c r="B67" s="21"/>
      <c r="C67" s="21" t="s">
        <v>36</v>
      </c>
      <c r="D67" s="26" t="s">
        <v>38</v>
      </c>
      <c r="E67" s="46">
        <f t="shared" si="26"/>
        <v>972</v>
      </c>
      <c r="F67" s="47">
        <f t="shared" ref="F67:P67" si="28">round(F$63*$E58,0)</f>
        <v>1118</v>
      </c>
      <c r="G67" s="47">
        <f t="shared" si="28"/>
        <v>1286</v>
      </c>
      <c r="H67" s="47">
        <f t="shared" si="28"/>
        <v>1479</v>
      </c>
      <c r="I67" s="47">
        <f t="shared" si="28"/>
        <v>1700</v>
      </c>
      <c r="J67" s="47">
        <f t="shared" si="28"/>
        <v>1955</v>
      </c>
      <c r="K67" s="47">
        <f t="shared" si="28"/>
        <v>2249</v>
      </c>
      <c r="L67" s="47">
        <f t="shared" si="28"/>
        <v>2586</v>
      </c>
      <c r="M67" s="47">
        <f t="shared" si="28"/>
        <v>2974</v>
      </c>
      <c r="N67" s="47">
        <f t="shared" si="28"/>
        <v>3420</v>
      </c>
      <c r="O67" s="47">
        <f t="shared" si="28"/>
        <v>3933</v>
      </c>
      <c r="P67" s="47">
        <f t="shared" si="28"/>
        <v>4523</v>
      </c>
    </row>
    <row r="68" ht="15.75" customHeight="1">
      <c r="A68" s="25"/>
      <c r="B68" s="25"/>
      <c r="C68" s="25"/>
      <c r="D68" s="50"/>
      <c r="E68" s="42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</row>
    <row r="69" ht="15.75" customHeight="1">
      <c r="A69" s="16"/>
      <c r="B69" s="16"/>
      <c r="C69" s="16"/>
      <c r="D69" s="25">
        <f>E61/E62</f>
        <v>90.99155076</v>
      </c>
      <c r="E69" s="40">
        <f>E62/E60</f>
        <v>0.350001</v>
      </c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</row>
    <row r="70" ht="15.75" customHeight="1" outlineLevel="1">
      <c r="A70" s="13"/>
      <c r="B70" s="13"/>
      <c r="C70" s="13" t="s">
        <v>59</v>
      </c>
      <c r="D70" s="51"/>
      <c r="E70" s="52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</row>
    <row r="71" ht="15.75" customHeight="1" outlineLevel="1">
      <c r="A71" s="16"/>
      <c r="B71" s="16"/>
      <c r="C71" s="16" t="s">
        <v>60</v>
      </c>
      <c r="D71" s="17" t="s">
        <v>28</v>
      </c>
      <c r="E71" s="53">
        <v>0.029</v>
      </c>
      <c r="F71" s="54">
        <v>0.029</v>
      </c>
      <c r="G71" s="54">
        <v>0.029</v>
      </c>
      <c r="H71" s="54">
        <v>0.029</v>
      </c>
      <c r="I71" s="54">
        <v>0.029</v>
      </c>
      <c r="J71" s="54">
        <v>0.029</v>
      </c>
      <c r="K71" s="54">
        <v>0.029</v>
      </c>
      <c r="L71" s="54">
        <v>0.029</v>
      </c>
      <c r="M71" s="54">
        <v>0.029</v>
      </c>
      <c r="N71" s="54">
        <v>0.029</v>
      </c>
      <c r="O71" s="54">
        <v>0.029</v>
      </c>
      <c r="P71" s="54">
        <v>0.029</v>
      </c>
    </row>
    <row r="72" ht="15.75" customHeight="1" outlineLevel="1">
      <c r="A72" s="16"/>
      <c r="B72" s="16"/>
      <c r="C72" s="16" t="s">
        <v>61</v>
      </c>
      <c r="D72" s="17" t="s">
        <v>28</v>
      </c>
      <c r="E72" s="33">
        <v>0.3</v>
      </c>
      <c r="F72" s="34">
        <v>0.3</v>
      </c>
      <c r="G72" s="34">
        <v>0.3</v>
      </c>
      <c r="H72" s="34">
        <v>0.3</v>
      </c>
      <c r="I72" s="34">
        <v>0.3</v>
      </c>
      <c r="J72" s="34">
        <v>0.3</v>
      </c>
      <c r="K72" s="34">
        <v>0.3</v>
      </c>
      <c r="L72" s="34">
        <v>0.3</v>
      </c>
      <c r="M72" s="34">
        <v>0.3</v>
      </c>
      <c r="N72" s="34">
        <v>0.3</v>
      </c>
      <c r="O72" s="34">
        <v>0.3</v>
      </c>
      <c r="P72" s="34">
        <v>0.3</v>
      </c>
    </row>
    <row r="73" ht="15.75" customHeight="1" outlineLevel="1">
      <c r="A73" s="16"/>
      <c r="B73" s="16"/>
      <c r="C73" s="16"/>
      <c r="D73" s="16"/>
      <c r="E73" s="20"/>
    </row>
    <row r="74" ht="15.75" customHeight="1" outlineLevel="1">
      <c r="A74" s="13"/>
      <c r="B74" s="13"/>
      <c r="C74" s="13" t="s">
        <v>62</v>
      </c>
      <c r="D74" s="51"/>
      <c r="E74" s="52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</row>
    <row r="75" ht="15.75" customHeight="1" outlineLevel="1">
      <c r="A75" s="16"/>
      <c r="B75" s="16"/>
      <c r="C75" s="16" t="s">
        <v>63</v>
      </c>
      <c r="D75" s="17" t="s">
        <v>28</v>
      </c>
      <c r="E75" s="55">
        <v>0.31</v>
      </c>
      <c r="F75" s="56">
        <v>0.31</v>
      </c>
      <c r="G75" s="56">
        <v>0.31</v>
      </c>
      <c r="H75" s="56">
        <v>0.31</v>
      </c>
      <c r="I75" s="56">
        <v>0.31</v>
      </c>
      <c r="J75" s="56">
        <v>0.31</v>
      </c>
      <c r="K75" s="56">
        <v>0.31</v>
      </c>
      <c r="L75" s="56">
        <v>0.31</v>
      </c>
      <c r="M75" s="56">
        <v>0.31</v>
      </c>
      <c r="N75" s="56">
        <v>0.31</v>
      </c>
      <c r="O75" s="56">
        <v>0.31</v>
      </c>
      <c r="P75" s="56">
        <v>0.31</v>
      </c>
    </row>
    <row r="76" ht="15.75" customHeight="1" outlineLevel="1">
      <c r="A76" s="16"/>
      <c r="B76" s="16"/>
      <c r="C76" s="16" t="s">
        <v>64</v>
      </c>
      <c r="D76" s="17" t="s">
        <v>28</v>
      </c>
      <c r="E76" s="55">
        <v>0.33</v>
      </c>
      <c r="F76" s="56">
        <v>0.33</v>
      </c>
      <c r="G76" s="56">
        <v>0.33</v>
      </c>
      <c r="H76" s="56">
        <v>0.33</v>
      </c>
      <c r="I76" s="56">
        <v>0.33</v>
      </c>
      <c r="J76" s="56">
        <v>0.33</v>
      </c>
      <c r="K76" s="56">
        <v>0.33</v>
      </c>
      <c r="L76" s="56">
        <v>0.33</v>
      </c>
      <c r="M76" s="56">
        <v>0.33</v>
      </c>
      <c r="N76" s="56">
        <v>0.33</v>
      </c>
      <c r="O76" s="56">
        <v>0.33</v>
      </c>
      <c r="P76" s="56">
        <v>0.33</v>
      </c>
    </row>
    <row r="77" ht="15.75" customHeight="1" outlineLevel="1">
      <c r="A77" s="16"/>
      <c r="B77" s="16"/>
      <c r="C77" s="16" t="s">
        <v>65</v>
      </c>
      <c r="D77" s="17" t="s">
        <v>28</v>
      </c>
      <c r="E77" s="55">
        <v>0.34</v>
      </c>
      <c r="F77" s="56">
        <v>0.34</v>
      </c>
      <c r="G77" s="56">
        <v>0.34</v>
      </c>
      <c r="H77" s="56">
        <v>0.34</v>
      </c>
      <c r="I77" s="56">
        <v>0.34</v>
      </c>
      <c r="J77" s="56">
        <v>0.34</v>
      </c>
      <c r="K77" s="56">
        <v>0.34</v>
      </c>
      <c r="L77" s="56">
        <v>0.34</v>
      </c>
      <c r="M77" s="56">
        <v>0.34</v>
      </c>
      <c r="N77" s="56">
        <v>0.34</v>
      </c>
      <c r="O77" s="56">
        <v>0.34</v>
      </c>
      <c r="P77" s="56">
        <v>0.34</v>
      </c>
    </row>
    <row r="78" ht="15.75" customHeight="1" outlineLevel="1">
      <c r="A78" s="16"/>
      <c r="B78" s="16"/>
      <c r="C78" s="16" t="s">
        <v>66</v>
      </c>
      <c r="D78" s="17" t="s">
        <v>28</v>
      </c>
      <c r="E78" s="55">
        <v>0.35</v>
      </c>
      <c r="F78" s="56">
        <v>0.35</v>
      </c>
      <c r="G78" s="56">
        <v>0.35</v>
      </c>
      <c r="H78" s="56">
        <v>0.35</v>
      </c>
      <c r="I78" s="56">
        <v>0.35</v>
      </c>
      <c r="J78" s="56">
        <v>0.35</v>
      </c>
      <c r="K78" s="56">
        <v>0.35</v>
      </c>
      <c r="L78" s="56">
        <v>0.35</v>
      </c>
      <c r="M78" s="56">
        <v>0.35</v>
      </c>
      <c r="N78" s="56">
        <v>0.35</v>
      </c>
      <c r="O78" s="56">
        <v>0.35</v>
      </c>
      <c r="P78" s="56">
        <v>0.35</v>
      </c>
    </row>
    <row r="79" ht="15.75" customHeight="1" outlineLevel="1">
      <c r="A79" s="16"/>
      <c r="B79" s="16"/>
      <c r="C79" s="16" t="s">
        <v>67</v>
      </c>
      <c r="D79" s="17" t="s">
        <v>28</v>
      </c>
      <c r="E79" s="20">
        <v>95.7</v>
      </c>
      <c r="F79" s="16">
        <v>95.7</v>
      </c>
      <c r="G79" s="16">
        <v>95.7</v>
      </c>
      <c r="H79" s="16">
        <v>95.7</v>
      </c>
      <c r="I79" s="16">
        <v>95.7</v>
      </c>
      <c r="J79" s="16">
        <v>95.7</v>
      </c>
      <c r="K79" s="16">
        <v>95.7</v>
      </c>
      <c r="L79" s="16">
        <v>95.7</v>
      </c>
      <c r="M79" s="16">
        <v>95.7</v>
      </c>
      <c r="N79" s="16">
        <v>95.7</v>
      </c>
      <c r="O79" s="16">
        <v>95.7</v>
      </c>
      <c r="P79" s="16">
        <v>95.7</v>
      </c>
    </row>
    <row r="80" ht="15.75" customHeight="1" outlineLevel="1">
      <c r="A80" s="16"/>
      <c r="B80" s="16"/>
      <c r="C80" s="16" t="s">
        <v>68</v>
      </c>
      <c r="D80" s="17" t="s">
        <v>28</v>
      </c>
      <c r="E80" s="20">
        <v>23.1</v>
      </c>
      <c r="F80" s="16">
        <v>23.1</v>
      </c>
      <c r="G80" s="16">
        <v>23.1</v>
      </c>
      <c r="H80" s="16">
        <v>23.1</v>
      </c>
      <c r="I80" s="16">
        <v>23.1</v>
      </c>
      <c r="J80" s="16">
        <v>23.1</v>
      </c>
      <c r="K80" s="16">
        <v>23.1</v>
      </c>
      <c r="L80" s="16">
        <v>23.1</v>
      </c>
      <c r="M80" s="16">
        <v>23.1</v>
      </c>
      <c r="N80" s="16">
        <v>23.1</v>
      </c>
      <c r="O80" s="16">
        <v>23.1</v>
      </c>
      <c r="P80" s="16">
        <v>23.1</v>
      </c>
    </row>
    <row r="81" ht="15.75" customHeight="1" outlineLevel="1">
      <c r="A81" s="16"/>
      <c r="B81" s="16"/>
      <c r="C81" s="16" t="s">
        <v>69</v>
      </c>
      <c r="D81" s="17" t="s">
        <v>28</v>
      </c>
      <c r="E81" s="20">
        <v>313.4</v>
      </c>
      <c r="F81" s="16">
        <v>313.4</v>
      </c>
      <c r="G81" s="16">
        <v>313.4</v>
      </c>
      <c r="H81" s="16">
        <v>313.4</v>
      </c>
      <c r="I81" s="16">
        <v>313.4</v>
      </c>
      <c r="J81" s="16">
        <v>313.4</v>
      </c>
      <c r="K81" s="16">
        <v>313.4</v>
      </c>
      <c r="L81" s="16">
        <v>313.4</v>
      </c>
      <c r="M81" s="16">
        <v>313.4</v>
      </c>
      <c r="N81" s="16">
        <v>313.4</v>
      </c>
      <c r="O81" s="16">
        <v>313.4</v>
      </c>
      <c r="P81" s="16">
        <v>313.4</v>
      </c>
    </row>
    <row r="82" ht="15.75" customHeight="1" outlineLevel="1">
      <c r="A82" s="16"/>
      <c r="B82" s="16"/>
      <c r="C82" s="16" t="s">
        <v>70</v>
      </c>
      <c r="D82" s="17" t="s">
        <v>28</v>
      </c>
      <c r="E82" s="20">
        <v>227.5</v>
      </c>
      <c r="F82" s="16">
        <v>227.5</v>
      </c>
      <c r="G82" s="16">
        <v>227.5</v>
      </c>
      <c r="H82" s="16">
        <v>227.5</v>
      </c>
      <c r="I82" s="16">
        <v>227.5</v>
      </c>
      <c r="J82" s="16">
        <v>227.5</v>
      </c>
      <c r="K82" s="16">
        <v>227.5</v>
      </c>
      <c r="L82" s="16">
        <v>227.5</v>
      </c>
      <c r="M82" s="16">
        <v>227.5</v>
      </c>
      <c r="N82" s="16">
        <v>227.5</v>
      </c>
      <c r="O82" s="16">
        <v>227.5</v>
      </c>
      <c r="P82" s="16">
        <v>227.5</v>
      </c>
    </row>
    <row r="83" ht="15.75" customHeight="1">
      <c r="D83" s="16"/>
      <c r="E83" s="20"/>
    </row>
    <row r="84" ht="15.75" customHeight="1" outlineLevel="1">
      <c r="A84" s="13"/>
      <c r="B84" s="13"/>
      <c r="C84" s="13" t="s">
        <v>71</v>
      </c>
      <c r="D84" s="51"/>
      <c r="E84" s="52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</row>
    <row r="85" ht="15.75" customHeight="1" outlineLevel="1">
      <c r="A85" s="16"/>
      <c r="B85" s="16"/>
      <c r="C85" s="16" t="s">
        <v>72</v>
      </c>
      <c r="D85" s="17" t="s">
        <v>28</v>
      </c>
      <c r="E85" s="20">
        <v>1.1</v>
      </c>
      <c r="F85" s="16">
        <v>1.1</v>
      </c>
      <c r="G85" s="16">
        <v>1.1</v>
      </c>
      <c r="H85" s="16">
        <v>1.1</v>
      </c>
      <c r="I85" s="16">
        <v>1.1</v>
      </c>
      <c r="J85" s="16">
        <v>1.1</v>
      </c>
      <c r="K85" s="16">
        <v>1.1</v>
      </c>
      <c r="L85" s="16">
        <v>1.1</v>
      </c>
      <c r="M85" s="16">
        <v>1.1</v>
      </c>
      <c r="N85" s="16">
        <v>1.1</v>
      </c>
      <c r="O85" s="16">
        <v>1.1</v>
      </c>
      <c r="P85" s="16">
        <v>1.1</v>
      </c>
    </row>
    <row r="86" ht="15.75" customHeight="1" outlineLevel="1">
      <c r="A86" s="16"/>
      <c r="B86" s="16"/>
      <c r="C86" s="16" t="s">
        <v>73</v>
      </c>
      <c r="D86" s="17" t="s">
        <v>28</v>
      </c>
      <c r="E86" s="20">
        <v>3.9</v>
      </c>
      <c r="F86" s="16">
        <v>3.9</v>
      </c>
      <c r="G86" s="16">
        <v>3.9</v>
      </c>
      <c r="H86" s="16">
        <v>3.9</v>
      </c>
      <c r="I86" s="16">
        <v>3.9</v>
      </c>
      <c r="J86" s="16">
        <v>3.9</v>
      </c>
      <c r="K86" s="16">
        <v>3.9</v>
      </c>
      <c r="L86" s="16">
        <v>3.9</v>
      </c>
      <c r="M86" s="16">
        <v>3.9</v>
      </c>
      <c r="N86" s="16">
        <v>3.9</v>
      </c>
      <c r="O86" s="16">
        <v>3.9</v>
      </c>
      <c r="P86" s="16">
        <v>3.9</v>
      </c>
    </row>
    <row r="87" ht="15.75" customHeight="1" outlineLevel="1">
      <c r="A87" s="16"/>
      <c r="B87" s="16"/>
      <c r="C87" s="16" t="s">
        <v>74</v>
      </c>
      <c r="D87" s="17" t="s">
        <v>28</v>
      </c>
      <c r="E87" s="57">
        <v>2.9</v>
      </c>
      <c r="F87" s="58">
        <v>2.9</v>
      </c>
      <c r="G87" s="58">
        <v>2.9</v>
      </c>
      <c r="H87" s="58">
        <v>2.9</v>
      </c>
      <c r="I87" s="58">
        <v>2.9</v>
      </c>
      <c r="J87" s="58">
        <v>2.9</v>
      </c>
      <c r="K87" s="58">
        <v>2.9</v>
      </c>
      <c r="L87" s="58">
        <v>2.9</v>
      </c>
      <c r="M87" s="58">
        <v>2.9</v>
      </c>
      <c r="N87" s="58">
        <v>2.9</v>
      </c>
      <c r="O87" s="58">
        <v>2.9</v>
      </c>
      <c r="P87" s="58">
        <v>2.9</v>
      </c>
    </row>
    <row r="88" ht="15.75" customHeight="1">
      <c r="D88" s="16"/>
      <c r="E88" s="20"/>
    </row>
    <row r="89" ht="15.75" customHeight="1" outlineLevel="1">
      <c r="A89" s="13"/>
      <c r="B89" s="13"/>
      <c r="C89" s="13" t="s">
        <v>75</v>
      </c>
      <c r="D89" s="51"/>
      <c r="E89" s="52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</row>
    <row r="90" ht="15.75" customHeight="1" outlineLevel="1">
      <c r="A90" s="59"/>
      <c r="B90" s="59"/>
      <c r="C90" s="59" t="s">
        <v>76</v>
      </c>
      <c r="D90" s="16"/>
      <c r="E90" s="20"/>
    </row>
    <row r="91" ht="15.75" customHeight="1" outlineLevel="1">
      <c r="A91" s="16"/>
      <c r="B91" s="16"/>
      <c r="C91" s="16" t="s">
        <v>77</v>
      </c>
      <c r="D91" s="17" t="s">
        <v>28</v>
      </c>
      <c r="E91" s="18">
        <v>1.0</v>
      </c>
      <c r="F91" s="19">
        <v>1.0</v>
      </c>
      <c r="G91" s="19">
        <v>1.0</v>
      </c>
      <c r="H91" s="19">
        <v>1.0</v>
      </c>
      <c r="I91" s="19">
        <v>1.0</v>
      </c>
      <c r="J91" s="19">
        <v>1.0</v>
      </c>
      <c r="K91" s="19">
        <v>1.0</v>
      </c>
      <c r="L91" s="19">
        <v>1.0</v>
      </c>
      <c r="M91" s="19">
        <v>1.0</v>
      </c>
      <c r="N91" s="19">
        <v>1.0</v>
      </c>
      <c r="O91" s="19">
        <v>1.0</v>
      </c>
      <c r="P91" s="19">
        <v>1.0</v>
      </c>
    </row>
    <row r="92" ht="15.75" customHeight="1" outlineLevel="1">
      <c r="A92" s="16"/>
      <c r="B92" s="16"/>
      <c r="C92" s="16" t="s">
        <v>78</v>
      </c>
      <c r="D92" s="17" t="s">
        <v>28</v>
      </c>
      <c r="E92" s="18">
        <v>0.45</v>
      </c>
      <c r="F92" s="19">
        <v>0.45</v>
      </c>
      <c r="G92" s="19">
        <v>0.45</v>
      </c>
      <c r="H92" s="19">
        <v>0.45</v>
      </c>
      <c r="I92" s="19">
        <v>0.45</v>
      </c>
      <c r="J92" s="19">
        <v>0.45</v>
      </c>
      <c r="K92" s="19">
        <v>0.45</v>
      </c>
      <c r="L92" s="19">
        <v>0.45</v>
      </c>
      <c r="M92" s="19">
        <v>0.45</v>
      </c>
      <c r="N92" s="19">
        <v>0.45</v>
      </c>
      <c r="O92" s="19">
        <v>0.45</v>
      </c>
      <c r="P92" s="19">
        <v>0.45</v>
      </c>
    </row>
    <row r="93" ht="15.75" customHeight="1" outlineLevel="1">
      <c r="A93" s="21"/>
      <c r="B93" s="21"/>
      <c r="C93" s="21" t="s">
        <v>34</v>
      </c>
      <c r="D93" s="17" t="s">
        <v>28</v>
      </c>
      <c r="E93" s="22">
        <v>0.8</v>
      </c>
      <c r="F93" s="23">
        <v>0.8</v>
      </c>
      <c r="G93" s="23">
        <v>0.8</v>
      </c>
      <c r="H93" s="23">
        <v>0.8</v>
      </c>
      <c r="I93" s="23">
        <v>0.8</v>
      </c>
      <c r="J93" s="23">
        <v>0.8</v>
      </c>
      <c r="K93" s="23">
        <v>0.8</v>
      </c>
      <c r="L93" s="23">
        <v>0.8</v>
      </c>
      <c r="M93" s="23">
        <v>0.8</v>
      </c>
      <c r="N93" s="23">
        <v>0.8</v>
      </c>
      <c r="O93" s="23">
        <v>0.8</v>
      </c>
      <c r="P93" s="23">
        <v>0.8</v>
      </c>
    </row>
    <row r="94" ht="15.75" customHeight="1" outlineLevel="1">
      <c r="A94" s="21"/>
      <c r="B94" s="21"/>
      <c r="C94" s="21" t="s">
        <v>35</v>
      </c>
      <c r="D94" s="17" t="s">
        <v>28</v>
      </c>
      <c r="E94" s="22">
        <v>0.18</v>
      </c>
      <c r="F94" s="23">
        <v>0.18</v>
      </c>
      <c r="G94" s="23">
        <v>0.18</v>
      </c>
      <c r="H94" s="23">
        <v>0.18</v>
      </c>
      <c r="I94" s="23">
        <v>0.18</v>
      </c>
      <c r="J94" s="23">
        <v>0.18</v>
      </c>
      <c r="K94" s="23">
        <v>0.18</v>
      </c>
      <c r="L94" s="23">
        <v>0.18</v>
      </c>
      <c r="M94" s="23">
        <v>0.18</v>
      </c>
      <c r="N94" s="23">
        <v>0.18</v>
      </c>
      <c r="O94" s="23">
        <v>0.18</v>
      </c>
      <c r="P94" s="23">
        <v>0.18</v>
      </c>
    </row>
    <row r="95" ht="15.75" customHeight="1" outlineLevel="1">
      <c r="A95" s="21"/>
      <c r="B95" s="21"/>
      <c r="C95" s="21" t="s">
        <v>36</v>
      </c>
      <c r="D95" s="17" t="s">
        <v>28</v>
      </c>
      <c r="E95" s="22">
        <v>0.02</v>
      </c>
      <c r="F95" s="23">
        <v>0.02</v>
      </c>
      <c r="G95" s="23">
        <v>0.02</v>
      </c>
      <c r="H95" s="23">
        <v>0.02</v>
      </c>
      <c r="I95" s="23">
        <v>0.02</v>
      </c>
      <c r="J95" s="23">
        <v>0.02</v>
      </c>
      <c r="K95" s="23">
        <v>0.02</v>
      </c>
      <c r="L95" s="23">
        <v>0.02</v>
      </c>
      <c r="M95" s="23">
        <v>0.02</v>
      </c>
      <c r="N95" s="23">
        <v>0.02</v>
      </c>
      <c r="O95" s="23">
        <v>0.02</v>
      </c>
      <c r="P95" s="23">
        <v>0.02</v>
      </c>
    </row>
    <row r="96" ht="15.75" customHeight="1" outlineLevel="1">
      <c r="A96" s="59"/>
      <c r="B96" s="59"/>
      <c r="C96" s="59" t="s">
        <v>72</v>
      </c>
      <c r="D96" s="16"/>
      <c r="E96" s="20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</row>
    <row r="97" ht="15.75" customHeight="1" outlineLevel="1">
      <c r="A97" s="16"/>
      <c r="B97" s="16"/>
      <c r="C97" s="16" t="s">
        <v>77</v>
      </c>
      <c r="D97" s="17" t="s">
        <v>28</v>
      </c>
      <c r="E97" s="18">
        <v>1.0</v>
      </c>
      <c r="F97" s="19">
        <v>1.0</v>
      </c>
      <c r="G97" s="19">
        <v>1.0</v>
      </c>
      <c r="H97" s="19">
        <v>1.0</v>
      </c>
      <c r="I97" s="19">
        <v>1.0</v>
      </c>
      <c r="J97" s="19">
        <v>1.0</v>
      </c>
      <c r="K97" s="19">
        <v>1.0</v>
      </c>
      <c r="L97" s="19">
        <v>1.0</v>
      </c>
      <c r="M97" s="19">
        <v>1.0</v>
      </c>
      <c r="N97" s="19">
        <v>1.0</v>
      </c>
      <c r="O97" s="19">
        <v>1.0</v>
      </c>
      <c r="P97" s="19">
        <v>1.0</v>
      </c>
    </row>
    <row r="98" ht="15.75" customHeight="1" outlineLevel="1">
      <c r="A98" s="16"/>
      <c r="B98" s="16"/>
      <c r="C98" s="16" t="s">
        <v>78</v>
      </c>
      <c r="D98" s="17" t="s">
        <v>28</v>
      </c>
      <c r="E98" s="18">
        <v>0.77</v>
      </c>
      <c r="F98" s="19">
        <v>0.77</v>
      </c>
      <c r="G98" s="19">
        <v>0.77</v>
      </c>
      <c r="H98" s="19">
        <v>0.77</v>
      </c>
      <c r="I98" s="19">
        <v>0.77</v>
      </c>
      <c r="J98" s="19">
        <v>0.77</v>
      </c>
      <c r="K98" s="19">
        <v>0.77</v>
      </c>
      <c r="L98" s="19">
        <v>0.77</v>
      </c>
      <c r="M98" s="19">
        <v>0.77</v>
      </c>
      <c r="N98" s="19">
        <v>0.77</v>
      </c>
      <c r="O98" s="19">
        <v>0.77</v>
      </c>
      <c r="P98" s="19">
        <v>0.77</v>
      </c>
    </row>
    <row r="99" ht="15.75" customHeight="1" outlineLevel="1">
      <c r="A99" s="21"/>
      <c r="B99" s="21"/>
      <c r="C99" s="21" t="s">
        <v>35</v>
      </c>
      <c r="D99" s="17" t="s">
        <v>28</v>
      </c>
      <c r="E99" s="22">
        <v>0.95</v>
      </c>
      <c r="F99" s="23">
        <v>0.95</v>
      </c>
      <c r="G99" s="23">
        <v>0.95</v>
      </c>
      <c r="H99" s="23">
        <v>0.95</v>
      </c>
      <c r="I99" s="23">
        <v>0.95</v>
      </c>
      <c r="J99" s="23">
        <v>0.95</v>
      </c>
      <c r="K99" s="23">
        <v>0.95</v>
      </c>
      <c r="L99" s="23">
        <v>0.95</v>
      </c>
      <c r="M99" s="23">
        <v>0.95</v>
      </c>
      <c r="N99" s="23">
        <v>0.95</v>
      </c>
      <c r="O99" s="23">
        <v>0.95</v>
      </c>
      <c r="P99" s="23">
        <v>0.95</v>
      </c>
    </row>
    <row r="100" ht="15.75" customHeight="1" outlineLevel="1">
      <c r="A100" s="21"/>
      <c r="B100" s="21"/>
      <c r="C100" s="21" t="s">
        <v>36</v>
      </c>
      <c r="D100" s="17" t="s">
        <v>28</v>
      </c>
      <c r="E100" s="22">
        <v>0.05</v>
      </c>
      <c r="F100" s="23">
        <v>0.05</v>
      </c>
      <c r="G100" s="23">
        <v>0.05</v>
      </c>
      <c r="H100" s="23">
        <v>0.05</v>
      </c>
      <c r="I100" s="23">
        <v>0.05</v>
      </c>
      <c r="J100" s="23">
        <v>0.05</v>
      </c>
      <c r="K100" s="23">
        <v>0.05</v>
      </c>
      <c r="L100" s="23">
        <v>0.05</v>
      </c>
      <c r="M100" s="23">
        <v>0.05</v>
      </c>
      <c r="N100" s="23">
        <v>0.05</v>
      </c>
      <c r="O100" s="23">
        <v>0.05</v>
      </c>
      <c r="P100" s="23">
        <v>0.05</v>
      </c>
    </row>
    <row r="101" ht="15.75" customHeight="1" outlineLevel="1">
      <c r="A101" s="59"/>
      <c r="B101" s="59"/>
      <c r="C101" s="59" t="s">
        <v>73</v>
      </c>
      <c r="D101" s="16"/>
      <c r="E101" s="20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</row>
    <row r="102" ht="15.75" customHeight="1" outlineLevel="1">
      <c r="A102" s="16"/>
      <c r="B102" s="16"/>
      <c r="C102" s="16" t="s">
        <v>77</v>
      </c>
      <c r="D102" s="17" t="s">
        <v>28</v>
      </c>
      <c r="E102" s="18">
        <v>1.0</v>
      </c>
      <c r="F102" s="19">
        <v>1.0</v>
      </c>
      <c r="G102" s="19">
        <v>1.0</v>
      </c>
      <c r="H102" s="19">
        <v>1.0</v>
      </c>
      <c r="I102" s="19">
        <v>1.0</v>
      </c>
      <c r="J102" s="19">
        <v>1.0</v>
      </c>
      <c r="K102" s="19">
        <v>1.0</v>
      </c>
      <c r="L102" s="19">
        <v>1.0</v>
      </c>
      <c r="M102" s="19">
        <v>1.0</v>
      </c>
      <c r="N102" s="19">
        <v>1.0</v>
      </c>
      <c r="O102" s="19">
        <v>1.0</v>
      </c>
      <c r="P102" s="19">
        <v>1.0</v>
      </c>
    </row>
    <row r="103" ht="15.75" customHeight="1" outlineLevel="1">
      <c r="A103" s="16"/>
      <c r="B103" s="16"/>
      <c r="C103" s="16" t="s">
        <v>79</v>
      </c>
      <c r="D103" s="17" t="s">
        <v>28</v>
      </c>
      <c r="E103" s="18">
        <v>0.02</v>
      </c>
      <c r="F103" s="19">
        <v>0.02</v>
      </c>
      <c r="G103" s="19">
        <v>0.02</v>
      </c>
      <c r="H103" s="19">
        <v>0.02</v>
      </c>
      <c r="I103" s="19">
        <v>0.02</v>
      </c>
      <c r="J103" s="19">
        <v>0.02</v>
      </c>
      <c r="K103" s="19">
        <v>0.02</v>
      </c>
      <c r="L103" s="19">
        <v>0.02</v>
      </c>
      <c r="M103" s="19">
        <v>0.02</v>
      </c>
      <c r="N103" s="19">
        <v>0.02</v>
      </c>
      <c r="O103" s="19">
        <v>0.02</v>
      </c>
      <c r="P103" s="19">
        <v>0.02</v>
      </c>
    </row>
    <row r="104" ht="15.75" customHeight="1">
      <c r="D104" s="16"/>
      <c r="E104" s="20"/>
    </row>
    <row r="105" ht="15.75" customHeight="1">
      <c r="A105" s="60"/>
      <c r="B105" s="60"/>
      <c r="C105" s="60" t="s">
        <v>80</v>
      </c>
      <c r="D105" s="16"/>
      <c r="E105" s="61">
        <f t="shared" ref="E105:P105" si="29">E91*E92*E142</f>
        <v>36809.8731</v>
      </c>
      <c r="F105" s="62">
        <f t="shared" si="29"/>
        <v>56904.58881</v>
      </c>
      <c r="G105" s="62">
        <f t="shared" si="29"/>
        <v>74910.60135</v>
      </c>
      <c r="H105" s="62">
        <f t="shared" si="29"/>
        <v>92290.85449</v>
      </c>
      <c r="I105" s="62">
        <f t="shared" si="29"/>
        <v>110109.0814</v>
      </c>
      <c r="J105" s="62">
        <f t="shared" si="29"/>
        <v>129186.0703</v>
      </c>
      <c r="K105" s="62">
        <f t="shared" si="29"/>
        <v>150203.2984</v>
      </c>
      <c r="L105" s="62">
        <f t="shared" si="29"/>
        <v>173771.8827</v>
      </c>
      <c r="M105" s="62">
        <f t="shared" si="29"/>
        <v>200484.2988</v>
      </c>
      <c r="N105" s="62">
        <f t="shared" si="29"/>
        <v>230948.427</v>
      </c>
      <c r="O105" s="62">
        <f t="shared" si="29"/>
        <v>265816.1889</v>
      </c>
      <c r="P105" s="62">
        <f t="shared" si="29"/>
        <v>305805.6428</v>
      </c>
    </row>
    <row r="106" ht="15.75" customHeight="1">
      <c r="A106" s="60"/>
      <c r="B106" s="60"/>
      <c r="C106" s="60" t="s">
        <v>81</v>
      </c>
      <c r="D106" s="16"/>
      <c r="E106" s="61">
        <f t="shared" ref="E106:P106" si="30">E97*E98*D207</f>
        <v>5299.743282</v>
      </c>
      <c r="F106" s="62">
        <f t="shared" si="30"/>
        <v>6115.729794</v>
      </c>
      <c r="G106" s="62">
        <f t="shared" si="30"/>
        <v>7126.813259</v>
      </c>
      <c r="H106" s="62">
        <f t="shared" si="30"/>
        <v>8438.027553</v>
      </c>
      <c r="I106" s="62">
        <f t="shared" si="30"/>
        <v>10244.1816</v>
      </c>
      <c r="J106" s="62">
        <f t="shared" si="30"/>
        <v>12916.03932</v>
      </c>
      <c r="K106" s="62">
        <f t="shared" si="30"/>
        <v>17169.69921</v>
      </c>
      <c r="L106" s="62">
        <f t="shared" si="30"/>
        <v>24400.02174</v>
      </c>
      <c r="M106" s="62">
        <f t="shared" si="30"/>
        <v>37338.53911</v>
      </c>
      <c r="N106" s="62">
        <f t="shared" si="30"/>
        <v>61350.97102</v>
      </c>
      <c r="O106" s="62">
        <f t="shared" si="30"/>
        <v>106996.8015</v>
      </c>
      <c r="P106" s="62">
        <f t="shared" si="30"/>
        <v>195078.508</v>
      </c>
    </row>
    <row r="107" ht="15.75" customHeight="1">
      <c r="A107" s="60"/>
      <c r="B107" s="60"/>
      <c r="C107" s="60" t="s">
        <v>82</v>
      </c>
      <c r="D107" s="16"/>
      <c r="E107" s="61">
        <f t="shared" ref="E107:P107" si="31">E97*E98*D208</f>
        <v>1551.285132</v>
      </c>
      <c r="F107" s="62">
        <f t="shared" si="31"/>
        <v>7400.364227</v>
      </c>
      <c r="G107" s="62">
        <f t="shared" si="31"/>
        <v>19611.62261</v>
      </c>
      <c r="H107" s="62">
        <f t="shared" si="31"/>
        <v>44469.04922</v>
      </c>
      <c r="I107" s="62">
        <f t="shared" si="31"/>
        <v>94383.92734</v>
      </c>
      <c r="J107" s="62">
        <f t="shared" si="31"/>
        <v>193857.6509</v>
      </c>
      <c r="K107" s="62">
        <f t="shared" si="31"/>
        <v>391245.9787</v>
      </c>
      <c r="L107" s="62">
        <f t="shared" si="31"/>
        <v>781969.3778</v>
      </c>
      <c r="M107" s="62">
        <f t="shared" si="31"/>
        <v>1554304.686</v>
      </c>
      <c r="N107" s="62">
        <f t="shared" si="31"/>
        <v>3079727.384</v>
      </c>
      <c r="O107" s="62">
        <f t="shared" si="31"/>
        <v>6091147.404</v>
      </c>
      <c r="P107" s="62">
        <f t="shared" si="31"/>
        <v>12034549.4</v>
      </c>
    </row>
    <row r="108" ht="15.75" customHeight="1">
      <c r="A108" s="60"/>
      <c r="B108" s="60"/>
      <c r="C108" s="60" t="s">
        <v>83</v>
      </c>
      <c r="D108" s="16"/>
      <c r="E108" s="61">
        <f t="shared" ref="E108:P108" si="32">E97*E98*D209</f>
        <v>687.914611</v>
      </c>
      <c r="F108" s="62">
        <f t="shared" si="32"/>
        <v>889.8160934</v>
      </c>
      <c r="G108" s="62">
        <f t="shared" si="32"/>
        <v>1122.379676</v>
      </c>
      <c r="H108" s="62">
        <f t="shared" si="32"/>
        <v>1393.009711</v>
      </c>
      <c r="I108" s="62">
        <f t="shared" si="32"/>
        <v>1713.14448</v>
      </c>
      <c r="J108" s="62">
        <f t="shared" si="32"/>
        <v>2101.694344</v>
      </c>
      <c r="K108" s="62">
        <f t="shared" si="32"/>
        <v>2591.699078</v>
      </c>
      <c r="L108" s="62">
        <f t="shared" si="32"/>
        <v>3243.698811</v>
      </c>
      <c r="M108" s="62">
        <f t="shared" si="32"/>
        <v>4171.715864</v>
      </c>
      <c r="N108" s="62">
        <f t="shared" si="32"/>
        <v>5594.526009</v>
      </c>
      <c r="O108" s="62">
        <f t="shared" si="32"/>
        <v>7936.694364</v>
      </c>
      <c r="P108" s="62">
        <f t="shared" si="32"/>
        <v>12027.7915</v>
      </c>
    </row>
    <row r="109" ht="15.75" customHeight="1">
      <c r="D109" s="16"/>
      <c r="E109" s="61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</row>
    <row r="110" ht="15.75" customHeight="1" outlineLevel="1">
      <c r="A110" s="13"/>
      <c r="B110" s="13"/>
      <c r="C110" s="13" t="s">
        <v>84</v>
      </c>
      <c r="D110" s="51"/>
      <c r="E110" s="52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</row>
    <row r="111" ht="15.75" customHeight="1" outlineLevel="1">
      <c r="A111" s="59"/>
      <c r="B111" s="59"/>
      <c r="C111" s="59" t="s">
        <v>73</v>
      </c>
      <c r="D111" s="16"/>
      <c r="E111" s="20"/>
    </row>
    <row r="112" ht="15.75" customHeight="1" outlineLevel="1">
      <c r="A112" s="16"/>
      <c r="B112" s="16"/>
      <c r="C112" s="16" t="s">
        <v>85</v>
      </c>
      <c r="D112" s="17" t="s">
        <v>28</v>
      </c>
      <c r="E112" s="18">
        <v>0.04</v>
      </c>
      <c r="F112" s="38">
        <v>0.04</v>
      </c>
      <c r="G112" s="38">
        <v>0.04</v>
      </c>
      <c r="H112" s="38">
        <v>0.04</v>
      </c>
      <c r="I112" s="38">
        <v>0.04</v>
      </c>
      <c r="J112" s="38">
        <v>0.04</v>
      </c>
      <c r="K112" s="38">
        <v>0.04</v>
      </c>
      <c r="L112" s="38">
        <v>0.04</v>
      </c>
      <c r="M112" s="38">
        <v>0.04</v>
      </c>
      <c r="N112" s="38">
        <v>0.04</v>
      </c>
      <c r="O112" s="38">
        <v>0.04</v>
      </c>
      <c r="P112" s="38">
        <v>0.04</v>
      </c>
    </row>
    <row r="113" ht="15.75" customHeight="1" outlineLevel="1">
      <c r="A113" s="16"/>
      <c r="B113" s="16"/>
      <c r="C113" s="16" t="s">
        <v>86</v>
      </c>
      <c r="D113" s="17" t="s">
        <v>28</v>
      </c>
      <c r="E113" s="18">
        <v>0.3</v>
      </c>
      <c r="F113" s="38">
        <v>0.3</v>
      </c>
      <c r="G113" s="38">
        <v>0.3</v>
      </c>
      <c r="H113" s="38">
        <v>0.3</v>
      </c>
      <c r="I113" s="38">
        <v>0.3</v>
      </c>
      <c r="J113" s="38">
        <v>0.3</v>
      </c>
      <c r="K113" s="38">
        <v>0.3</v>
      </c>
      <c r="L113" s="38">
        <v>0.3</v>
      </c>
      <c r="M113" s="38">
        <v>0.3</v>
      </c>
      <c r="N113" s="38">
        <v>0.3</v>
      </c>
      <c r="O113" s="38">
        <v>0.3</v>
      </c>
      <c r="P113" s="38">
        <v>0.3</v>
      </c>
    </row>
    <row r="114" ht="15.75" customHeight="1" outlineLevel="1">
      <c r="D114" s="16"/>
      <c r="E114" s="20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</row>
    <row r="115" ht="15.75" customHeight="1" outlineLevel="1">
      <c r="A115" s="59"/>
      <c r="B115" s="59"/>
      <c r="C115" s="59" t="s">
        <v>74</v>
      </c>
      <c r="D115" s="16"/>
      <c r="E115" s="20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</row>
    <row r="116" ht="15.75" customHeight="1" outlineLevel="1">
      <c r="A116" s="16"/>
      <c r="B116" s="16"/>
      <c r="C116" s="16" t="s">
        <v>85</v>
      </c>
      <c r="D116" s="17" t="s">
        <v>28</v>
      </c>
      <c r="E116" s="18">
        <v>0.82</v>
      </c>
      <c r="F116" s="38">
        <v>0.82</v>
      </c>
      <c r="G116" s="38">
        <v>0.82</v>
      </c>
      <c r="H116" s="38">
        <v>0.82</v>
      </c>
      <c r="I116" s="38">
        <v>0.82</v>
      </c>
      <c r="J116" s="38">
        <v>0.82</v>
      </c>
      <c r="K116" s="38">
        <v>0.82</v>
      </c>
      <c r="L116" s="38">
        <v>0.82</v>
      </c>
      <c r="M116" s="38">
        <v>0.82</v>
      </c>
      <c r="N116" s="38">
        <v>0.82</v>
      </c>
      <c r="O116" s="38">
        <v>0.82</v>
      </c>
      <c r="P116" s="38">
        <v>0.82</v>
      </c>
    </row>
    <row r="117" ht="15.75" customHeight="1" outlineLevel="1">
      <c r="A117" s="16"/>
      <c r="B117" s="16"/>
      <c r="C117" s="16" t="s">
        <v>87</v>
      </c>
      <c r="D117" s="17" t="s">
        <v>28</v>
      </c>
      <c r="E117" s="18">
        <v>0.95</v>
      </c>
      <c r="F117" s="38">
        <v>0.95</v>
      </c>
      <c r="G117" s="38">
        <v>0.95</v>
      </c>
      <c r="H117" s="38">
        <v>0.95</v>
      </c>
      <c r="I117" s="38">
        <v>0.95</v>
      </c>
      <c r="J117" s="38">
        <v>0.95</v>
      </c>
      <c r="K117" s="38">
        <v>0.95</v>
      </c>
      <c r="L117" s="38">
        <v>0.95</v>
      </c>
      <c r="M117" s="38">
        <v>0.95</v>
      </c>
      <c r="N117" s="38">
        <v>0.95</v>
      </c>
      <c r="O117" s="38">
        <v>0.95</v>
      </c>
      <c r="P117" s="38">
        <v>0.95</v>
      </c>
    </row>
    <row r="118" ht="15.75" customHeight="1" outlineLevel="1">
      <c r="A118" s="21"/>
      <c r="B118" s="21"/>
      <c r="C118" s="21" t="s">
        <v>34</v>
      </c>
      <c r="D118" s="17" t="s">
        <v>28</v>
      </c>
      <c r="E118" s="22">
        <v>0.1</v>
      </c>
      <c r="F118" s="38">
        <v>0.1</v>
      </c>
      <c r="G118" s="38">
        <v>0.1</v>
      </c>
      <c r="H118" s="38">
        <v>0.1</v>
      </c>
      <c r="I118" s="38">
        <v>0.1</v>
      </c>
      <c r="J118" s="38">
        <v>0.1</v>
      </c>
      <c r="K118" s="38">
        <v>0.1</v>
      </c>
      <c r="L118" s="38">
        <v>0.1</v>
      </c>
      <c r="M118" s="38">
        <v>0.1</v>
      </c>
      <c r="N118" s="38">
        <v>0.1</v>
      </c>
      <c r="O118" s="38">
        <v>0.1</v>
      </c>
      <c r="P118" s="38">
        <v>0.1</v>
      </c>
    </row>
    <row r="119" ht="15.75" customHeight="1" outlineLevel="1">
      <c r="A119" s="21"/>
      <c r="B119" s="21"/>
      <c r="C119" s="21" t="s">
        <v>35</v>
      </c>
      <c r="D119" s="17" t="s">
        <v>28</v>
      </c>
      <c r="E119" s="22">
        <v>0.9</v>
      </c>
      <c r="F119" s="38">
        <v>0.9</v>
      </c>
      <c r="G119" s="38">
        <v>0.9</v>
      </c>
      <c r="H119" s="38">
        <v>0.9</v>
      </c>
      <c r="I119" s="38">
        <v>0.9</v>
      </c>
      <c r="J119" s="38">
        <v>0.9</v>
      </c>
      <c r="K119" s="38">
        <v>0.9</v>
      </c>
      <c r="L119" s="38">
        <v>0.9</v>
      </c>
      <c r="M119" s="38">
        <v>0.9</v>
      </c>
      <c r="N119" s="38">
        <v>0.9</v>
      </c>
      <c r="O119" s="38">
        <v>0.9</v>
      </c>
      <c r="P119" s="38">
        <v>0.9</v>
      </c>
    </row>
    <row r="120" ht="15.75" customHeight="1">
      <c r="D120" s="16"/>
      <c r="E120" s="20"/>
    </row>
    <row r="121" ht="15.75" customHeight="1" outlineLevel="1">
      <c r="A121" s="13"/>
      <c r="B121" s="13"/>
      <c r="C121" s="13" t="s">
        <v>88</v>
      </c>
      <c r="D121" s="51"/>
      <c r="E121" s="52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</row>
    <row r="122" ht="15.75" customHeight="1" outlineLevel="1">
      <c r="A122" s="59"/>
      <c r="B122" s="59"/>
      <c r="C122" s="59" t="s">
        <v>72</v>
      </c>
      <c r="D122" s="16"/>
      <c r="E122" s="20"/>
    </row>
    <row r="123" ht="15.75" customHeight="1" outlineLevel="1">
      <c r="A123" s="16"/>
      <c r="B123" s="16"/>
      <c r="C123" s="16" t="s">
        <v>89</v>
      </c>
      <c r="D123" s="17" t="s">
        <v>28</v>
      </c>
      <c r="E123" s="63">
        <v>0.12</v>
      </c>
      <c r="F123" s="38">
        <v>0.12</v>
      </c>
      <c r="G123" s="38">
        <v>0.12</v>
      </c>
      <c r="H123" s="38">
        <v>0.12</v>
      </c>
      <c r="I123" s="38">
        <v>0.12</v>
      </c>
      <c r="J123" s="38">
        <v>0.12</v>
      </c>
      <c r="K123" s="38">
        <v>0.12</v>
      </c>
      <c r="L123" s="38">
        <v>0.12</v>
      </c>
      <c r="M123" s="38">
        <v>0.12</v>
      </c>
      <c r="N123" s="38">
        <v>0.12</v>
      </c>
      <c r="O123" s="38">
        <v>0.12</v>
      </c>
      <c r="P123" s="38">
        <v>0.12</v>
      </c>
    </row>
    <row r="124" ht="15.75" customHeight="1" outlineLevel="1">
      <c r="A124" s="16"/>
      <c r="B124" s="16"/>
      <c r="C124" s="16" t="s">
        <v>90</v>
      </c>
      <c r="D124" s="17" t="s">
        <v>28</v>
      </c>
      <c r="E124" s="18">
        <v>0.6</v>
      </c>
      <c r="F124" s="38">
        <v>0.6</v>
      </c>
      <c r="G124" s="38">
        <v>0.6</v>
      </c>
      <c r="H124" s="38">
        <v>0.6</v>
      </c>
      <c r="I124" s="38">
        <v>0.6</v>
      </c>
      <c r="J124" s="38">
        <v>0.6</v>
      </c>
      <c r="K124" s="38">
        <v>0.6</v>
      </c>
      <c r="L124" s="38">
        <v>0.6</v>
      </c>
      <c r="M124" s="38">
        <v>0.6</v>
      </c>
      <c r="N124" s="38">
        <v>0.6</v>
      </c>
      <c r="O124" s="38">
        <v>0.6</v>
      </c>
      <c r="P124" s="38">
        <v>0.6</v>
      </c>
    </row>
    <row r="125" ht="15.75" customHeight="1" outlineLevel="1">
      <c r="A125" s="16"/>
      <c r="B125" s="16"/>
      <c r="C125" s="16" t="s">
        <v>91</v>
      </c>
      <c r="D125" s="17" t="s">
        <v>28</v>
      </c>
      <c r="E125" s="18">
        <v>0.4</v>
      </c>
      <c r="F125" s="38">
        <v>0.4</v>
      </c>
      <c r="G125" s="38">
        <v>0.4</v>
      </c>
      <c r="H125" s="38">
        <v>0.4</v>
      </c>
      <c r="I125" s="38">
        <v>0.4</v>
      </c>
      <c r="J125" s="38">
        <v>0.4</v>
      </c>
      <c r="K125" s="38">
        <v>0.4</v>
      </c>
      <c r="L125" s="38">
        <v>0.4</v>
      </c>
      <c r="M125" s="38">
        <v>0.4</v>
      </c>
      <c r="N125" s="38">
        <v>0.4</v>
      </c>
      <c r="O125" s="38">
        <v>0.4</v>
      </c>
      <c r="P125" s="38">
        <v>0.4</v>
      </c>
    </row>
    <row r="126" ht="15.75" customHeight="1" outlineLevel="1">
      <c r="A126" s="16"/>
      <c r="B126" s="16"/>
      <c r="C126" s="16"/>
      <c r="D126" s="16"/>
      <c r="E126" s="20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</row>
    <row r="127" ht="15.75" customHeight="1" outlineLevel="1">
      <c r="A127" s="59"/>
      <c r="B127" s="59"/>
      <c r="C127" s="59" t="s">
        <v>73</v>
      </c>
      <c r="D127" s="16"/>
      <c r="E127" s="20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</row>
    <row r="128" ht="15.75" customHeight="1" outlineLevel="1">
      <c r="A128" s="16"/>
      <c r="B128" s="16"/>
      <c r="C128" s="16" t="s">
        <v>89</v>
      </c>
      <c r="D128" s="17" t="s">
        <v>28</v>
      </c>
      <c r="E128" s="63">
        <v>0.13</v>
      </c>
      <c r="F128" s="38">
        <v>0.13</v>
      </c>
      <c r="G128" s="38">
        <v>0.13</v>
      </c>
      <c r="H128" s="38">
        <v>0.13</v>
      </c>
      <c r="I128" s="38">
        <v>0.13</v>
      </c>
      <c r="J128" s="38">
        <v>0.13</v>
      </c>
      <c r="K128" s="38">
        <v>0.13</v>
      </c>
      <c r="L128" s="38">
        <v>0.13</v>
      </c>
      <c r="M128" s="38">
        <v>0.13</v>
      </c>
      <c r="N128" s="38">
        <v>0.13</v>
      </c>
      <c r="O128" s="38">
        <v>0.13</v>
      </c>
      <c r="P128" s="38">
        <v>0.13</v>
      </c>
    </row>
    <row r="129" ht="15.75" customHeight="1" outlineLevel="1">
      <c r="A129" s="16"/>
      <c r="B129" s="16"/>
      <c r="C129" s="16" t="s">
        <v>90</v>
      </c>
      <c r="D129" s="17" t="s">
        <v>28</v>
      </c>
      <c r="E129" s="18">
        <v>0.9</v>
      </c>
      <c r="F129" s="38">
        <v>0.9</v>
      </c>
      <c r="G129" s="38">
        <v>0.9</v>
      </c>
      <c r="H129" s="38">
        <v>0.9</v>
      </c>
      <c r="I129" s="38">
        <v>0.9</v>
      </c>
      <c r="J129" s="38">
        <v>0.9</v>
      </c>
      <c r="K129" s="38">
        <v>0.9</v>
      </c>
      <c r="L129" s="38">
        <v>0.9</v>
      </c>
      <c r="M129" s="38">
        <v>0.9</v>
      </c>
      <c r="N129" s="38">
        <v>0.9</v>
      </c>
      <c r="O129" s="38">
        <v>0.9</v>
      </c>
      <c r="P129" s="38">
        <v>0.9</v>
      </c>
    </row>
    <row r="130" ht="15.75" customHeight="1" outlineLevel="1">
      <c r="A130" s="16"/>
      <c r="B130" s="16"/>
      <c r="C130" s="16" t="s">
        <v>91</v>
      </c>
      <c r="D130" s="17" t="s">
        <v>28</v>
      </c>
      <c r="E130" s="18">
        <v>0.1</v>
      </c>
      <c r="F130" s="38">
        <v>0.1</v>
      </c>
      <c r="G130" s="38">
        <v>0.1</v>
      </c>
      <c r="H130" s="38">
        <v>0.1</v>
      </c>
      <c r="I130" s="38">
        <v>0.1</v>
      </c>
      <c r="J130" s="38">
        <v>0.1</v>
      </c>
      <c r="K130" s="38">
        <v>0.1</v>
      </c>
      <c r="L130" s="38">
        <v>0.1</v>
      </c>
      <c r="M130" s="38">
        <v>0.1</v>
      </c>
      <c r="N130" s="38">
        <v>0.1</v>
      </c>
      <c r="O130" s="38">
        <v>0.1</v>
      </c>
      <c r="P130" s="38">
        <v>0.1</v>
      </c>
    </row>
    <row r="131" ht="15.75" customHeight="1" outlineLevel="1">
      <c r="A131" s="16"/>
      <c r="B131" s="16"/>
      <c r="C131" s="16"/>
      <c r="D131" s="16"/>
      <c r="E131" s="20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</row>
    <row r="132" ht="15.75" customHeight="1" outlineLevel="1">
      <c r="A132" s="59"/>
      <c r="B132" s="59"/>
      <c r="C132" s="59" t="s">
        <v>74</v>
      </c>
      <c r="D132" s="16"/>
      <c r="E132" s="20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</row>
    <row r="133" ht="15.75" customHeight="1" outlineLevel="1">
      <c r="A133" s="16"/>
      <c r="B133" s="16"/>
      <c r="C133" s="16" t="s">
        <v>89</v>
      </c>
      <c r="D133" s="17" t="s">
        <v>28</v>
      </c>
      <c r="E133" s="63">
        <v>0.15</v>
      </c>
      <c r="F133" s="38">
        <v>0.15</v>
      </c>
      <c r="G133" s="38">
        <v>0.15</v>
      </c>
      <c r="H133" s="38">
        <v>0.15</v>
      </c>
      <c r="I133" s="38">
        <v>0.15</v>
      </c>
      <c r="J133" s="38">
        <v>0.15</v>
      </c>
      <c r="K133" s="38">
        <v>0.15</v>
      </c>
      <c r="L133" s="38">
        <v>0.15</v>
      </c>
      <c r="M133" s="38">
        <v>0.15</v>
      </c>
      <c r="N133" s="38">
        <v>0.15</v>
      </c>
      <c r="O133" s="38">
        <v>0.15</v>
      </c>
      <c r="P133" s="38">
        <v>0.15</v>
      </c>
    </row>
    <row r="134" ht="15.75" customHeight="1" outlineLevel="1">
      <c r="A134" s="16"/>
      <c r="B134" s="16"/>
      <c r="C134" s="16" t="s">
        <v>90</v>
      </c>
      <c r="D134" s="17" t="s">
        <v>28</v>
      </c>
      <c r="E134" s="18">
        <v>0.2</v>
      </c>
      <c r="F134" s="38">
        <v>0.2</v>
      </c>
      <c r="G134" s="38">
        <v>0.2</v>
      </c>
      <c r="H134" s="38">
        <v>0.2</v>
      </c>
      <c r="I134" s="38">
        <v>0.2</v>
      </c>
      <c r="J134" s="38">
        <v>0.2</v>
      </c>
      <c r="K134" s="38">
        <v>0.2</v>
      </c>
      <c r="L134" s="38">
        <v>0.2</v>
      </c>
      <c r="M134" s="38">
        <v>0.2</v>
      </c>
      <c r="N134" s="38">
        <v>0.2</v>
      </c>
      <c r="O134" s="38">
        <v>0.2</v>
      </c>
      <c r="P134" s="38">
        <v>0.2</v>
      </c>
    </row>
    <row r="135" ht="15.75" customHeight="1" outlineLevel="1">
      <c r="A135" s="16"/>
      <c r="B135" s="16"/>
      <c r="C135" s="16" t="s">
        <v>91</v>
      </c>
      <c r="D135" s="17" t="s">
        <v>28</v>
      </c>
      <c r="E135" s="18">
        <v>0.8</v>
      </c>
      <c r="F135" s="38">
        <v>0.8</v>
      </c>
      <c r="G135" s="38">
        <v>0.8</v>
      </c>
      <c r="H135" s="38">
        <v>0.8</v>
      </c>
      <c r="I135" s="38">
        <v>0.8</v>
      </c>
      <c r="J135" s="38">
        <v>0.8</v>
      </c>
      <c r="K135" s="38">
        <v>0.8</v>
      </c>
      <c r="L135" s="38">
        <v>0.8</v>
      </c>
      <c r="M135" s="38">
        <v>0.8</v>
      </c>
      <c r="N135" s="38">
        <v>0.8</v>
      </c>
      <c r="O135" s="38">
        <v>0.8</v>
      </c>
      <c r="P135" s="38">
        <v>0.8</v>
      </c>
    </row>
    <row r="136" ht="15.75" customHeight="1">
      <c r="D136" s="16"/>
      <c r="E136" s="20"/>
    </row>
    <row r="137" ht="15.75" customHeight="1">
      <c r="A137" s="65"/>
      <c r="B137" s="65"/>
      <c r="C137" s="65" t="s">
        <v>92</v>
      </c>
      <c r="D137" s="66"/>
      <c r="E137" s="67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</row>
    <row r="138" ht="15.75" customHeight="1">
      <c r="A138" s="68"/>
      <c r="B138" s="68"/>
      <c r="C138" s="68" t="s">
        <v>93</v>
      </c>
      <c r="D138" s="69"/>
      <c r="E138" s="70">
        <f t="shared" ref="E138:P138" si="33">round(E63*$E55,0)</f>
        <v>63195</v>
      </c>
      <c r="F138" s="71">
        <f t="shared" si="33"/>
        <v>72674</v>
      </c>
      <c r="G138" s="71">
        <f t="shared" si="33"/>
        <v>83574</v>
      </c>
      <c r="H138" s="71">
        <f t="shared" si="33"/>
        <v>96111</v>
      </c>
      <c r="I138" s="71">
        <f t="shared" si="33"/>
        <v>110527</v>
      </c>
      <c r="J138" s="71">
        <f t="shared" si="33"/>
        <v>127106</v>
      </c>
      <c r="K138" s="71">
        <f t="shared" si="33"/>
        <v>146173</v>
      </c>
      <c r="L138" s="71">
        <f t="shared" si="33"/>
        <v>168098</v>
      </c>
      <c r="M138" s="71">
        <f t="shared" si="33"/>
        <v>193313</v>
      </c>
      <c r="N138" s="71">
        <f t="shared" si="33"/>
        <v>222310</v>
      </c>
      <c r="O138" s="71">
        <f t="shared" si="33"/>
        <v>255657</v>
      </c>
      <c r="P138" s="71">
        <f t="shared" si="33"/>
        <v>294005</v>
      </c>
    </row>
    <row r="139" ht="15.75" customHeight="1">
      <c r="A139" s="68"/>
      <c r="B139" s="68"/>
      <c r="C139" s="68" t="s">
        <v>94</v>
      </c>
      <c r="D139" s="69"/>
      <c r="E139" s="72">
        <f t="shared" ref="E139:P139" si="34">D142-E147</f>
        <v>18155.96823</v>
      </c>
      <c r="F139" s="73">
        <f t="shared" si="34"/>
        <v>53333.60947</v>
      </c>
      <c r="G139" s="73">
        <f t="shared" si="34"/>
        <v>82448.75512</v>
      </c>
      <c r="H139" s="73">
        <f t="shared" si="34"/>
        <v>108537.2395</v>
      </c>
      <c r="I139" s="73">
        <f t="shared" si="34"/>
        <v>133719.3471</v>
      </c>
      <c r="J139" s="73">
        <f t="shared" si="34"/>
        <v>159535.8116</v>
      </c>
      <c r="K139" s="73">
        <f t="shared" si="34"/>
        <v>187176.0401</v>
      </c>
      <c r="L139" s="73">
        <f t="shared" si="34"/>
        <v>217627.811</v>
      </c>
      <c r="M139" s="73">
        <f t="shared" si="34"/>
        <v>251775.9044</v>
      </c>
      <c r="N139" s="73">
        <f t="shared" si="34"/>
        <v>290479.1401</v>
      </c>
      <c r="O139" s="73">
        <f t="shared" si="34"/>
        <v>334618.1943</v>
      </c>
      <c r="P139" s="73">
        <f t="shared" si="34"/>
        <v>385137.7859</v>
      </c>
    </row>
    <row r="140" ht="15.75" customHeight="1">
      <c r="A140" s="74"/>
      <c r="B140" s="74"/>
      <c r="C140" s="74" t="s">
        <v>95</v>
      </c>
      <c r="D140" s="17" t="s">
        <v>28</v>
      </c>
      <c r="E140" s="70">
        <v>448.74976968691357</v>
      </c>
      <c r="F140" s="71">
        <v>447.03233229675374</v>
      </c>
      <c r="G140" s="71">
        <v>445.2478822460218</v>
      </c>
      <c r="H140" s="71">
        <v>442.5482997500994</v>
      </c>
      <c r="I140" s="71">
        <v>440.50047679926666</v>
      </c>
      <c r="J140" s="71">
        <v>438.3446361789306</v>
      </c>
      <c r="K140" s="71">
        <v>436.0675067246149</v>
      </c>
      <c r="L140" s="71">
        <v>433.928413530863</v>
      </c>
      <c r="M140" s="71">
        <v>431.7595920586381</v>
      </c>
      <c r="N140" s="71">
        <v>429.5866374734483</v>
      </c>
      <c r="O140" s="71">
        <v>427.44782374289457</v>
      </c>
      <c r="P140" s="71">
        <v>425.3092070053406</v>
      </c>
    </row>
    <row r="141">
      <c r="E141" s="24"/>
    </row>
    <row r="142" ht="15.75" customHeight="1">
      <c r="A142" s="75"/>
      <c r="B142" s="75"/>
      <c r="C142" s="75" t="s">
        <v>96</v>
      </c>
      <c r="D142" s="76">
        <v>24566.302027294198</v>
      </c>
      <c r="E142" s="77">
        <f t="shared" ref="E142:P142" si="35">SUM(E138:E140)</f>
        <v>81799.718</v>
      </c>
      <c r="F142" s="78">
        <f t="shared" si="35"/>
        <v>126454.6418</v>
      </c>
      <c r="G142" s="78">
        <f t="shared" si="35"/>
        <v>166468.003</v>
      </c>
      <c r="H142" s="78">
        <f t="shared" si="35"/>
        <v>205090.7878</v>
      </c>
      <c r="I142" s="78">
        <f t="shared" si="35"/>
        <v>244686.8476</v>
      </c>
      <c r="J142" s="78">
        <f t="shared" si="35"/>
        <v>287080.1563</v>
      </c>
      <c r="K142" s="78">
        <f t="shared" si="35"/>
        <v>333785.1076</v>
      </c>
      <c r="L142" s="78">
        <f t="shared" si="35"/>
        <v>386159.7394</v>
      </c>
      <c r="M142" s="78">
        <f t="shared" si="35"/>
        <v>445520.664</v>
      </c>
      <c r="N142" s="78">
        <f t="shared" si="35"/>
        <v>513218.7268</v>
      </c>
      <c r="O142" s="78">
        <f t="shared" si="35"/>
        <v>590702.6421</v>
      </c>
      <c r="P142" s="78">
        <f t="shared" si="35"/>
        <v>679568.0951</v>
      </c>
    </row>
    <row r="143" ht="15.75" customHeight="1">
      <c r="A143" s="79"/>
      <c r="B143" s="79"/>
      <c r="C143" s="79"/>
      <c r="D143" s="80"/>
      <c r="E143" s="81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</row>
    <row r="144" ht="15.75" customHeight="1">
      <c r="A144" s="83"/>
      <c r="B144" s="83"/>
      <c r="C144" s="83" t="s">
        <v>97</v>
      </c>
      <c r="D144" s="76">
        <v>2143.422135604398</v>
      </c>
      <c r="E144" s="72">
        <f t="shared" ref="E144:P144" si="36">E154</f>
        <v>36809.6231</v>
      </c>
      <c r="F144" s="73">
        <f t="shared" si="36"/>
        <v>56904.16381</v>
      </c>
      <c r="G144" s="73">
        <f t="shared" si="36"/>
        <v>74910.4701</v>
      </c>
      <c r="H144" s="73">
        <f t="shared" si="36"/>
        <v>92290.65605</v>
      </c>
      <c r="I144" s="73">
        <f t="shared" si="36"/>
        <v>110109.0982</v>
      </c>
      <c r="J144" s="73">
        <f t="shared" si="36"/>
        <v>129186.3571</v>
      </c>
      <c r="K144" s="73">
        <f t="shared" si="36"/>
        <v>150203.4007</v>
      </c>
      <c r="L144" s="73">
        <f t="shared" si="36"/>
        <v>173772.2004</v>
      </c>
      <c r="M144" s="73">
        <f t="shared" si="36"/>
        <v>200484.7291</v>
      </c>
      <c r="N144" s="73">
        <f t="shared" si="36"/>
        <v>230948.9644</v>
      </c>
      <c r="O144" s="73">
        <f t="shared" si="36"/>
        <v>265816.6244</v>
      </c>
      <c r="P144" s="73">
        <f t="shared" si="36"/>
        <v>305806.2086</v>
      </c>
    </row>
    <row r="145" ht="15.75" customHeight="1">
      <c r="A145" s="83"/>
      <c r="B145" s="83"/>
      <c r="C145" s="83" t="s">
        <v>98</v>
      </c>
      <c r="D145" s="76">
        <v>26709.724162898594</v>
      </c>
      <c r="E145" s="72">
        <f t="shared" ref="E145:P145" si="37">SUM(E144,E142)</f>
        <v>118609.3411</v>
      </c>
      <c r="F145" s="73">
        <f t="shared" si="37"/>
        <v>183358.8056</v>
      </c>
      <c r="G145" s="73">
        <f t="shared" si="37"/>
        <v>241378.4731</v>
      </c>
      <c r="H145" s="73">
        <f t="shared" si="37"/>
        <v>297381.4438</v>
      </c>
      <c r="I145" s="73">
        <f t="shared" si="37"/>
        <v>354795.9457</v>
      </c>
      <c r="J145" s="73">
        <f t="shared" si="37"/>
        <v>416266.5134</v>
      </c>
      <c r="K145" s="73">
        <f t="shared" si="37"/>
        <v>483988.5083</v>
      </c>
      <c r="L145" s="73">
        <f t="shared" si="37"/>
        <v>559931.9398</v>
      </c>
      <c r="M145" s="73">
        <f t="shared" si="37"/>
        <v>646005.3932</v>
      </c>
      <c r="N145" s="73">
        <f t="shared" si="37"/>
        <v>744167.6912</v>
      </c>
      <c r="O145" s="73">
        <f t="shared" si="37"/>
        <v>856519.2665</v>
      </c>
      <c r="P145" s="73">
        <f t="shared" si="37"/>
        <v>985374.3037</v>
      </c>
    </row>
    <row r="146" ht="15.75" customHeight="1">
      <c r="A146" s="84"/>
      <c r="B146" s="84"/>
      <c r="C146" s="84"/>
      <c r="D146" s="82"/>
      <c r="E146" s="85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</row>
    <row r="147" ht="15.75" customHeight="1">
      <c r="A147" s="74"/>
      <c r="B147" s="74"/>
      <c r="C147" s="74" t="s">
        <v>99</v>
      </c>
      <c r="D147" s="17" t="s">
        <v>28</v>
      </c>
      <c r="E147" s="70">
        <v>6410.3337990956625</v>
      </c>
      <c r="F147" s="71">
        <v>28466.1085299308</v>
      </c>
      <c r="G147" s="71">
        <v>44005.88667982081</v>
      </c>
      <c r="H147" s="71">
        <v>57930.76354493143</v>
      </c>
      <c r="I147" s="71">
        <v>71371.440681275</v>
      </c>
      <c r="J147" s="71">
        <v>85151.03593803408</v>
      </c>
      <c r="K147" s="71">
        <v>99904.11618009262</v>
      </c>
      <c r="L147" s="71">
        <v>116157.29657913034</v>
      </c>
      <c r="M147" s="71">
        <v>134383.83499547694</v>
      </c>
      <c r="N147" s="71">
        <v>155041.52387375888</v>
      </c>
      <c r="O147" s="71">
        <v>178600.53250200374</v>
      </c>
      <c r="P147" s="71">
        <v>205564.85623841194</v>
      </c>
    </row>
    <row r="148" ht="15.75" customHeight="1">
      <c r="A148" s="68"/>
      <c r="B148" s="68"/>
      <c r="C148" s="68" t="s">
        <v>100</v>
      </c>
      <c r="D148" s="82"/>
      <c r="E148" s="85">
        <f t="shared" ref="E148:P148" si="38">E147/D145</f>
        <v>0.24</v>
      </c>
      <c r="F148" s="86">
        <f t="shared" si="38"/>
        <v>0.2399988759</v>
      </c>
      <c r="G148" s="86">
        <f t="shared" si="38"/>
        <v>0.2399987638</v>
      </c>
      <c r="H148" s="86">
        <f t="shared" si="38"/>
        <v>0.23999971</v>
      </c>
      <c r="I148" s="86">
        <f t="shared" si="38"/>
        <v>0.2399996441</v>
      </c>
      <c r="J148" s="86">
        <f t="shared" si="38"/>
        <v>0.2400000252</v>
      </c>
      <c r="K148" s="86">
        <f t="shared" si="38"/>
        <v>0.2400003675</v>
      </c>
      <c r="L148" s="86">
        <f t="shared" si="38"/>
        <v>0.2400001128</v>
      </c>
      <c r="M148" s="86">
        <f t="shared" si="38"/>
        <v>0.2400003026</v>
      </c>
      <c r="N148" s="86">
        <f t="shared" si="38"/>
        <v>0.2400003553</v>
      </c>
      <c r="O148" s="86">
        <f t="shared" si="38"/>
        <v>0.2400003851</v>
      </c>
      <c r="P148" s="86">
        <f t="shared" si="38"/>
        <v>0.2400002712</v>
      </c>
    </row>
    <row r="149" ht="15.75" customHeight="1">
      <c r="A149" s="68"/>
      <c r="B149" s="68"/>
      <c r="C149" s="68" t="s">
        <v>101</v>
      </c>
      <c r="D149" s="82"/>
      <c r="E149" s="85">
        <f t="shared" ref="E149:P149" si="39">E139/D142</f>
        <v>0.73905988</v>
      </c>
      <c r="F149" s="86">
        <f t="shared" si="39"/>
        <v>0.6520023635</v>
      </c>
      <c r="G149" s="86">
        <f t="shared" si="39"/>
        <v>0.6520025991</v>
      </c>
      <c r="H149" s="86">
        <f t="shared" si="39"/>
        <v>0.6520006097</v>
      </c>
      <c r="I149" s="86">
        <f t="shared" si="39"/>
        <v>0.6520007482</v>
      </c>
      <c r="J149" s="86">
        <f t="shared" si="39"/>
        <v>0.6519999469</v>
      </c>
      <c r="K149" s="86">
        <f t="shared" si="39"/>
        <v>0.6519992274</v>
      </c>
      <c r="L149" s="86">
        <f t="shared" si="39"/>
        <v>0.6519997629</v>
      </c>
      <c r="M149" s="86">
        <f t="shared" si="39"/>
        <v>0.6519993638</v>
      </c>
      <c r="N149" s="86">
        <f t="shared" si="39"/>
        <v>0.651999253</v>
      </c>
      <c r="O149" s="86">
        <f t="shared" si="39"/>
        <v>0.6519991902</v>
      </c>
      <c r="P149" s="86">
        <f t="shared" si="39"/>
        <v>0.6519994298</v>
      </c>
    </row>
    <row r="150" ht="15.75" customHeight="1">
      <c r="A150" s="68"/>
      <c r="B150" s="68"/>
      <c r="C150" s="68" t="s">
        <v>102</v>
      </c>
      <c r="D150" s="82"/>
      <c r="E150" s="85">
        <f t="shared" ref="E150:P150" si="40">E190/D145</f>
        <v>0.1989350973</v>
      </c>
      <c r="F150" s="86">
        <f t="shared" si="40"/>
        <v>0.0517119989</v>
      </c>
      <c r="G150" s="86">
        <f t="shared" si="40"/>
        <v>0.03899055095</v>
      </c>
      <c r="H150" s="86">
        <f t="shared" si="40"/>
        <v>0.03507308518</v>
      </c>
      <c r="I150" s="86">
        <f t="shared" si="40"/>
        <v>0.03456316694</v>
      </c>
      <c r="J150" s="86">
        <f t="shared" si="40"/>
        <v>0.0365226079</v>
      </c>
      <c r="K150" s="86">
        <f t="shared" si="40"/>
        <v>0.04137141144</v>
      </c>
      <c r="L150" s="86">
        <f t="shared" si="40"/>
        <v>0.05054850539</v>
      </c>
      <c r="M150" s="86">
        <f t="shared" si="40"/>
        <v>0.06683307517</v>
      </c>
      <c r="N150" s="86">
        <f t="shared" si="40"/>
        <v>0.09514295422</v>
      </c>
      <c r="O150" s="86">
        <f t="shared" si="40"/>
        <v>0.1439938022</v>
      </c>
      <c r="P150" s="86">
        <f t="shared" si="40"/>
        <v>0.228038144</v>
      </c>
    </row>
    <row r="151" ht="15.75" customHeight="1">
      <c r="A151" s="68"/>
      <c r="B151" s="68"/>
      <c r="C151" s="68" t="s">
        <v>103</v>
      </c>
      <c r="D151" s="82"/>
      <c r="E151" s="85">
        <f t="shared" ref="E151:P151" si="41">(E139+D144)/D145</f>
        <v>0.76</v>
      </c>
      <c r="F151" s="86">
        <f t="shared" si="41"/>
        <v>0.7600011241</v>
      </c>
      <c r="G151" s="86">
        <f t="shared" si="41"/>
        <v>0.7600012362</v>
      </c>
      <c r="H151" s="86">
        <f t="shared" si="41"/>
        <v>0.76000029</v>
      </c>
      <c r="I151" s="86">
        <f t="shared" si="41"/>
        <v>0.7600003559</v>
      </c>
      <c r="J151" s="86">
        <f t="shared" si="41"/>
        <v>0.7599999748</v>
      </c>
      <c r="K151" s="86">
        <f t="shared" si="41"/>
        <v>0.7599996325</v>
      </c>
      <c r="L151" s="86">
        <f t="shared" si="41"/>
        <v>0.7599998872</v>
      </c>
      <c r="M151" s="86">
        <f t="shared" si="41"/>
        <v>0.7599996974</v>
      </c>
      <c r="N151" s="86">
        <f t="shared" si="41"/>
        <v>0.7599996447</v>
      </c>
      <c r="O151" s="86">
        <f t="shared" si="41"/>
        <v>0.7599996149</v>
      </c>
      <c r="P151" s="86">
        <f t="shared" si="41"/>
        <v>0.7599997288</v>
      </c>
    </row>
    <row r="152" ht="15.75" customHeight="1">
      <c r="A152" s="74"/>
      <c r="B152" s="74"/>
      <c r="C152" s="74"/>
      <c r="D152" s="82"/>
      <c r="E152" s="81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</row>
    <row r="153" ht="15.75" customHeight="1">
      <c r="A153" s="65"/>
      <c r="B153" s="65"/>
      <c r="C153" s="65" t="s">
        <v>104</v>
      </c>
      <c r="D153" s="66"/>
      <c r="E153" s="67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</row>
    <row r="154" ht="15.75" customHeight="1">
      <c r="A154" s="74"/>
      <c r="B154" s="74"/>
      <c r="C154" s="74" t="s">
        <v>93</v>
      </c>
      <c r="D154" s="17" t="s">
        <v>105</v>
      </c>
      <c r="E154" s="70">
        <f t="shared" ref="E154:P154" si="42">SUM(E155:E157)</f>
        <v>36809.6231</v>
      </c>
      <c r="F154" s="71">
        <f t="shared" si="42"/>
        <v>56904.16381</v>
      </c>
      <c r="G154" s="71">
        <f t="shared" si="42"/>
        <v>74910.4701</v>
      </c>
      <c r="H154" s="71">
        <f t="shared" si="42"/>
        <v>92290.65605</v>
      </c>
      <c r="I154" s="71">
        <f t="shared" si="42"/>
        <v>110109.0982</v>
      </c>
      <c r="J154" s="71">
        <f t="shared" si="42"/>
        <v>129186.3571</v>
      </c>
      <c r="K154" s="71">
        <f t="shared" si="42"/>
        <v>150203.4007</v>
      </c>
      <c r="L154" s="71">
        <f t="shared" si="42"/>
        <v>173772.2004</v>
      </c>
      <c r="M154" s="71">
        <f t="shared" si="42"/>
        <v>200484.7291</v>
      </c>
      <c r="N154" s="71">
        <f t="shared" si="42"/>
        <v>230948.9644</v>
      </c>
      <c r="O154" s="71">
        <f t="shared" si="42"/>
        <v>265816.6244</v>
      </c>
      <c r="P154" s="71">
        <f t="shared" si="42"/>
        <v>305806.2086</v>
      </c>
    </row>
    <row r="155" ht="15.75" customHeight="1">
      <c r="A155" s="87"/>
      <c r="B155" s="87"/>
      <c r="C155" s="87" t="s">
        <v>106</v>
      </c>
      <c r="D155" s="17" t="s">
        <v>28</v>
      </c>
      <c r="E155" s="88">
        <v>26134.8324003244</v>
      </c>
      <c r="F155" s="89">
        <v>40515.76463280054</v>
      </c>
      <c r="G155" s="89">
        <v>53066.57701969323</v>
      </c>
      <c r="H155" s="89">
        <v>65164.58642616551</v>
      </c>
      <c r="I155" s="89">
        <v>77659.50652105824</v>
      </c>
      <c r="J155" s="89">
        <v>91509.82784168891</v>
      </c>
      <c r="K155" s="89">
        <v>106347.94906743948</v>
      </c>
      <c r="L155" s="89">
        <v>122897.1718797383</v>
      </c>
      <c r="M155" s="89">
        <v>141742.25955361692</v>
      </c>
      <c r="N155" s="89">
        <v>163322.7987740612</v>
      </c>
      <c r="O155" s="89">
        <v>188080.78848072846</v>
      </c>
      <c r="P155" s="89">
        <v>216327.0225286212</v>
      </c>
    </row>
    <row r="156" ht="15.75" customHeight="1">
      <c r="A156" s="87"/>
      <c r="B156" s="87"/>
      <c r="C156" s="87" t="s">
        <v>107</v>
      </c>
      <c r="D156" s="17" t="s">
        <v>28</v>
      </c>
      <c r="E156" s="88">
        <v>8907.928789969726</v>
      </c>
      <c r="F156" s="89">
        <v>13679.760979951196</v>
      </c>
      <c r="G156" s="89">
        <v>18014.469849937646</v>
      </c>
      <c r="H156" s="89">
        <v>22387.49818280297</v>
      </c>
      <c r="I156" s="89">
        <v>26546.334614927284</v>
      </c>
      <c r="J156" s="89">
        <v>31173.887494542792</v>
      </c>
      <c r="K156" s="89">
        <v>36224.75362872249</v>
      </c>
      <c r="L156" s="89">
        <v>41935.67941878611</v>
      </c>
      <c r="M156" s="89">
        <v>48416.00198993251</v>
      </c>
      <c r="N156" s="89">
        <v>55723.00927459011</v>
      </c>
      <c r="O156" s="89">
        <v>64145.77948920222</v>
      </c>
      <c r="P156" s="89">
        <v>73796.29766405394</v>
      </c>
    </row>
    <row r="157" ht="15.75" customHeight="1">
      <c r="A157" s="87"/>
      <c r="B157" s="87"/>
      <c r="C157" s="87" t="s">
        <v>108</v>
      </c>
      <c r="D157" s="17" t="s">
        <v>28</v>
      </c>
      <c r="E157" s="88">
        <v>1766.8619087543275</v>
      </c>
      <c r="F157" s="89">
        <v>2708.6381973613898</v>
      </c>
      <c r="G157" s="89">
        <v>3829.423231573576</v>
      </c>
      <c r="H157" s="89">
        <v>4738.571444404371</v>
      </c>
      <c r="I157" s="89">
        <v>5903.257059748236</v>
      </c>
      <c r="J157" s="89">
        <v>6502.641793198439</v>
      </c>
      <c r="K157" s="89">
        <v>7630.698052713496</v>
      </c>
      <c r="L157" s="89">
        <v>8939.349126661298</v>
      </c>
      <c r="M157" s="89">
        <v>10326.46760355257</v>
      </c>
      <c r="N157" s="89">
        <v>11903.156393594898</v>
      </c>
      <c r="O157" s="89">
        <v>13590.056476291707</v>
      </c>
      <c r="P157" s="89">
        <v>15682.888414986854</v>
      </c>
    </row>
    <row r="158" ht="15.75" customHeight="1">
      <c r="A158" s="90"/>
      <c r="B158" s="90"/>
      <c r="C158" s="90"/>
      <c r="D158" s="82"/>
      <c r="E158" s="91"/>
      <c r="F158" s="90"/>
      <c r="G158" s="90"/>
      <c r="H158" s="90"/>
      <c r="I158" s="90"/>
      <c r="J158" s="90"/>
      <c r="K158" s="90"/>
      <c r="L158" s="90"/>
      <c r="M158" s="90"/>
      <c r="N158" s="90"/>
      <c r="O158" s="90"/>
      <c r="P158" s="90"/>
    </row>
    <row r="159" ht="15.75" customHeight="1">
      <c r="A159" s="68"/>
      <c r="B159" s="68"/>
      <c r="C159" s="68" t="s">
        <v>94</v>
      </c>
      <c r="D159" s="92" t="s">
        <v>105</v>
      </c>
      <c r="E159" s="93">
        <f t="shared" ref="E159:P159" si="43">SUM(E160:E162)</f>
        <v>9327.06349</v>
      </c>
      <c r="F159" s="94">
        <f t="shared" si="43"/>
        <v>18064.12002</v>
      </c>
      <c r="G159" s="94">
        <f t="shared" si="43"/>
        <v>35232.58682</v>
      </c>
      <c r="H159" s="94">
        <f t="shared" si="43"/>
        <v>69025.71734</v>
      </c>
      <c r="I159" s="94">
        <f t="shared" si="43"/>
        <v>135606.4472</v>
      </c>
      <c r="J159" s="94">
        <f t="shared" si="43"/>
        <v>266861.1194</v>
      </c>
      <c r="K159" s="94">
        <f t="shared" si="43"/>
        <v>525696.1426</v>
      </c>
      <c r="L159" s="94">
        <f t="shared" si="43"/>
        <v>1036216.95</v>
      </c>
      <c r="M159" s="94">
        <f t="shared" si="43"/>
        <v>2043267.693</v>
      </c>
      <c r="N159" s="94">
        <f t="shared" si="43"/>
        <v>4029896.41</v>
      </c>
      <c r="O159" s="94">
        <f t="shared" si="43"/>
        <v>7949100.953</v>
      </c>
      <c r="P159" s="94">
        <f t="shared" si="43"/>
        <v>15681038.25</v>
      </c>
    </row>
    <row r="160" ht="15.75" customHeight="1">
      <c r="A160" s="95"/>
      <c r="B160" s="95"/>
      <c r="C160" s="95" t="s">
        <v>106</v>
      </c>
      <c r="D160" s="26" t="s">
        <v>38</v>
      </c>
      <c r="E160" s="96">
        <f t="shared" ref="E160:P160" si="44">D207-E175</f>
        <v>6552.409876</v>
      </c>
      <c r="F160" s="97">
        <f t="shared" si="44"/>
        <v>7561.265927</v>
      </c>
      <c r="G160" s="97">
        <f t="shared" si="44"/>
        <v>8811.332757</v>
      </c>
      <c r="H160" s="97">
        <f t="shared" si="44"/>
        <v>10432.47043</v>
      </c>
      <c r="I160" s="97">
        <f t="shared" si="44"/>
        <v>12665.53361</v>
      </c>
      <c r="J160" s="97">
        <f t="shared" si="44"/>
        <v>15968.92134</v>
      </c>
      <c r="K160" s="97">
        <f t="shared" si="44"/>
        <v>21227.99175</v>
      </c>
      <c r="L160" s="97">
        <f t="shared" si="44"/>
        <v>30167.29961</v>
      </c>
      <c r="M160" s="97">
        <f t="shared" si="44"/>
        <v>46164.01199</v>
      </c>
      <c r="N160" s="97">
        <f t="shared" si="44"/>
        <v>75852.10963</v>
      </c>
      <c r="O160" s="97">
        <f t="shared" si="44"/>
        <v>132286.9545</v>
      </c>
      <c r="P160" s="97">
        <f t="shared" si="44"/>
        <v>241187.9735</v>
      </c>
    </row>
    <row r="161" ht="15.75" customHeight="1">
      <c r="A161" s="95"/>
      <c r="B161" s="95"/>
      <c r="C161" s="95" t="s">
        <v>107</v>
      </c>
      <c r="D161" s="26" t="s">
        <v>38</v>
      </c>
      <c r="E161" s="96">
        <f t="shared" ref="E161:P161" si="45">D208-E176</f>
        <v>1988.465487</v>
      </c>
      <c r="F161" s="97">
        <f t="shared" si="45"/>
        <v>9485.921418</v>
      </c>
      <c r="G161" s="97">
        <f t="shared" si="45"/>
        <v>25138.53444</v>
      </c>
      <c r="H161" s="97">
        <f t="shared" si="45"/>
        <v>57001.23582</v>
      </c>
      <c r="I161" s="97">
        <f t="shared" si="45"/>
        <v>120983.0341</v>
      </c>
      <c r="J161" s="97">
        <f t="shared" si="45"/>
        <v>248490.2617</v>
      </c>
      <c r="K161" s="97">
        <f t="shared" si="45"/>
        <v>501506.209</v>
      </c>
      <c r="L161" s="97">
        <f t="shared" si="45"/>
        <v>1002342.566</v>
      </c>
      <c r="M161" s="97">
        <f t="shared" si="45"/>
        <v>1992336.006</v>
      </c>
      <c r="N161" s="97">
        <f t="shared" si="45"/>
        <v>3947650.556</v>
      </c>
      <c r="O161" s="97">
        <f t="shared" si="45"/>
        <v>7807743.491</v>
      </c>
      <c r="P161" s="97">
        <f t="shared" si="45"/>
        <v>15426104.23</v>
      </c>
    </row>
    <row r="162" ht="15.75" customHeight="1">
      <c r="A162" s="95"/>
      <c r="B162" s="95"/>
      <c r="C162" s="95" t="s">
        <v>108</v>
      </c>
      <c r="D162" s="26" t="s">
        <v>38</v>
      </c>
      <c r="E162" s="96">
        <f t="shared" ref="E162:P162" si="46">D209-E177</f>
        <v>786.1881268</v>
      </c>
      <c r="F162" s="97">
        <f t="shared" si="46"/>
        <v>1016.932678</v>
      </c>
      <c r="G162" s="97">
        <f t="shared" si="46"/>
        <v>1282.71963</v>
      </c>
      <c r="H162" s="97">
        <f t="shared" si="46"/>
        <v>1592.011098</v>
      </c>
      <c r="I162" s="97">
        <f t="shared" si="46"/>
        <v>1957.879406</v>
      </c>
      <c r="J162" s="97">
        <f t="shared" si="46"/>
        <v>2401.936394</v>
      </c>
      <c r="K162" s="97">
        <f t="shared" si="46"/>
        <v>2961.941803</v>
      </c>
      <c r="L162" s="97">
        <f t="shared" si="46"/>
        <v>3707.084355</v>
      </c>
      <c r="M162" s="97">
        <f t="shared" si="46"/>
        <v>4767.675273</v>
      </c>
      <c r="N162" s="97">
        <f t="shared" si="46"/>
        <v>6393.74401</v>
      </c>
      <c r="O162" s="97">
        <f t="shared" si="46"/>
        <v>9070.507844</v>
      </c>
      <c r="P162" s="97">
        <f t="shared" si="46"/>
        <v>13746.04743</v>
      </c>
    </row>
    <row r="163" ht="15.75" customHeight="1">
      <c r="A163" s="98"/>
      <c r="B163" s="98"/>
      <c r="C163" s="98"/>
      <c r="D163" s="82"/>
      <c r="E163" s="70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</row>
    <row r="164" ht="15.75" customHeight="1">
      <c r="A164" s="98"/>
      <c r="B164" s="98"/>
      <c r="C164" s="98" t="s">
        <v>109</v>
      </c>
      <c r="D164" s="17" t="s">
        <v>105</v>
      </c>
      <c r="E164" s="70">
        <f t="shared" ref="E164:P164" si="47">SUM(E165:E167)</f>
        <v>54.84719407</v>
      </c>
      <c r="F164" s="71">
        <f t="shared" si="47"/>
        <v>54.63728506</v>
      </c>
      <c r="G164" s="71">
        <f t="shared" si="47"/>
        <v>54.41918561</v>
      </c>
      <c r="H164" s="71">
        <f t="shared" si="47"/>
        <v>54.08923664</v>
      </c>
      <c r="I164" s="71">
        <f t="shared" si="47"/>
        <v>53.83894716</v>
      </c>
      <c r="J164" s="71">
        <f t="shared" si="47"/>
        <v>53.57545553</v>
      </c>
      <c r="K164" s="71">
        <f t="shared" si="47"/>
        <v>53.29713971</v>
      </c>
      <c r="L164" s="71">
        <f t="shared" si="47"/>
        <v>53.03569499</v>
      </c>
      <c r="M164" s="71">
        <f t="shared" si="47"/>
        <v>52.77061681</v>
      </c>
      <c r="N164" s="71">
        <f t="shared" si="47"/>
        <v>52.50503347</v>
      </c>
      <c r="O164" s="71">
        <f t="shared" si="47"/>
        <v>52.2436229</v>
      </c>
      <c r="P164" s="71">
        <f t="shared" si="47"/>
        <v>51.98223641</v>
      </c>
    </row>
    <row r="165" ht="15.75" customHeight="1">
      <c r="A165" s="87"/>
      <c r="B165" s="87"/>
      <c r="C165" s="87" t="s">
        <v>106</v>
      </c>
      <c r="D165" s="17" t="s">
        <v>28</v>
      </c>
      <c r="E165" s="88">
        <v>43.658366481984615</v>
      </c>
      <c r="F165" s="89">
        <v>43.44756907851294</v>
      </c>
      <c r="G165" s="89">
        <v>43.43957071960788</v>
      </c>
      <c r="H165" s="89">
        <v>43.26533131439536</v>
      </c>
      <c r="I165" s="89">
        <v>42.95624388265626</v>
      </c>
      <c r="J165" s="89">
        <v>42.72314268363683</v>
      </c>
      <c r="K165" s="89">
        <v>42.51653880279952</v>
      </c>
      <c r="L165" s="89">
        <v>42.33477598266617</v>
      </c>
      <c r="M165" s="89">
        <v>42.12309516165474</v>
      </c>
      <c r="N165" s="89">
        <v>41.893689011576534</v>
      </c>
      <c r="O165" s="89">
        <v>41.68545397876824</v>
      </c>
      <c r="P165" s="89">
        <v>41.48174121992486</v>
      </c>
    </row>
    <row r="166" ht="15.75" customHeight="1">
      <c r="A166" s="87"/>
      <c r="B166" s="87"/>
      <c r="C166" s="87" t="s">
        <v>107</v>
      </c>
      <c r="D166" s="17" t="s">
        <v>28</v>
      </c>
      <c r="E166" s="88">
        <v>10.750050038277621</v>
      </c>
      <c r="F166" s="89">
        <v>10.785400070546348</v>
      </c>
      <c r="G166" s="89">
        <v>10.605210891257245</v>
      </c>
      <c r="H166" s="89">
        <v>10.453069515350638</v>
      </c>
      <c r="I166" s="89">
        <v>10.472062863886595</v>
      </c>
      <c r="J166" s="89">
        <v>10.458391811973584</v>
      </c>
      <c r="K166" s="89">
        <v>10.395626713936279</v>
      </c>
      <c r="L166" s="89">
        <v>10.319708951153892</v>
      </c>
      <c r="M166" s="89">
        <v>10.264968345535362</v>
      </c>
      <c r="N166" s="89">
        <v>10.226585771007171</v>
      </c>
      <c r="O166" s="89">
        <v>10.178451762312092</v>
      </c>
      <c r="P166" s="89">
        <v>10.123555704500863</v>
      </c>
    </row>
    <row r="167" ht="15.75" customHeight="1">
      <c r="A167" s="87"/>
      <c r="B167" s="87"/>
      <c r="C167" s="87" t="s">
        <v>108</v>
      </c>
      <c r="D167" s="17" t="s">
        <v>28</v>
      </c>
      <c r="E167" s="88">
        <v>0.43877755258275425</v>
      </c>
      <c r="F167" s="89">
        <v>0.4043159094328397</v>
      </c>
      <c r="G167" s="89">
        <v>0.37440399698198795</v>
      </c>
      <c r="H167" s="89">
        <v>0.37083580637726565</v>
      </c>
      <c r="I167" s="89">
        <v>0.41064041781196414</v>
      </c>
      <c r="J167" s="89">
        <v>0.3939210373700024</v>
      </c>
      <c r="K167" s="89">
        <v>0.3849741940504749</v>
      </c>
      <c r="L167" s="89">
        <v>0.38121005328542223</v>
      </c>
      <c r="M167" s="89">
        <v>0.38255329997678333</v>
      </c>
      <c r="N167" s="89">
        <v>0.3847586863933246</v>
      </c>
      <c r="O167" s="89">
        <v>0.3797171608290169</v>
      </c>
      <c r="P167" s="89">
        <v>0.37693948733814386</v>
      </c>
    </row>
    <row r="168" ht="15.75" customHeight="1">
      <c r="A168" s="87"/>
      <c r="B168" s="87"/>
      <c r="C168" s="87"/>
      <c r="D168" s="69"/>
      <c r="E168" s="99"/>
      <c r="F168" s="69"/>
      <c r="G168" s="69"/>
      <c r="H168" s="69"/>
      <c r="I168" s="69"/>
      <c r="J168" s="69"/>
      <c r="K168" s="69"/>
      <c r="L168" s="69"/>
      <c r="M168" s="69"/>
      <c r="N168" s="69"/>
      <c r="O168" s="69"/>
      <c r="P168" s="69"/>
    </row>
    <row r="169" ht="15.75" customHeight="1">
      <c r="A169" s="79"/>
      <c r="B169" s="79"/>
      <c r="C169" s="79" t="s">
        <v>110</v>
      </c>
      <c r="D169" s="92" t="s">
        <v>105</v>
      </c>
      <c r="E169" s="70">
        <f t="shared" ref="E169:P169" si="48">SUM(E170:E172)</f>
        <v>46191.53378</v>
      </c>
      <c r="F169" s="71">
        <f t="shared" si="48"/>
        <v>75022.92112</v>
      </c>
      <c r="G169" s="71">
        <f t="shared" si="48"/>
        <v>110197.4761</v>
      </c>
      <c r="H169" s="71">
        <f t="shared" si="48"/>
        <v>161370.4626</v>
      </c>
      <c r="I169" s="71">
        <f t="shared" si="48"/>
        <v>245769.3843</v>
      </c>
      <c r="J169" s="71">
        <f t="shared" si="48"/>
        <v>396101.052</v>
      </c>
      <c r="K169" s="71">
        <f t="shared" si="48"/>
        <v>675952.8405</v>
      </c>
      <c r="L169" s="71">
        <f t="shared" si="48"/>
        <v>1210042.186</v>
      </c>
      <c r="M169" s="71">
        <f t="shared" si="48"/>
        <v>2243805.193</v>
      </c>
      <c r="N169" s="71">
        <f t="shared" si="48"/>
        <v>4260897.879</v>
      </c>
      <c r="O169" s="71">
        <f t="shared" si="48"/>
        <v>8214969.821</v>
      </c>
      <c r="P169" s="71">
        <f t="shared" si="48"/>
        <v>15986896.44</v>
      </c>
    </row>
    <row r="170" ht="15.75" customHeight="1">
      <c r="A170" s="100"/>
      <c r="B170" s="100"/>
      <c r="C170" s="100" t="s">
        <v>106</v>
      </c>
      <c r="D170" s="26" t="s">
        <v>38</v>
      </c>
      <c r="E170" s="72">
        <f t="shared" ref="E170:P170" si="49">SUM(E155,E160,E165)</f>
        <v>32730.90064</v>
      </c>
      <c r="F170" s="73">
        <f t="shared" si="49"/>
        <v>48120.47813</v>
      </c>
      <c r="G170" s="73">
        <f t="shared" si="49"/>
        <v>61921.34935</v>
      </c>
      <c r="H170" s="73">
        <f t="shared" si="49"/>
        <v>75640.32219</v>
      </c>
      <c r="I170" s="73">
        <f t="shared" si="49"/>
        <v>90367.99638</v>
      </c>
      <c r="J170" s="73">
        <f t="shared" si="49"/>
        <v>107521.4723</v>
      </c>
      <c r="K170" s="73">
        <f t="shared" si="49"/>
        <v>127618.4574</v>
      </c>
      <c r="L170" s="73">
        <f t="shared" si="49"/>
        <v>153106.8063</v>
      </c>
      <c r="M170" s="73">
        <f t="shared" si="49"/>
        <v>187948.3946</v>
      </c>
      <c r="N170" s="73">
        <f t="shared" si="49"/>
        <v>239216.8021</v>
      </c>
      <c r="O170" s="73">
        <f t="shared" si="49"/>
        <v>320409.4285</v>
      </c>
      <c r="P170" s="73">
        <f t="shared" si="49"/>
        <v>457556.4778</v>
      </c>
    </row>
    <row r="171" ht="15.75" customHeight="1">
      <c r="A171" s="100"/>
      <c r="B171" s="100"/>
      <c r="C171" s="100" t="s">
        <v>107</v>
      </c>
      <c r="D171" s="26" t="s">
        <v>38</v>
      </c>
      <c r="E171" s="72">
        <f t="shared" ref="E171:P171" si="50">SUM(E156,E161,E166)</f>
        <v>10907.14433</v>
      </c>
      <c r="F171" s="73">
        <f t="shared" si="50"/>
        <v>23176.4678</v>
      </c>
      <c r="G171" s="73">
        <f t="shared" si="50"/>
        <v>43163.6095</v>
      </c>
      <c r="H171" s="73">
        <f t="shared" si="50"/>
        <v>79399.18707</v>
      </c>
      <c r="I171" s="73">
        <f t="shared" si="50"/>
        <v>147539.8408</v>
      </c>
      <c r="J171" s="73">
        <f t="shared" si="50"/>
        <v>279674.6075</v>
      </c>
      <c r="K171" s="73">
        <f t="shared" si="50"/>
        <v>537741.3583</v>
      </c>
      <c r="L171" s="73">
        <f t="shared" si="50"/>
        <v>1044288.565</v>
      </c>
      <c r="M171" s="73">
        <f t="shared" si="50"/>
        <v>2040762.273</v>
      </c>
      <c r="N171" s="73">
        <f t="shared" si="50"/>
        <v>4003383.792</v>
      </c>
      <c r="O171" s="73">
        <f t="shared" si="50"/>
        <v>7871899.449</v>
      </c>
      <c r="P171" s="73">
        <f t="shared" si="50"/>
        <v>15499910.65</v>
      </c>
    </row>
    <row r="172" ht="15.75" customHeight="1">
      <c r="A172" s="100"/>
      <c r="B172" s="100"/>
      <c r="C172" s="100" t="s">
        <v>108</v>
      </c>
      <c r="D172" s="26" t="s">
        <v>38</v>
      </c>
      <c r="E172" s="72">
        <f t="shared" ref="E172:P172" si="51">SUM(E157,E162,E167)</f>
        <v>2553.488813</v>
      </c>
      <c r="F172" s="73">
        <f t="shared" si="51"/>
        <v>3725.975191</v>
      </c>
      <c r="G172" s="73">
        <f t="shared" si="51"/>
        <v>5112.517265</v>
      </c>
      <c r="H172" s="73">
        <f t="shared" si="51"/>
        <v>6330.953378</v>
      </c>
      <c r="I172" s="73">
        <f t="shared" si="51"/>
        <v>7861.547106</v>
      </c>
      <c r="J172" s="73">
        <f t="shared" si="51"/>
        <v>8904.972108</v>
      </c>
      <c r="K172" s="73">
        <f t="shared" si="51"/>
        <v>10593.02483</v>
      </c>
      <c r="L172" s="73">
        <f t="shared" si="51"/>
        <v>12646.81469</v>
      </c>
      <c r="M172" s="73">
        <f t="shared" si="51"/>
        <v>15094.52543</v>
      </c>
      <c r="N172" s="73">
        <f t="shared" si="51"/>
        <v>18297.28516</v>
      </c>
      <c r="O172" s="73">
        <f t="shared" si="51"/>
        <v>22660.94404</v>
      </c>
      <c r="P172" s="73">
        <f t="shared" si="51"/>
        <v>29429.31279</v>
      </c>
    </row>
    <row r="173" ht="15.75" customHeight="1">
      <c r="A173" s="87"/>
      <c r="B173" s="87"/>
      <c r="C173" s="87"/>
      <c r="D173" s="69"/>
      <c r="E173" s="9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</row>
    <row r="174" ht="15.75" customHeight="1">
      <c r="A174" s="68"/>
      <c r="B174" s="68"/>
      <c r="C174" s="68" t="s">
        <v>111</v>
      </c>
      <c r="D174" s="92" t="s">
        <v>105</v>
      </c>
      <c r="E174" s="93">
        <f t="shared" ref="E174:P174" si="52">SUM(E175:E177)</f>
        <v>463.7716072</v>
      </c>
      <c r="F174" s="94">
        <f t="shared" si="52"/>
        <v>644.854151</v>
      </c>
      <c r="G174" s="94">
        <f t="shared" si="52"/>
        <v>950.2905084</v>
      </c>
      <c r="H174" s="94">
        <f t="shared" si="52"/>
        <v>1493.87549</v>
      </c>
      <c r="I174" s="94">
        <f t="shared" si="52"/>
        <v>2499.076766</v>
      </c>
      <c r="J174" s="94">
        <f t="shared" si="52"/>
        <v>4405.613859</v>
      </c>
      <c r="K174" s="94">
        <f t="shared" si="52"/>
        <v>8079.671655</v>
      </c>
      <c r="L174" s="94">
        <f t="shared" si="52"/>
        <v>15228.63222</v>
      </c>
      <c r="M174" s="94">
        <f t="shared" si="52"/>
        <v>29219.24246</v>
      </c>
      <c r="N174" s="94">
        <f t="shared" si="52"/>
        <v>56691.7477</v>
      </c>
      <c r="O174" s="94">
        <f t="shared" si="52"/>
        <v>110744.3715</v>
      </c>
      <c r="P174" s="94">
        <f t="shared" si="52"/>
        <v>217215.9033</v>
      </c>
    </row>
    <row r="175" ht="15.75" customHeight="1">
      <c r="A175" s="95"/>
      <c r="B175" s="95"/>
      <c r="C175" s="95" t="s">
        <v>106</v>
      </c>
      <c r="D175" s="26" t="s">
        <v>38</v>
      </c>
      <c r="E175" s="72">
        <f t="shared" ref="E175:P175" si="53">D207*E123*E125</f>
        <v>330.3736072</v>
      </c>
      <c r="F175" s="73">
        <f t="shared" si="53"/>
        <v>381.2402988</v>
      </c>
      <c r="G175" s="73">
        <f t="shared" si="53"/>
        <v>444.2688785</v>
      </c>
      <c r="H175" s="73">
        <f t="shared" si="53"/>
        <v>526.0069124</v>
      </c>
      <c r="I175" s="73">
        <f t="shared" si="53"/>
        <v>638.5983334</v>
      </c>
      <c r="J175" s="73">
        <f t="shared" si="53"/>
        <v>805.155698</v>
      </c>
      <c r="K175" s="73">
        <f t="shared" si="53"/>
        <v>1070.318912</v>
      </c>
      <c r="L175" s="73">
        <f t="shared" si="53"/>
        <v>1521.040317</v>
      </c>
      <c r="M175" s="73">
        <f t="shared" si="53"/>
        <v>2327.597243</v>
      </c>
      <c r="N175" s="73">
        <f t="shared" si="53"/>
        <v>3824.476116</v>
      </c>
      <c r="O175" s="73">
        <f t="shared" si="53"/>
        <v>6669.930481</v>
      </c>
      <c r="P175" s="73">
        <f t="shared" si="53"/>
        <v>12160.73816</v>
      </c>
    </row>
    <row r="176" ht="15.75" customHeight="1">
      <c r="A176" s="95"/>
      <c r="B176" s="95"/>
      <c r="C176" s="95" t="s">
        <v>107</v>
      </c>
      <c r="D176" s="26" t="s">
        <v>38</v>
      </c>
      <c r="E176" s="72">
        <f t="shared" ref="E176:P176" si="54">D208*E128*E130</f>
        <v>26.1905282</v>
      </c>
      <c r="F176" s="73">
        <f t="shared" si="54"/>
        <v>124.9412142</v>
      </c>
      <c r="G176" s="73">
        <f t="shared" si="54"/>
        <v>331.1053168</v>
      </c>
      <c r="H176" s="73">
        <f t="shared" si="54"/>
        <v>750.7761556</v>
      </c>
      <c r="I176" s="73">
        <f t="shared" si="54"/>
        <v>1593.494877</v>
      </c>
      <c r="J176" s="73">
        <f t="shared" si="54"/>
        <v>3272.92138</v>
      </c>
      <c r="K176" s="73">
        <f t="shared" si="54"/>
        <v>6605.451588</v>
      </c>
      <c r="L176" s="73">
        <f t="shared" si="54"/>
        <v>13202.08041</v>
      </c>
      <c r="M176" s="73">
        <f t="shared" si="54"/>
        <v>26241.50768</v>
      </c>
      <c r="N176" s="73">
        <f t="shared" si="54"/>
        <v>51995.3974</v>
      </c>
      <c r="O176" s="73">
        <f t="shared" si="54"/>
        <v>102837.5536</v>
      </c>
      <c r="P176" s="73">
        <f t="shared" si="54"/>
        <v>203180.7041</v>
      </c>
    </row>
    <row r="177" ht="15.75" customHeight="1">
      <c r="A177" s="95"/>
      <c r="B177" s="95"/>
      <c r="C177" s="95" t="s">
        <v>108</v>
      </c>
      <c r="D177" s="26" t="s">
        <v>38</v>
      </c>
      <c r="E177" s="72">
        <f t="shared" ref="E177:P177" si="55">D209*E133*E135</f>
        <v>107.2074718</v>
      </c>
      <c r="F177" s="73">
        <f t="shared" si="55"/>
        <v>138.6726379</v>
      </c>
      <c r="G177" s="73">
        <f t="shared" si="55"/>
        <v>174.9163131</v>
      </c>
      <c r="H177" s="73">
        <f t="shared" si="55"/>
        <v>217.0924224</v>
      </c>
      <c r="I177" s="73">
        <f t="shared" si="55"/>
        <v>266.9835553</v>
      </c>
      <c r="J177" s="73">
        <f t="shared" si="55"/>
        <v>327.536781</v>
      </c>
      <c r="K177" s="73">
        <f t="shared" si="55"/>
        <v>403.901155</v>
      </c>
      <c r="L177" s="73">
        <f t="shared" si="55"/>
        <v>505.511503</v>
      </c>
      <c r="M177" s="73">
        <f t="shared" si="55"/>
        <v>650.1375373</v>
      </c>
      <c r="N177" s="73">
        <f t="shared" si="55"/>
        <v>871.8741832</v>
      </c>
      <c r="O177" s="73">
        <f t="shared" si="55"/>
        <v>1236.887433</v>
      </c>
      <c r="P177" s="73">
        <f t="shared" si="55"/>
        <v>1874.461013</v>
      </c>
    </row>
    <row r="178" ht="15.75" customHeight="1">
      <c r="A178" s="87"/>
      <c r="B178" s="87"/>
      <c r="C178" s="87"/>
      <c r="D178" s="69"/>
      <c r="E178" s="99"/>
      <c r="F178" s="69"/>
      <c r="G178" s="69"/>
      <c r="H178" s="69"/>
      <c r="I178" s="69"/>
      <c r="J178" s="69"/>
      <c r="K178" s="69"/>
      <c r="L178" s="69"/>
      <c r="M178" s="69"/>
      <c r="N178" s="69"/>
      <c r="O178" s="69"/>
      <c r="P178" s="69"/>
    </row>
    <row r="179" ht="15.75" customHeight="1">
      <c r="A179" s="101"/>
      <c r="B179" s="101"/>
      <c r="C179" s="101" t="s">
        <v>112</v>
      </c>
      <c r="D179" s="92"/>
      <c r="E179" s="93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</row>
    <row r="180" ht="15.75" customHeight="1">
      <c r="A180" s="102"/>
      <c r="B180" s="102"/>
      <c r="C180" s="102" t="s">
        <v>106</v>
      </c>
      <c r="D180" s="103" t="s">
        <v>113</v>
      </c>
      <c r="E180" s="104">
        <f t="shared" ref="E180:P180" si="56">E175/E170</f>
        <v>0.0100936302</v>
      </c>
      <c r="F180" s="105">
        <f t="shared" si="56"/>
        <v>0.007922620757</v>
      </c>
      <c r="G180" s="105">
        <f t="shared" si="56"/>
        <v>0.007174728638</v>
      </c>
      <c r="H180" s="105">
        <f t="shared" si="56"/>
        <v>0.006954054362</v>
      </c>
      <c r="I180" s="105">
        <f t="shared" si="56"/>
        <v>0.007066642605</v>
      </c>
      <c r="J180" s="105">
        <f t="shared" si="56"/>
        <v>0.007488324709</v>
      </c>
      <c r="K180" s="105">
        <f t="shared" si="56"/>
        <v>0.008386866086</v>
      </c>
      <c r="L180" s="105">
        <f t="shared" si="56"/>
        <v>0.009934504896</v>
      </c>
      <c r="M180" s="105">
        <f t="shared" si="56"/>
        <v>0.01238423583</v>
      </c>
      <c r="N180" s="105">
        <f t="shared" si="56"/>
        <v>0.01598748952</v>
      </c>
      <c r="O180" s="105">
        <f t="shared" si="56"/>
        <v>0.02081689828</v>
      </c>
      <c r="P180" s="105">
        <f t="shared" si="56"/>
        <v>0.02657756747</v>
      </c>
    </row>
    <row r="181" ht="15.75" customHeight="1">
      <c r="A181" s="102"/>
      <c r="B181" s="102"/>
      <c r="C181" s="102" t="s">
        <v>107</v>
      </c>
      <c r="D181" s="103" t="s">
        <v>113</v>
      </c>
      <c r="E181" s="104">
        <f t="shared" ref="E181:P181" si="57">E176/E171</f>
        <v>0.002401226885</v>
      </c>
      <c r="F181" s="105">
        <f t="shared" si="57"/>
        <v>0.005390865222</v>
      </c>
      <c r="G181" s="105">
        <f t="shared" si="57"/>
        <v>0.007670936714</v>
      </c>
      <c r="H181" s="105">
        <f t="shared" si="57"/>
        <v>0.0094557159</v>
      </c>
      <c r="I181" s="105">
        <f t="shared" si="57"/>
        <v>0.01080043782</v>
      </c>
      <c r="J181" s="105">
        <f t="shared" si="57"/>
        <v>0.01170260471</v>
      </c>
      <c r="K181" s="105">
        <f t="shared" si="57"/>
        <v>0.0122836964</v>
      </c>
      <c r="L181" s="105">
        <f t="shared" si="57"/>
        <v>0.01264217654</v>
      </c>
      <c r="M181" s="105">
        <f t="shared" si="57"/>
        <v>0.01285867934</v>
      </c>
      <c r="N181" s="105">
        <f t="shared" si="57"/>
        <v>0.01298786229</v>
      </c>
      <c r="O181" s="105">
        <f t="shared" si="57"/>
        <v>0.01306388048</v>
      </c>
      <c r="P181" s="105">
        <f t="shared" si="57"/>
        <v>0.01310850809</v>
      </c>
    </row>
    <row r="182" ht="15.75" customHeight="1">
      <c r="A182" s="102"/>
      <c r="B182" s="102"/>
      <c r="C182" s="102" t="s">
        <v>108</v>
      </c>
      <c r="D182" s="103" t="s">
        <v>113</v>
      </c>
      <c r="E182" s="104">
        <f t="shared" ref="E182:P182" si="58">E177/E172</f>
        <v>0.04198470394</v>
      </c>
      <c r="F182" s="105">
        <f t="shared" si="58"/>
        <v>0.03721781032</v>
      </c>
      <c r="G182" s="105">
        <f t="shared" si="58"/>
        <v>0.03421334424</v>
      </c>
      <c r="H182" s="105">
        <f t="shared" si="58"/>
        <v>0.03429063673</v>
      </c>
      <c r="I182" s="105">
        <f t="shared" si="58"/>
        <v>0.03396068887</v>
      </c>
      <c r="J182" s="105">
        <f t="shared" si="58"/>
        <v>0.0367813371</v>
      </c>
      <c r="K182" s="105">
        <f t="shared" si="58"/>
        <v>0.03812897274</v>
      </c>
      <c r="L182" s="105">
        <f t="shared" si="58"/>
        <v>0.03997144857</v>
      </c>
      <c r="M182" s="105">
        <f t="shared" si="58"/>
        <v>0.04307108165</v>
      </c>
      <c r="N182" s="105">
        <f t="shared" si="58"/>
        <v>0.04765046702</v>
      </c>
      <c r="O182" s="105">
        <f t="shared" si="58"/>
        <v>0.05458234358</v>
      </c>
      <c r="P182" s="105">
        <f t="shared" si="58"/>
        <v>0.0636936726</v>
      </c>
    </row>
    <row r="183" ht="15.75" customHeight="1">
      <c r="A183" s="87"/>
      <c r="B183" s="87"/>
      <c r="C183" s="87"/>
      <c r="D183" s="69"/>
      <c r="E183" s="9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</row>
    <row r="184" ht="15.75" customHeight="1">
      <c r="A184" s="106"/>
      <c r="B184" s="106"/>
      <c r="C184" s="106" t="s">
        <v>114</v>
      </c>
      <c r="D184" s="92"/>
      <c r="E184" s="93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</row>
    <row r="185" ht="15.75" customHeight="1">
      <c r="A185" s="102"/>
      <c r="B185" s="102"/>
      <c r="C185" s="102" t="s">
        <v>106</v>
      </c>
      <c r="D185" s="103" t="s">
        <v>113</v>
      </c>
      <c r="E185" s="104">
        <f t="shared" ref="E185:P185" si="59">E160/D207</f>
        <v>0.952</v>
      </c>
      <c r="F185" s="105">
        <f t="shared" si="59"/>
        <v>0.952</v>
      </c>
      <c r="G185" s="105">
        <f t="shared" si="59"/>
        <v>0.952</v>
      </c>
      <c r="H185" s="105">
        <f t="shared" si="59"/>
        <v>0.952</v>
      </c>
      <c r="I185" s="105">
        <f t="shared" si="59"/>
        <v>0.952</v>
      </c>
      <c r="J185" s="105">
        <f t="shared" si="59"/>
        <v>0.952</v>
      </c>
      <c r="K185" s="105">
        <f t="shared" si="59"/>
        <v>0.952</v>
      </c>
      <c r="L185" s="105">
        <f t="shared" si="59"/>
        <v>0.952</v>
      </c>
      <c r="M185" s="105">
        <f t="shared" si="59"/>
        <v>0.952</v>
      </c>
      <c r="N185" s="105">
        <f t="shared" si="59"/>
        <v>0.952</v>
      </c>
      <c r="O185" s="105">
        <f t="shared" si="59"/>
        <v>0.952</v>
      </c>
      <c r="P185" s="105">
        <f t="shared" si="59"/>
        <v>0.952</v>
      </c>
    </row>
    <row r="186" ht="15.75" customHeight="1">
      <c r="A186" s="102"/>
      <c r="B186" s="102"/>
      <c r="C186" s="102" t="s">
        <v>107</v>
      </c>
      <c r="D186" s="103" t="s">
        <v>113</v>
      </c>
      <c r="E186" s="104">
        <f t="shared" ref="E186:P186" si="60">E161/D208</f>
        <v>0.987</v>
      </c>
      <c r="F186" s="105">
        <f t="shared" si="60"/>
        <v>0.987</v>
      </c>
      <c r="G186" s="105">
        <f t="shared" si="60"/>
        <v>0.987</v>
      </c>
      <c r="H186" s="105">
        <f t="shared" si="60"/>
        <v>0.987</v>
      </c>
      <c r="I186" s="105">
        <f t="shared" si="60"/>
        <v>0.987</v>
      </c>
      <c r="J186" s="105">
        <f t="shared" si="60"/>
        <v>0.987</v>
      </c>
      <c r="K186" s="105">
        <f t="shared" si="60"/>
        <v>0.987</v>
      </c>
      <c r="L186" s="105">
        <f t="shared" si="60"/>
        <v>0.987</v>
      </c>
      <c r="M186" s="105">
        <f t="shared" si="60"/>
        <v>0.987</v>
      </c>
      <c r="N186" s="105">
        <f t="shared" si="60"/>
        <v>0.987</v>
      </c>
      <c r="O186" s="105">
        <f t="shared" si="60"/>
        <v>0.987</v>
      </c>
      <c r="P186" s="105">
        <f t="shared" si="60"/>
        <v>0.987</v>
      </c>
    </row>
    <row r="187" ht="15.75" customHeight="1">
      <c r="A187" s="102"/>
      <c r="B187" s="102"/>
      <c r="C187" s="102" t="s">
        <v>108</v>
      </c>
      <c r="D187" s="103" t="s">
        <v>113</v>
      </c>
      <c r="E187" s="104">
        <f t="shared" ref="E187:P187" si="61">E162/D209</f>
        <v>0.88</v>
      </c>
      <c r="F187" s="105">
        <f t="shared" si="61"/>
        <v>0.88</v>
      </c>
      <c r="G187" s="105">
        <f t="shared" si="61"/>
        <v>0.88</v>
      </c>
      <c r="H187" s="105">
        <f t="shared" si="61"/>
        <v>0.88</v>
      </c>
      <c r="I187" s="105">
        <f t="shared" si="61"/>
        <v>0.88</v>
      </c>
      <c r="J187" s="105">
        <f t="shared" si="61"/>
        <v>0.88</v>
      </c>
      <c r="K187" s="105">
        <f t="shared" si="61"/>
        <v>0.88</v>
      </c>
      <c r="L187" s="105">
        <f t="shared" si="61"/>
        <v>0.88</v>
      </c>
      <c r="M187" s="105">
        <f t="shared" si="61"/>
        <v>0.88</v>
      </c>
      <c r="N187" s="105">
        <f t="shared" si="61"/>
        <v>0.88</v>
      </c>
      <c r="O187" s="105">
        <f t="shared" si="61"/>
        <v>0.88</v>
      </c>
      <c r="P187" s="105">
        <f t="shared" si="61"/>
        <v>0.88</v>
      </c>
    </row>
    <row r="188" ht="15.75" customHeight="1">
      <c r="A188" s="87"/>
      <c r="B188" s="87"/>
      <c r="C188" s="87"/>
      <c r="D188" s="69"/>
      <c r="E188" s="107">
        <f t="shared" ref="E188:N188" si="62">E193/E171</f>
        <v>0.001261401867</v>
      </c>
      <c r="F188" s="107">
        <f t="shared" si="62"/>
        <v>0.0007678616959</v>
      </c>
      <c r="G188" s="107">
        <f t="shared" si="62"/>
        <v>0.0005200583032</v>
      </c>
      <c r="H188" s="107">
        <f t="shared" si="62"/>
        <v>0.0003508876506</v>
      </c>
      <c r="I188" s="107">
        <f t="shared" si="62"/>
        <v>0.0002322280505</v>
      </c>
      <c r="J188" s="107">
        <f t="shared" si="62"/>
        <v>0.0001502956856</v>
      </c>
      <c r="K188" s="107">
        <f t="shared" si="62"/>
        <v>0.00009639203078</v>
      </c>
      <c r="L188" s="107">
        <f t="shared" si="62"/>
        <v>0.00006212265305</v>
      </c>
      <c r="M188" s="107">
        <f t="shared" si="62"/>
        <v>0.00004088389833</v>
      </c>
      <c r="N188" s="107">
        <f t="shared" si="62"/>
        <v>0.00002794898665</v>
      </c>
      <c r="O188" s="69"/>
      <c r="P188" s="69"/>
    </row>
    <row r="189" ht="15.75" customHeight="1">
      <c r="A189" s="108"/>
      <c r="B189" s="108"/>
      <c r="C189" s="108" t="s">
        <v>115</v>
      </c>
      <c r="D189" s="109" t="s">
        <v>116</v>
      </c>
      <c r="E189" s="110">
        <f t="shared" ref="E189:N189" si="63">E190/SUM(E170:E171)</f>
        <v>0.1217630528</v>
      </c>
      <c r="F189" s="110">
        <f t="shared" si="63"/>
        <v>0.08602789413</v>
      </c>
      <c r="G189" s="110">
        <f t="shared" si="63"/>
        <v>0.06803315081</v>
      </c>
      <c r="H189" s="110">
        <f t="shared" si="63"/>
        <v>0.05460471197</v>
      </c>
      <c r="I189" s="110">
        <f t="shared" si="63"/>
        <v>0.0432034716</v>
      </c>
      <c r="J189" s="110">
        <f t="shared" si="63"/>
        <v>0.03346643699</v>
      </c>
      <c r="K189" s="110">
        <f t="shared" si="63"/>
        <v>0.0258830377</v>
      </c>
      <c r="L189" s="110">
        <f t="shared" si="63"/>
        <v>0.02043176072</v>
      </c>
      <c r="M189" s="110">
        <f t="shared" si="63"/>
        <v>0.01679086207</v>
      </c>
      <c r="N189" s="110">
        <f t="shared" si="63"/>
        <v>0.0144870723</v>
      </c>
      <c r="O189" s="66"/>
      <c r="P189" s="66"/>
    </row>
    <row r="190" ht="15.75" customHeight="1">
      <c r="A190" s="68"/>
      <c r="B190" s="68"/>
      <c r="C190" s="68" t="s">
        <v>117</v>
      </c>
      <c r="D190" s="69"/>
      <c r="E190" s="72">
        <f t="shared" ref="E190:P190" si="64">SUM(E191:E194)</f>
        <v>5313.501574</v>
      </c>
      <c r="F190" s="73">
        <f t="shared" si="64"/>
        <v>6133.526116</v>
      </c>
      <c r="G190" s="73">
        <f t="shared" si="64"/>
        <v>7149.260853</v>
      </c>
      <c r="H190" s="73">
        <f t="shared" si="64"/>
        <v>8465.887747</v>
      </c>
      <c r="I190" s="73">
        <f t="shared" si="64"/>
        <v>10278.44449</v>
      </c>
      <c r="J190" s="73">
        <f t="shared" si="64"/>
        <v>12958.07321</v>
      </c>
      <c r="K190" s="73">
        <f t="shared" si="64"/>
        <v>17221.53319</v>
      </c>
      <c r="L190" s="73">
        <f t="shared" si="64"/>
        <v>24464.89572</v>
      </c>
      <c r="M190" s="73">
        <f t="shared" si="64"/>
        <v>37421.97342</v>
      </c>
      <c r="N190" s="73">
        <f t="shared" si="64"/>
        <v>61462.86154</v>
      </c>
      <c r="O190" s="73">
        <f t="shared" si="64"/>
        <v>107155.5354</v>
      </c>
      <c r="P190" s="73">
        <f t="shared" si="64"/>
        <v>195319.0638</v>
      </c>
    </row>
    <row r="191" ht="15.75" customHeight="1">
      <c r="A191" s="111"/>
      <c r="B191" s="111"/>
      <c r="C191" s="111" t="s">
        <v>118</v>
      </c>
      <c r="D191" s="69"/>
      <c r="E191" s="72">
        <f t="shared" ref="E191:P191" si="65">E106*E99</f>
        <v>5034.756118</v>
      </c>
      <c r="F191" s="73">
        <f t="shared" si="65"/>
        <v>5809.943304</v>
      </c>
      <c r="G191" s="73">
        <f t="shared" si="65"/>
        <v>6770.472596</v>
      </c>
      <c r="H191" s="73">
        <f t="shared" si="65"/>
        <v>8016.126176</v>
      </c>
      <c r="I191" s="73">
        <f t="shared" si="65"/>
        <v>9731.972518</v>
      </c>
      <c r="J191" s="73">
        <f t="shared" si="65"/>
        <v>12270.23736</v>
      </c>
      <c r="K191" s="73">
        <f t="shared" si="65"/>
        <v>16311.21425</v>
      </c>
      <c r="L191" s="73">
        <f t="shared" si="65"/>
        <v>23180.02066</v>
      </c>
      <c r="M191" s="73">
        <f t="shared" si="65"/>
        <v>35471.61215</v>
      </c>
      <c r="N191" s="73">
        <f t="shared" si="65"/>
        <v>58283.42247</v>
      </c>
      <c r="O191" s="73">
        <f t="shared" si="65"/>
        <v>101646.9614</v>
      </c>
      <c r="P191" s="73">
        <f t="shared" si="65"/>
        <v>185324.5826</v>
      </c>
    </row>
    <row r="192" ht="15.75" customHeight="1">
      <c r="A192" s="111"/>
      <c r="B192" s="111"/>
      <c r="C192" s="111" t="s">
        <v>119</v>
      </c>
      <c r="D192" s="69"/>
      <c r="E192" s="72">
        <f t="shared" ref="E192:P192" si="66">E106*E100</f>
        <v>264.9871641</v>
      </c>
      <c r="F192" s="73">
        <f t="shared" si="66"/>
        <v>305.7864897</v>
      </c>
      <c r="G192" s="73">
        <f t="shared" si="66"/>
        <v>356.340663</v>
      </c>
      <c r="H192" s="73">
        <f t="shared" si="66"/>
        <v>421.9013777</v>
      </c>
      <c r="I192" s="73">
        <f t="shared" si="66"/>
        <v>512.2090799</v>
      </c>
      <c r="J192" s="73">
        <f t="shared" si="66"/>
        <v>645.8019661</v>
      </c>
      <c r="K192" s="73">
        <f t="shared" si="66"/>
        <v>858.4849606</v>
      </c>
      <c r="L192" s="73">
        <f t="shared" si="66"/>
        <v>1220.001087</v>
      </c>
      <c r="M192" s="73">
        <f t="shared" si="66"/>
        <v>1866.926955</v>
      </c>
      <c r="N192" s="73">
        <f t="shared" si="66"/>
        <v>3067.548551</v>
      </c>
      <c r="O192" s="73">
        <f t="shared" si="66"/>
        <v>5349.840073</v>
      </c>
      <c r="P192" s="73">
        <f t="shared" si="66"/>
        <v>9753.9254</v>
      </c>
    </row>
    <row r="193" ht="15.75" customHeight="1">
      <c r="A193" s="111"/>
      <c r="B193" s="111"/>
      <c r="C193" s="111" t="s">
        <v>120</v>
      </c>
      <c r="D193" s="69"/>
      <c r="E193" s="72">
        <f t="shared" ref="E193:P193" si="67">E108*E103</f>
        <v>13.75829222</v>
      </c>
      <c r="F193" s="73">
        <f t="shared" si="67"/>
        <v>17.79632187</v>
      </c>
      <c r="G193" s="73">
        <f t="shared" si="67"/>
        <v>22.44759352</v>
      </c>
      <c r="H193" s="73">
        <f t="shared" si="67"/>
        <v>27.86019421</v>
      </c>
      <c r="I193" s="73">
        <f t="shared" si="67"/>
        <v>34.2628896</v>
      </c>
      <c r="J193" s="73">
        <f t="shared" si="67"/>
        <v>42.03388689</v>
      </c>
      <c r="K193" s="73">
        <f t="shared" si="67"/>
        <v>51.83398156</v>
      </c>
      <c r="L193" s="73">
        <f t="shared" si="67"/>
        <v>64.87397622</v>
      </c>
      <c r="M193" s="73">
        <f t="shared" si="67"/>
        <v>83.43431728</v>
      </c>
      <c r="N193" s="73">
        <f t="shared" si="67"/>
        <v>111.8905202</v>
      </c>
      <c r="O193" s="73">
        <f t="shared" si="67"/>
        <v>158.7338873</v>
      </c>
      <c r="P193" s="73">
        <f t="shared" si="67"/>
        <v>240.5558301</v>
      </c>
    </row>
    <row r="194" ht="15.75" customHeight="1">
      <c r="A194" s="68"/>
      <c r="B194" s="68"/>
      <c r="C194" s="68"/>
      <c r="D194" s="69"/>
      <c r="E194" s="112"/>
      <c r="F194" s="113"/>
      <c r="G194" s="113"/>
      <c r="H194" s="113"/>
      <c r="I194" s="113"/>
      <c r="J194" s="113"/>
      <c r="K194" s="113"/>
      <c r="L194" s="113"/>
      <c r="M194" s="113"/>
      <c r="N194" s="113"/>
      <c r="O194" s="113"/>
      <c r="P194" s="113"/>
    </row>
    <row r="195" ht="15.75" customHeight="1">
      <c r="A195" s="68"/>
      <c r="B195" s="68"/>
      <c r="C195" s="68" t="s">
        <v>121</v>
      </c>
      <c r="D195" s="69"/>
      <c r="E195" s="72">
        <f t="shared" ref="E195:P195" si="68">SUM(E196:E198)</f>
        <v>720.1310435</v>
      </c>
      <c r="F195" s="73">
        <f t="shared" si="68"/>
        <v>1015.546893</v>
      </c>
      <c r="G195" s="73">
        <f t="shared" si="68"/>
        <v>1441.134076</v>
      </c>
      <c r="H195" s="73">
        <f t="shared" si="68"/>
        <v>2102.315786</v>
      </c>
      <c r="I195" s="73">
        <f t="shared" si="68"/>
        <v>3204.086595</v>
      </c>
      <c r="J195" s="73">
        <f t="shared" si="68"/>
        <v>5147.4178</v>
      </c>
      <c r="K195" s="73">
        <f t="shared" si="68"/>
        <v>8719.331592</v>
      </c>
      <c r="L195" s="73">
        <f t="shared" si="68"/>
        <v>15468.14793</v>
      </c>
      <c r="M195" s="73">
        <f t="shared" si="68"/>
        <v>28443.40635</v>
      </c>
      <c r="N195" s="73">
        <f t="shared" si="68"/>
        <v>53655.66802</v>
      </c>
      <c r="O195" s="73">
        <f t="shared" si="68"/>
        <v>102956.4335</v>
      </c>
      <c r="P195" s="73">
        <f t="shared" si="68"/>
        <v>199719.7952</v>
      </c>
    </row>
    <row r="196" ht="15.75" customHeight="1">
      <c r="A196" s="111"/>
      <c r="B196" s="111"/>
      <c r="C196" s="111" t="s">
        <v>122</v>
      </c>
      <c r="D196" s="69"/>
      <c r="E196" s="72">
        <f t="shared" ref="E196:P196" si="69">D208*E112*E113</f>
        <v>24.17587218</v>
      </c>
      <c r="F196" s="73">
        <f t="shared" si="69"/>
        <v>115.3303516</v>
      </c>
      <c r="G196" s="73">
        <f t="shared" si="69"/>
        <v>305.6356771</v>
      </c>
      <c r="H196" s="73">
        <f t="shared" si="69"/>
        <v>693.0241436</v>
      </c>
      <c r="I196" s="73">
        <f t="shared" si="69"/>
        <v>1470.918348</v>
      </c>
      <c r="J196" s="73">
        <f t="shared" si="69"/>
        <v>3021.158196</v>
      </c>
      <c r="K196" s="73">
        <f t="shared" si="69"/>
        <v>6097.339928</v>
      </c>
      <c r="L196" s="73">
        <f t="shared" si="69"/>
        <v>12186.53576</v>
      </c>
      <c r="M196" s="73">
        <f t="shared" si="69"/>
        <v>24222.93017</v>
      </c>
      <c r="N196" s="73">
        <f t="shared" si="69"/>
        <v>47995.75144</v>
      </c>
      <c r="O196" s="73">
        <f t="shared" si="69"/>
        <v>94926.97253</v>
      </c>
      <c r="P196" s="73">
        <f t="shared" si="69"/>
        <v>187551.4192</v>
      </c>
    </row>
    <row r="197" ht="15.75" customHeight="1">
      <c r="A197" s="111"/>
      <c r="B197" s="111"/>
      <c r="C197" s="111" t="s">
        <v>123</v>
      </c>
      <c r="D197" s="69"/>
      <c r="E197" s="72">
        <f t="shared" ref="E197:P197" si="70">D209*E116*E117*E119</f>
        <v>626.3596542</v>
      </c>
      <c r="F197" s="73">
        <f t="shared" si="70"/>
        <v>810.1948872</v>
      </c>
      <c r="G197" s="73">
        <f t="shared" si="70"/>
        <v>1021.948559</v>
      </c>
      <c r="H197" s="73">
        <f t="shared" si="70"/>
        <v>1268.362478</v>
      </c>
      <c r="I197" s="73">
        <f t="shared" si="70"/>
        <v>1559.851422</v>
      </c>
      <c r="J197" s="73">
        <f t="shared" si="70"/>
        <v>1913.633643</v>
      </c>
      <c r="K197" s="73">
        <f t="shared" si="70"/>
        <v>2359.792498</v>
      </c>
      <c r="L197" s="73">
        <f t="shared" si="70"/>
        <v>2953.450956</v>
      </c>
      <c r="M197" s="73">
        <f t="shared" si="70"/>
        <v>3798.428562</v>
      </c>
      <c r="N197" s="73">
        <f t="shared" si="70"/>
        <v>5093.924915</v>
      </c>
      <c r="O197" s="73">
        <f t="shared" si="70"/>
        <v>7226.514829</v>
      </c>
      <c r="P197" s="73">
        <f t="shared" si="70"/>
        <v>10951.53847</v>
      </c>
    </row>
    <row r="198" ht="15.75" customHeight="1">
      <c r="A198" s="111"/>
      <c r="B198" s="111"/>
      <c r="C198" s="111" t="s">
        <v>124</v>
      </c>
      <c r="D198" s="69"/>
      <c r="E198" s="72">
        <f t="shared" ref="E198:P198" si="71">D209*E116*E117*E118</f>
        <v>69.59551713</v>
      </c>
      <c r="F198" s="73">
        <f t="shared" si="71"/>
        <v>90.02165413</v>
      </c>
      <c r="G198" s="73">
        <f t="shared" si="71"/>
        <v>113.5498399</v>
      </c>
      <c r="H198" s="73">
        <f t="shared" si="71"/>
        <v>140.9291642</v>
      </c>
      <c r="I198" s="73">
        <f t="shared" si="71"/>
        <v>173.3168247</v>
      </c>
      <c r="J198" s="73">
        <f t="shared" si="71"/>
        <v>212.6259603</v>
      </c>
      <c r="K198" s="73">
        <f t="shared" si="71"/>
        <v>262.1991665</v>
      </c>
      <c r="L198" s="73">
        <f t="shared" si="71"/>
        <v>328.1612174</v>
      </c>
      <c r="M198" s="73">
        <f t="shared" si="71"/>
        <v>422.047618</v>
      </c>
      <c r="N198" s="73">
        <f t="shared" si="71"/>
        <v>565.9916573</v>
      </c>
      <c r="O198" s="73">
        <f t="shared" si="71"/>
        <v>802.9460921</v>
      </c>
      <c r="P198" s="73">
        <f t="shared" si="71"/>
        <v>1216.837608</v>
      </c>
    </row>
    <row r="199" ht="15.75" customHeight="1">
      <c r="A199" s="87"/>
      <c r="B199" s="87"/>
      <c r="C199" s="87"/>
      <c r="D199" s="69"/>
      <c r="E199" s="9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</row>
    <row r="200" ht="15.75" customHeight="1">
      <c r="A200" s="68"/>
      <c r="B200" s="68"/>
      <c r="C200" s="68" t="s">
        <v>125</v>
      </c>
      <c r="D200" s="69"/>
      <c r="E200" s="72">
        <f t="shared" ref="E200:P200" si="72">SUM(E201:E203)</f>
        <v>3293.430872</v>
      </c>
      <c r="F200" s="69">
        <f t="shared" si="72"/>
        <v>10915.04701</v>
      </c>
      <c r="G200" s="69">
        <f t="shared" si="72"/>
        <v>26642.19189</v>
      </c>
      <c r="H200" s="69">
        <f t="shared" si="72"/>
        <v>58457.51381</v>
      </c>
      <c r="I200" s="69">
        <f t="shared" si="72"/>
        <v>122123.9161</v>
      </c>
      <c r="J200" s="69">
        <f t="shared" si="72"/>
        <v>248755.6284</v>
      </c>
      <c r="K200" s="69">
        <f t="shared" si="72"/>
        <v>499755.2778</v>
      </c>
      <c r="L200" s="69">
        <f t="shared" si="72"/>
        <v>996283.9065</v>
      </c>
      <c r="M200" s="69">
        <f t="shared" si="72"/>
        <v>1977402.314</v>
      </c>
      <c r="N200" s="69">
        <f t="shared" si="72"/>
        <v>3914777.88</v>
      </c>
      <c r="O200" s="69">
        <f t="shared" si="72"/>
        <v>7738988.984</v>
      </c>
      <c r="P200" s="69">
        <f t="shared" si="72"/>
        <v>15285999.39</v>
      </c>
    </row>
    <row r="201" ht="15.75" customHeight="1">
      <c r="A201" s="111"/>
      <c r="B201" s="111"/>
      <c r="C201" s="111" t="s">
        <v>126</v>
      </c>
      <c r="D201" s="69"/>
      <c r="E201" s="72">
        <f t="shared" ref="E201:P201" si="73">E160-E191-E192</f>
        <v>1252.666594</v>
      </c>
      <c r="F201" s="73">
        <f t="shared" si="73"/>
        <v>1445.536133</v>
      </c>
      <c r="G201" s="73">
        <f t="shared" si="73"/>
        <v>1684.519498</v>
      </c>
      <c r="H201" s="73">
        <f t="shared" si="73"/>
        <v>1994.442876</v>
      </c>
      <c r="I201" s="73">
        <f t="shared" si="73"/>
        <v>2421.352014</v>
      </c>
      <c r="J201" s="73">
        <f t="shared" si="73"/>
        <v>3052.882022</v>
      </c>
      <c r="K201" s="73">
        <f t="shared" si="73"/>
        <v>4058.292541</v>
      </c>
      <c r="L201" s="73">
        <f t="shared" si="73"/>
        <v>5767.277867</v>
      </c>
      <c r="M201" s="73">
        <f t="shared" si="73"/>
        <v>8825.47288</v>
      </c>
      <c r="N201" s="73">
        <f t="shared" si="73"/>
        <v>14501.13861</v>
      </c>
      <c r="O201" s="73">
        <f t="shared" si="73"/>
        <v>25290.15307</v>
      </c>
      <c r="P201" s="73">
        <f t="shared" si="73"/>
        <v>46109.46553</v>
      </c>
    </row>
    <row r="202" ht="15.75" customHeight="1">
      <c r="A202" s="111"/>
      <c r="B202" s="111"/>
      <c r="C202" s="111" t="s">
        <v>107</v>
      </c>
      <c r="D202" s="69"/>
      <c r="E202" s="72">
        <f t="shared" ref="E202:P202" si="74">E161-E193-E196</f>
        <v>1950.531323</v>
      </c>
      <c r="F202" s="73">
        <f t="shared" si="74"/>
        <v>9352.794745</v>
      </c>
      <c r="G202" s="73">
        <f t="shared" si="74"/>
        <v>24810.45117</v>
      </c>
      <c r="H202" s="73">
        <f t="shared" si="74"/>
        <v>56280.35148</v>
      </c>
      <c r="I202" s="73">
        <f t="shared" si="74"/>
        <v>119477.8529</v>
      </c>
      <c r="J202" s="73">
        <f t="shared" si="74"/>
        <v>245427.0696</v>
      </c>
      <c r="K202" s="73">
        <f t="shared" si="74"/>
        <v>495357.0351</v>
      </c>
      <c r="L202" s="73">
        <f t="shared" si="74"/>
        <v>990091.1564</v>
      </c>
      <c r="M202" s="73">
        <f t="shared" si="74"/>
        <v>1968029.642</v>
      </c>
      <c r="N202" s="73">
        <f t="shared" si="74"/>
        <v>3899542.914</v>
      </c>
      <c r="O202" s="73">
        <f t="shared" si="74"/>
        <v>7712657.784</v>
      </c>
      <c r="P202" s="73">
        <f t="shared" si="74"/>
        <v>15238312.25</v>
      </c>
    </row>
    <row r="203" ht="15.75" customHeight="1">
      <c r="A203" s="111"/>
      <c r="B203" s="111"/>
      <c r="C203" s="111" t="s">
        <v>108</v>
      </c>
      <c r="D203" s="69"/>
      <c r="E203" s="72">
        <f t="shared" ref="E203:P203" si="75">E162-E197-E198</f>
        <v>90.23295546</v>
      </c>
      <c r="F203" s="73">
        <f t="shared" si="75"/>
        <v>116.7161369</v>
      </c>
      <c r="G203" s="73">
        <f t="shared" si="75"/>
        <v>147.2212302</v>
      </c>
      <c r="H203" s="73">
        <f t="shared" si="75"/>
        <v>182.7194555</v>
      </c>
      <c r="I203" s="73">
        <f t="shared" si="75"/>
        <v>224.7111591</v>
      </c>
      <c r="J203" s="73">
        <f t="shared" si="75"/>
        <v>275.6767906</v>
      </c>
      <c r="K203" s="73">
        <f t="shared" si="75"/>
        <v>339.9501388</v>
      </c>
      <c r="L203" s="73">
        <f t="shared" si="75"/>
        <v>425.4721817</v>
      </c>
      <c r="M203" s="73">
        <f t="shared" si="75"/>
        <v>547.1990939</v>
      </c>
      <c r="N203" s="73">
        <f t="shared" si="75"/>
        <v>733.8274375</v>
      </c>
      <c r="O203" s="73">
        <f t="shared" si="75"/>
        <v>1041.046923</v>
      </c>
      <c r="P203" s="73">
        <f t="shared" si="75"/>
        <v>1577.671353</v>
      </c>
    </row>
    <row r="204" ht="15.75" customHeight="1">
      <c r="A204" s="111"/>
      <c r="B204" s="111"/>
      <c r="C204" s="111"/>
      <c r="D204" s="69"/>
      <c r="E204" s="99"/>
      <c r="F204" s="69"/>
      <c r="G204" s="69"/>
      <c r="H204" s="69"/>
      <c r="I204" s="69"/>
      <c r="J204" s="69"/>
      <c r="K204" s="69"/>
      <c r="L204" s="69"/>
      <c r="M204" s="69"/>
      <c r="N204" s="69"/>
      <c r="O204" s="69"/>
      <c r="P204" s="69"/>
    </row>
    <row r="205" ht="15.75" customHeight="1">
      <c r="A205" s="65"/>
      <c r="B205" s="65"/>
      <c r="C205" s="65" t="s">
        <v>127</v>
      </c>
      <c r="D205" s="66"/>
      <c r="E205" s="67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</row>
    <row r="206" ht="15.75" customHeight="1">
      <c r="A206" s="83"/>
      <c r="B206" s="83"/>
      <c r="C206" s="83" t="s">
        <v>110</v>
      </c>
      <c r="D206" s="71">
        <f t="shared" ref="D206:P206" si="76">SUM(D207:D209)</f>
        <v>9790.835097</v>
      </c>
      <c r="E206" s="70">
        <f t="shared" si="76"/>
        <v>18708.97417</v>
      </c>
      <c r="F206" s="71">
        <f t="shared" si="76"/>
        <v>36182.87733</v>
      </c>
      <c r="G206" s="71">
        <f t="shared" si="76"/>
        <v>70519.59283</v>
      </c>
      <c r="H206" s="71">
        <f t="shared" si="76"/>
        <v>138105.5239</v>
      </c>
      <c r="I206" s="71">
        <f t="shared" si="76"/>
        <v>271266.7333</v>
      </c>
      <c r="J206" s="71">
        <f t="shared" si="76"/>
        <v>533775.8143</v>
      </c>
      <c r="K206" s="71">
        <f t="shared" si="76"/>
        <v>1051445.582</v>
      </c>
      <c r="L206" s="71">
        <f t="shared" si="76"/>
        <v>2072486.936</v>
      </c>
      <c r="M206" s="71">
        <f t="shared" si="76"/>
        <v>4086588.158</v>
      </c>
      <c r="N206" s="71">
        <f t="shared" si="76"/>
        <v>8059845.325</v>
      </c>
      <c r="O206" s="71">
        <f t="shared" si="76"/>
        <v>15898254.15</v>
      </c>
      <c r="P206" s="71">
        <f t="shared" si="76"/>
        <v>31362128.48</v>
      </c>
    </row>
    <row r="207" ht="15.75" customHeight="1">
      <c r="A207" s="114"/>
      <c r="B207" s="115">
        <v>3.1362128475909565E7</v>
      </c>
      <c r="C207" s="114" t="s">
        <v>106</v>
      </c>
      <c r="D207" s="116">
        <v>6882.783483455298</v>
      </c>
      <c r="E207" s="99">
        <f t="shared" ref="E207:P207" si="77">E160+E165+E196+E198+E201</f>
        <v>7942.506226</v>
      </c>
      <c r="F207" s="69">
        <f t="shared" si="77"/>
        <v>9255.601635</v>
      </c>
      <c r="G207" s="69">
        <f t="shared" si="77"/>
        <v>10958.47734</v>
      </c>
      <c r="H207" s="69">
        <f t="shared" si="77"/>
        <v>13304.13194</v>
      </c>
      <c r="I207" s="69">
        <f t="shared" si="77"/>
        <v>16774.07704</v>
      </c>
      <c r="J207" s="69">
        <f t="shared" si="77"/>
        <v>22298.31067</v>
      </c>
      <c r="K207" s="69">
        <f t="shared" si="77"/>
        <v>31688.33993</v>
      </c>
      <c r="L207" s="69">
        <f t="shared" si="77"/>
        <v>48491.60923</v>
      </c>
      <c r="M207" s="69">
        <f t="shared" si="77"/>
        <v>79676.58575</v>
      </c>
      <c r="N207" s="69">
        <f t="shared" si="77"/>
        <v>138956.885</v>
      </c>
      <c r="O207" s="69">
        <f t="shared" si="77"/>
        <v>253348.7117</v>
      </c>
      <c r="P207" s="69">
        <f t="shared" si="77"/>
        <v>476107.1776</v>
      </c>
    </row>
    <row r="208" ht="15.75" customHeight="1">
      <c r="A208" s="114"/>
      <c r="B208" s="114"/>
      <c r="C208" s="114" t="s">
        <v>107</v>
      </c>
      <c r="D208" s="116">
        <v>2014.656015353366</v>
      </c>
      <c r="E208" s="99">
        <f t="shared" ref="E208:P208" si="78">E161+E166+E191+E197+E202</f>
        <v>9610.862632</v>
      </c>
      <c r="F208" s="69">
        <f t="shared" si="78"/>
        <v>25469.63975</v>
      </c>
      <c r="G208" s="69">
        <f t="shared" si="78"/>
        <v>57752.01197</v>
      </c>
      <c r="H208" s="69">
        <f t="shared" si="78"/>
        <v>122576.529</v>
      </c>
      <c r="I208" s="69">
        <f t="shared" si="78"/>
        <v>251763.183</v>
      </c>
      <c r="J208" s="69">
        <f t="shared" si="78"/>
        <v>508111.6606</v>
      </c>
      <c r="K208" s="69">
        <f t="shared" si="78"/>
        <v>1015544.647</v>
      </c>
      <c r="L208" s="69">
        <f t="shared" si="78"/>
        <v>2018577.514</v>
      </c>
      <c r="M208" s="69">
        <f t="shared" si="78"/>
        <v>3999645.954</v>
      </c>
      <c r="N208" s="69">
        <f t="shared" si="78"/>
        <v>7910581.044</v>
      </c>
      <c r="O208" s="69">
        <f t="shared" si="78"/>
        <v>15629284.93</v>
      </c>
      <c r="P208" s="69">
        <f t="shared" si="78"/>
        <v>30860702.72</v>
      </c>
    </row>
    <row r="209" ht="15.75" customHeight="1">
      <c r="A209" s="114"/>
      <c r="B209" s="114"/>
      <c r="C209" s="114" t="s">
        <v>108</v>
      </c>
      <c r="D209" s="116">
        <v>893.3955986460568</v>
      </c>
      <c r="E209" s="99">
        <f t="shared" ref="E209:P209" si="79">E162+E167+E192+E193+E203</f>
        <v>1155.605316</v>
      </c>
      <c r="F209" s="69">
        <f t="shared" si="79"/>
        <v>1457.635943</v>
      </c>
      <c r="G209" s="69">
        <f t="shared" si="79"/>
        <v>1809.10352</v>
      </c>
      <c r="H209" s="69">
        <f t="shared" si="79"/>
        <v>2224.862961</v>
      </c>
      <c r="I209" s="69">
        <f t="shared" si="79"/>
        <v>2729.473175</v>
      </c>
      <c r="J209" s="69">
        <f t="shared" si="79"/>
        <v>3365.842958</v>
      </c>
      <c r="K209" s="69">
        <f t="shared" si="79"/>
        <v>4212.595859</v>
      </c>
      <c r="L209" s="69">
        <f t="shared" si="79"/>
        <v>5417.812811</v>
      </c>
      <c r="M209" s="69">
        <f t="shared" si="79"/>
        <v>7265.618193</v>
      </c>
      <c r="N209" s="69">
        <f t="shared" si="79"/>
        <v>10307.39528</v>
      </c>
      <c r="O209" s="69">
        <f t="shared" si="79"/>
        <v>15620.50845</v>
      </c>
      <c r="P209" s="69">
        <f t="shared" si="79"/>
        <v>25318.57695</v>
      </c>
    </row>
    <row r="210" ht="15.75" customHeight="1">
      <c r="A210" s="100"/>
      <c r="B210" s="100"/>
      <c r="C210" s="100"/>
      <c r="D210" s="69"/>
      <c r="E210" s="9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</row>
    <row r="211" ht="15.75" customHeight="1">
      <c r="A211" s="100"/>
      <c r="B211" s="100"/>
      <c r="C211" s="100"/>
      <c r="D211" s="69"/>
      <c r="E211" s="99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</row>
    <row r="212" ht="15.75" customHeight="1">
      <c r="A212" s="100"/>
      <c r="B212" s="100"/>
      <c r="C212" s="100"/>
      <c r="D212" s="69"/>
      <c r="E212" s="99"/>
      <c r="F212" s="69"/>
      <c r="G212" s="69"/>
      <c r="H212" s="69"/>
      <c r="I212" s="69"/>
      <c r="J212" s="69"/>
      <c r="K212" s="69"/>
      <c r="L212" s="69"/>
      <c r="M212" s="69"/>
      <c r="N212" s="69"/>
      <c r="O212" s="69"/>
      <c r="P212" s="69"/>
    </row>
    <row r="213" ht="15.75" customHeight="1">
      <c r="A213" s="101"/>
      <c r="B213" s="101"/>
      <c r="C213" s="101" t="s">
        <v>128</v>
      </c>
      <c r="D213" s="117">
        <f t="shared" ref="D213:D215" si="80">D244/D207</f>
        <v>200</v>
      </c>
      <c r="E213" s="118">
        <v>100.0</v>
      </c>
      <c r="F213" s="119">
        <v>100.0</v>
      </c>
      <c r="G213" s="119">
        <v>100.0</v>
      </c>
      <c r="H213" s="119">
        <v>100.0</v>
      </c>
      <c r="I213" s="119">
        <v>100.0</v>
      </c>
      <c r="J213" s="119">
        <v>100.0</v>
      </c>
      <c r="K213" s="119">
        <v>100.0</v>
      </c>
      <c r="L213" s="119">
        <v>100.0</v>
      </c>
      <c r="M213" s="119">
        <v>100.0</v>
      </c>
      <c r="N213" s="119">
        <v>100.0</v>
      </c>
      <c r="O213" s="119">
        <v>100.0</v>
      </c>
      <c r="P213" s="119">
        <v>100.0</v>
      </c>
    </row>
    <row r="214" ht="15.75" customHeight="1">
      <c r="A214" s="101"/>
      <c r="B214" s="101"/>
      <c r="C214" s="101" t="s">
        <v>128</v>
      </c>
      <c r="D214" s="117">
        <f t="shared" si="80"/>
        <v>500</v>
      </c>
      <c r="E214" s="118">
        <v>750.0</v>
      </c>
      <c r="F214" s="119">
        <v>750.0</v>
      </c>
      <c r="G214" s="119">
        <v>750.0</v>
      </c>
      <c r="H214" s="119">
        <v>750.0</v>
      </c>
      <c r="I214" s="119">
        <v>750.0</v>
      </c>
      <c r="J214" s="119">
        <v>750.0</v>
      </c>
      <c r="K214" s="119">
        <v>750.0</v>
      </c>
      <c r="L214" s="119">
        <v>750.0</v>
      </c>
      <c r="M214" s="119">
        <v>750.0</v>
      </c>
      <c r="N214" s="119">
        <v>750.0</v>
      </c>
      <c r="O214" s="119">
        <v>750.0</v>
      </c>
      <c r="P214" s="119">
        <v>750.0</v>
      </c>
    </row>
    <row r="215" ht="15.75" customHeight="1">
      <c r="A215" s="101"/>
      <c r="B215" s="101"/>
      <c r="C215" s="101" t="s">
        <v>128</v>
      </c>
      <c r="D215" s="117">
        <f t="shared" si="80"/>
        <v>1000</v>
      </c>
      <c r="E215" s="118">
        <v>1200.0</v>
      </c>
      <c r="F215" s="119">
        <v>1200.0</v>
      </c>
      <c r="G215" s="119">
        <v>1200.0</v>
      </c>
      <c r="H215" s="119">
        <v>1200.0</v>
      </c>
      <c r="I215" s="119">
        <v>1200.0</v>
      </c>
      <c r="J215" s="119">
        <v>1200.0</v>
      </c>
      <c r="K215" s="119">
        <v>1200.0</v>
      </c>
      <c r="L215" s="119">
        <v>1200.0</v>
      </c>
      <c r="M215" s="119">
        <v>1200.0</v>
      </c>
      <c r="N215" s="119">
        <v>1200.0</v>
      </c>
      <c r="O215" s="119">
        <v>1200.0</v>
      </c>
      <c r="P215" s="119">
        <v>1200.0</v>
      </c>
    </row>
    <row r="216" ht="15.75" customHeight="1">
      <c r="A216" s="100"/>
      <c r="B216" s="100"/>
      <c r="C216" s="100"/>
      <c r="D216" s="69"/>
      <c r="E216" s="99"/>
      <c r="F216" s="69"/>
      <c r="G216" s="69"/>
      <c r="H216" s="69"/>
      <c r="I216" s="69"/>
      <c r="J216" s="69"/>
      <c r="K216" s="69"/>
      <c r="L216" s="69"/>
      <c r="M216" s="69"/>
      <c r="N216" s="69"/>
      <c r="O216" s="69"/>
      <c r="P216" s="69"/>
    </row>
    <row r="217" ht="15.75" customHeight="1">
      <c r="A217" s="65"/>
      <c r="B217" s="65"/>
      <c r="C217" s="65" t="s">
        <v>129</v>
      </c>
      <c r="D217" s="66"/>
      <c r="E217" s="67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</row>
    <row r="218" ht="15.75" customHeight="1">
      <c r="A218" s="68"/>
      <c r="B218" s="68"/>
      <c r="C218" s="68" t="s">
        <v>130</v>
      </c>
      <c r="E218" s="120">
        <f t="shared" ref="E218:P218" si="81">SUM(E219:E221)</f>
        <v>11414664.12</v>
      </c>
      <c r="F218" s="121">
        <f t="shared" si="81"/>
        <v>17561763.04</v>
      </c>
      <c r="G218" s="121">
        <f t="shared" si="81"/>
        <v>23412817.97</v>
      </c>
      <c r="H218" s="121">
        <f t="shared" si="81"/>
        <v>28993368.01</v>
      </c>
      <c r="I218" s="121">
        <f t="shared" si="81"/>
        <v>34759610.08</v>
      </c>
      <c r="J218" s="121">
        <f t="shared" si="81"/>
        <v>40334568.56</v>
      </c>
      <c r="K218" s="121">
        <f t="shared" si="81"/>
        <v>46960197.79</v>
      </c>
      <c r="L218" s="121">
        <f t="shared" si="81"/>
        <v>54468695.7</v>
      </c>
      <c r="M218" s="121">
        <f t="shared" si="81"/>
        <v>62877988.57</v>
      </c>
      <c r="N218" s="121">
        <f t="shared" si="81"/>
        <v>72408324.51</v>
      </c>
      <c r="O218" s="121">
        <f t="shared" si="81"/>
        <v>83225481.24</v>
      </c>
      <c r="P218" s="121">
        <f t="shared" si="81"/>
        <v>95799391.6</v>
      </c>
    </row>
    <row r="219" ht="15.75" customHeight="1">
      <c r="A219" s="95"/>
      <c r="B219" s="95"/>
      <c r="C219" s="95" t="s">
        <v>106</v>
      </c>
      <c r="E219" s="122">
        <f t="shared" ref="E219:P219" si="82">E213*E155</f>
        <v>2613483.24</v>
      </c>
      <c r="F219" s="123">
        <f t="shared" si="82"/>
        <v>4051576.463</v>
      </c>
      <c r="G219" s="123">
        <f t="shared" si="82"/>
        <v>5306657.702</v>
      </c>
      <c r="H219" s="123">
        <f t="shared" si="82"/>
        <v>6516458.643</v>
      </c>
      <c r="I219" s="123">
        <f t="shared" si="82"/>
        <v>7765950.652</v>
      </c>
      <c r="J219" s="123">
        <f t="shared" si="82"/>
        <v>9150982.784</v>
      </c>
      <c r="K219" s="123">
        <f t="shared" si="82"/>
        <v>10634794.91</v>
      </c>
      <c r="L219" s="123">
        <f t="shared" si="82"/>
        <v>12289717.19</v>
      </c>
      <c r="M219" s="123">
        <f t="shared" si="82"/>
        <v>14174225.96</v>
      </c>
      <c r="N219" s="123">
        <f t="shared" si="82"/>
        <v>16332279.88</v>
      </c>
      <c r="O219" s="123">
        <f t="shared" si="82"/>
        <v>18808078.85</v>
      </c>
      <c r="P219" s="123">
        <f t="shared" si="82"/>
        <v>21632702.25</v>
      </c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ht="15.75" customHeight="1">
      <c r="A220" s="95"/>
      <c r="B220" s="95"/>
      <c r="C220" s="95" t="s">
        <v>107</v>
      </c>
      <c r="E220" s="122">
        <f t="shared" ref="E220:P220" si="83">E214*E156</f>
        <v>6680946.592</v>
      </c>
      <c r="F220" s="123">
        <f t="shared" si="83"/>
        <v>10259820.73</v>
      </c>
      <c r="G220" s="123">
        <f t="shared" si="83"/>
        <v>13510852.39</v>
      </c>
      <c r="H220" s="123">
        <f t="shared" si="83"/>
        <v>16790623.64</v>
      </c>
      <c r="I220" s="123">
        <f t="shared" si="83"/>
        <v>19909750.96</v>
      </c>
      <c r="J220" s="123">
        <f t="shared" si="83"/>
        <v>23380415.62</v>
      </c>
      <c r="K220" s="123">
        <f t="shared" si="83"/>
        <v>27168565.22</v>
      </c>
      <c r="L220" s="123">
        <f t="shared" si="83"/>
        <v>31451759.56</v>
      </c>
      <c r="M220" s="123">
        <f t="shared" si="83"/>
        <v>36312001.49</v>
      </c>
      <c r="N220" s="123">
        <f t="shared" si="83"/>
        <v>41792256.96</v>
      </c>
      <c r="O220" s="123">
        <f t="shared" si="83"/>
        <v>48109334.62</v>
      </c>
      <c r="P220" s="123">
        <f t="shared" si="83"/>
        <v>55347223.25</v>
      </c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ht="15.75" customHeight="1">
      <c r="A221" s="95"/>
      <c r="B221" s="95"/>
      <c r="C221" s="95" t="s">
        <v>108</v>
      </c>
      <c r="E221" s="122">
        <f t="shared" ref="E221:P221" si="84">E215*E157</f>
        <v>2120234.291</v>
      </c>
      <c r="F221" s="123">
        <f t="shared" si="84"/>
        <v>3250365.837</v>
      </c>
      <c r="G221" s="123">
        <f t="shared" si="84"/>
        <v>4595307.878</v>
      </c>
      <c r="H221" s="123">
        <f t="shared" si="84"/>
        <v>5686285.733</v>
      </c>
      <c r="I221" s="123">
        <f t="shared" si="84"/>
        <v>7083908.472</v>
      </c>
      <c r="J221" s="123">
        <f t="shared" si="84"/>
        <v>7803170.152</v>
      </c>
      <c r="K221" s="123">
        <f t="shared" si="84"/>
        <v>9156837.663</v>
      </c>
      <c r="L221" s="123">
        <f t="shared" si="84"/>
        <v>10727218.95</v>
      </c>
      <c r="M221" s="123">
        <f t="shared" si="84"/>
        <v>12391761.12</v>
      </c>
      <c r="N221" s="123">
        <f t="shared" si="84"/>
        <v>14283787.67</v>
      </c>
      <c r="O221" s="123">
        <f t="shared" si="84"/>
        <v>16308067.77</v>
      </c>
      <c r="P221" s="123">
        <f t="shared" si="84"/>
        <v>18819466.1</v>
      </c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ht="15.75" customHeight="1">
      <c r="E222" s="124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ht="15.75" customHeight="1">
      <c r="A223" s="68"/>
      <c r="B223" s="68"/>
      <c r="C223" s="68" t="s">
        <v>131</v>
      </c>
      <c r="E223" s="120">
        <f t="shared" ref="E223:P223" si="85">SUM(E224:E226)</f>
        <v>3090015.855</v>
      </c>
      <c r="F223" s="121">
        <f t="shared" si="85"/>
        <v>9090886.87</v>
      </c>
      <c r="G223" s="121">
        <f t="shared" si="85"/>
        <v>21274297.66</v>
      </c>
      <c r="H223" s="121">
        <f t="shared" si="85"/>
        <v>45704587.22</v>
      </c>
      <c r="I223" s="121">
        <f t="shared" si="85"/>
        <v>94353284.25</v>
      </c>
      <c r="J223" s="121">
        <f t="shared" si="85"/>
        <v>190846912.1</v>
      </c>
      <c r="K223" s="121">
        <f t="shared" si="85"/>
        <v>381806786.1</v>
      </c>
      <c r="L223" s="121">
        <f t="shared" si="85"/>
        <v>759222155.8</v>
      </c>
      <c r="M223" s="121">
        <f t="shared" si="85"/>
        <v>1504589616</v>
      </c>
      <c r="N223" s="121">
        <f t="shared" si="85"/>
        <v>2975995621</v>
      </c>
      <c r="O223" s="121">
        <f t="shared" si="85"/>
        <v>5879920923</v>
      </c>
      <c r="P223" s="121">
        <f t="shared" si="85"/>
        <v>11610192224</v>
      </c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ht="15.75" customHeight="1">
      <c r="A224" s="95"/>
      <c r="B224" s="95"/>
      <c r="C224" s="95" t="s">
        <v>106</v>
      </c>
      <c r="E224" s="125">
        <f t="shared" ref="E224:P224" si="86">E213*E160</f>
        <v>655240.9876</v>
      </c>
      <c r="F224" s="123">
        <f t="shared" si="86"/>
        <v>756126.5927</v>
      </c>
      <c r="G224" s="123">
        <f t="shared" si="86"/>
        <v>881133.2757</v>
      </c>
      <c r="H224" s="123">
        <f t="shared" si="86"/>
        <v>1043247.043</v>
      </c>
      <c r="I224" s="123">
        <f t="shared" si="86"/>
        <v>1266553.361</v>
      </c>
      <c r="J224" s="123">
        <f t="shared" si="86"/>
        <v>1596892.134</v>
      </c>
      <c r="K224" s="123">
        <f t="shared" si="86"/>
        <v>2122799.175</v>
      </c>
      <c r="L224" s="123">
        <f t="shared" si="86"/>
        <v>3016729.961</v>
      </c>
      <c r="M224" s="123">
        <f t="shared" si="86"/>
        <v>4616401.199</v>
      </c>
      <c r="N224" s="123">
        <f t="shared" si="86"/>
        <v>7585210.963</v>
      </c>
      <c r="O224" s="123">
        <f t="shared" si="86"/>
        <v>13228695.45</v>
      </c>
      <c r="P224" s="123">
        <f t="shared" si="86"/>
        <v>24118797.35</v>
      </c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ht="15.75" customHeight="1">
      <c r="A225" s="95"/>
      <c r="B225" s="95"/>
      <c r="C225" s="95" t="s">
        <v>107</v>
      </c>
      <c r="E225" s="125">
        <f t="shared" ref="E225:P225" si="87">E214*E161</f>
        <v>1491349.115</v>
      </c>
      <c r="F225" s="123">
        <f t="shared" si="87"/>
        <v>7114441.064</v>
      </c>
      <c r="G225" s="123">
        <f t="shared" si="87"/>
        <v>18853900.83</v>
      </c>
      <c r="H225" s="123">
        <f t="shared" si="87"/>
        <v>42750926.86</v>
      </c>
      <c r="I225" s="123">
        <f t="shared" si="87"/>
        <v>90737275.6</v>
      </c>
      <c r="J225" s="123">
        <f t="shared" si="87"/>
        <v>186367696.2</v>
      </c>
      <c r="K225" s="123">
        <f t="shared" si="87"/>
        <v>376129656.8</v>
      </c>
      <c r="L225" s="123">
        <f t="shared" si="87"/>
        <v>751756924.6</v>
      </c>
      <c r="M225" s="123">
        <f t="shared" si="87"/>
        <v>1494252005</v>
      </c>
      <c r="N225" s="123">
        <f t="shared" si="87"/>
        <v>2960737917</v>
      </c>
      <c r="O225" s="123">
        <f t="shared" si="87"/>
        <v>5855807618</v>
      </c>
      <c r="P225" s="123">
        <f t="shared" si="87"/>
        <v>11569578169</v>
      </c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ht="15.75" customHeight="1">
      <c r="A226" s="95"/>
      <c r="B226" s="95"/>
      <c r="C226" s="95" t="s">
        <v>108</v>
      </c>
      <c r="E226" s="125">
        <f t="shared" ref="E226:P226" si="88">E215*E162</f>
        <v>943425.7522</v>
      </c>
      <c r="F226" s="123">
        <f t="shared" si="88"/>
        <v>1220319.214</v>
      </c>
      <c r="G226" s="123">
        <f t="shared" si="88"/>
        <v>1539263.555</v>
      </c>
      <c r="H226" s="123">
        <f t="shared" si="88"/>
        <v>1910413.317</v>
      </c>
      <c r="I226" s="123">
        <f t="shared" si="88"/>
        <v>2349455.287</v>
      </c>
      <c r="J226" s="123">
        <f t="shared" si="88"/>
        <v>2882323.672</v>
      </c>
      <c r="K226" s="123">
        <f t="shared" si="88"/>
        <v>3554330.164</v>
      </c>
      <c r="L226" s="123">
        <f t="shared" si="88"/>
        <v>4448501.227</v>
      </c>
      <c r="M226" s="123">
        <f t="shared" si="88"/>
        <v>5721210.328</v>
      </c>
      <c r="N226" s="123">
        <f t="shared" si="88"/>
        <v>7672492.812</v>
      </c>
      <c r="O226" s="123">
        <f t="shared" si="88"/>
        <v>10884609.41</v>
      </c>
      <c r="P226" s="123">
        <f t="shared" si="88"/>
        <v>16495256.92</v>
      </c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ht="15.75" customHeight="1">
      <c r="E227" s="124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ht="15.75" customHeight="1">
      <c r="A228" s="68"/>
      <c r="B228" s="68"/>
      <c r="C228" s="68" t="s">
        <v>132</v>
      </c>
      <c r="E228" s="120">
        <f t="shared" ref="E228:P228" si="89">SUM(E229:E231)</f>
        <v>12954.90724</v>
      </c>
      <c r="F228" s="121">
        <f t="shared" si="89"/>
        <v>12918.98605</v>
      </c>
      <c r="G228" s="121">
        <f t="shared" si="89"/>
        <v>12747.15004</v>
      </c>
      <c r="H228" s="121">
        <f t="shared" si="89"/>
        <v>12611.33824</v>
      </c>
      <c r="I228" s="121">
        <f t="shared" si="89"/>
        <v>12642.44004</v>
      </c>
      <c r="J228" s="121">
        <f t="shared" si="89"/>
        <v>12588.81337</v>
      </c>
      <c r="K228" s="121">
        <f t="shared" si="89"/>
        <v>12510.34295</v>
      </c>
      <c r="L228" s="121">
        <f t="shared" si="89"/>
        <v>12430.71138</v>
      </c>
      <c r="M228" s="121">
        <f t="shared" si="89"/>
        <v>12370.09974</v>
      </c>
      <c r="N228" s="121">
        <f t="shared" si="89"/>
        <v>12321.01865</v>
      </c>
      <c r="O228" s="121">
        <f t="shared" si="89"/>
        <v>12258.04481</v>
      </c>
      <c r="P228" s="121">
        <f t="shared" si="89"/>
        <v>12193.16829</v>
      </c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ht="15.75" customHeight="1">
      <c r="A229" s="95"/>
      <c r="B229" s="95"/>
      <c r="C229" s="95" t="s">
        <v>106</v>
      </c>
      <c r="E229" s="126">
        <f t="shared" ref="E229:P229" si="90">E213*E165</f>
        <v>4365.836648</v>
      </c>
      <c r="F229" s="123">
        <f t="shared" si="90"/>
        <v>4344.756908</v>
      </c>
      <c r="G229" s="123">
        <f t="shared" si="90"/>
        <v>4343.957072</v>
      </c>
      <c r="H229" s="123">
        <f t="shared" si="90"/>
        <v>4326.533131</v>
      </c>
      <c r="I229" s="123">
        <f t="shared" si="90"/>
        <v>4295.624388</v>
      </c>
      <c r="J229" s="123">
        <f t="shared" si="90"/>
        <v>4272.314268</v>
      </c>
      <c r="K229" s="123">
        <f t="shared" si="90"/>
        <v>4251.65388</v>
      </c>
      <c r="L229" s="123">
        <f t="shared" si="90"/>
        <v>4233.477598</v>
      </c>
      <c r="M229" s="123">
        <f t="shared" si="90"/>
        <v>4212.309516</v>
      </c>
      <c r="N229" s="123">
        <f t="shared" si="90"/>
        <v>4189.368901</v>
      </c>
      <c r="O229" s="123">
        <f t="shared" si="90"/>
        <v>4168.545398</v>
      </c>
      <c r="P229" s="123">
        <f t="shared" si="90"/>
        <v>4148.174122</v>
      </c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ht="15.75" customHeight="1">
      <c r="A230" s="95"/>
      <c r="B230" s="95"/>
      <c r="C230" s="95" t="s">
        <v>107</v>
      </c>
      <c r="E230" s="126">
        <f t="shared" ref="E230:P230" si="91">E214*E166</f>
        <v>8062.537529</v>
      </c>
      <c r="F230" s="123">
        <f t="shared" si="91"/>
        <v>8089.050053</v>
      </c>
      <c r="G230" s="123">
        <f t="shared" si="91"/>
        <v>7953.908168</v>
      </c>
      <c r="H230" s="123">
        <f t="shared" si="91"/>
        <v>7839.802137</v>
      </c>
      <c r="I230" s="123">
        <f t="shared" si="91"/>
        <v>7854.047148</v>
      </c>
      <c r="J230" s="123">
        <f t="shared" si="91"/>
        <v>7843.793859</v>
      </c>
      <c r="K230" s="123">
        <f t="shared" si="91"/>
        <v>7796.720035</v>
      </c>
      <c r="L230" s="123">
        <f t="shared" si="91"/>
        <v>7739.781713</v>
      </c>
      <c r="M230" s="123">
        <f t="shared" si="91"/>
        <v>7698.726259</v>
      </c>
      <c r="N230" s="123">
        <f t="shared" si="91"/>
        <v>7669.939328</v>
      </c>
      <c r="O230" s="123">
        <f t="shared" si="91"/>
        <v>7633.838822</v>
      </c>
      <c r="P230" s="123">
        <f t="shared" si="91"/>
        <v>7592.666778</v>
      </c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ht="15.75" customHeight="1">
      <c r="A231" s="95"/>
      <c r="B231" s="95"/>
      <c r="C231" s="95" t="s">
        <v>108</v>
      </c>
      <c r="E231" s="126">
        <f t="shared" ref="E231:P231" si="92">E215*E167</f>
        <v>526.5330631</v>
      </c>
      <c r="F231" s="123">
        <f t="shared" si="92"/>
        <v>485.1790913</v>
      </c>
      <c r="G231" s="123">
        <f t="shared" si="92"/>
        <v>449.2847964</v>
      </c>
      <c r="H231" s="123">
        <f t="shared" si="92"/>
        <v>445.0029677</v>
      </c>
      <c r="I231" s="123">
        <f t="shared" si="92"/>
        <v>492.7685014</v>
      </c>
      <c r="J231" s="123">
        <f t="shared" si="92"/>
        <v>472.7052448</v>
      </c>
      <c r="K231" s="123">
        <f t="shared" si="92"/>
        <v>461.9690329</v>
      </c>
      <c r="L231" s="123">
        <f t="shared" si="92"/>
        <v>457.4520639</v>
      </c>
      <c r="M231" s="123">
        <f t="shared" si="92"/>
        <v>459.06396</v>
      </c>
      <c r="N231" s="123">
        <f t="shared" si="92"/>
        <v>461.7104237</v>
      </c>
      <c r="O231" s="123">
        <f t="shared" si="92"/>
        <v>455.660593</v>
      </c>
      <c r="P231" s="123">
        <f t="shared" si="92"/>
        <v>452.3273848</v>
      </c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ht="15.75" customHeight="1">
      <c r="E232" s="124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ht="15.75" customHeight="1">
      <c r="A233" s="68"/>
      <c r="B233" s="68"/>
      <c r="C233" s="68" t="s">
        <v>133</v>
      </c>
      <c r="E233" s="120">
        <f t="shared" ref="E233:P233" si="93">SUM(E234:E236)</f>
        <v>3570268.589</v>
      </c>
      <c r="F233" s="121">
        <f t="shared" si="93"/>
        <v>4120836.631</v>
      </c>
      <c r="G233" s="121">
        <f t="shared" si="93"/>
        <v>4802883.334</v>
      </c>
      <c r="H233" s="121">
        <f t="shared" si="93"/>
        <v>5687110.617</v>
      </c>
      <c r="I233" s="121">
        <f t="shared" si="93"/>
        <v>6904630.425</v>
      </c>
      <c r="J233" s="121">
        <f t="shared" si="93"/>
        <v>8704951.694</v>
      </c>
      <c r="K233" s="121">
        <f t="shared" si="93"/>
        <v>11569948.01</v>
      </c>
      <c r="L233" s="121">
        <f t="shared" si="93"/>
        <v>16438207.91</v>
      </c>
      <c r="M233" s="121">
        <f t="shared" si="93"/>
        <v>25147712.99</v>
      </c>
      <c r="N233" s="121">
        <f t="shared" si="93"/>
        <v>41308878.75</v>
      </c>
      <c r="O233" s="121">
        <f t="shared" si="93"/>
        <v>72026779.24</v>
      </c>
      <c r="P233" s="121">
        <f t="shared" si="93"/>
        <v>131298546.8</v>
      </c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ht="15.75" customHeight="1">
      <c r="A234" s="127"/>
      <c r="B234" s="127"/>
      <c r="C234" s="127" t="s">
        <v>118</v>
      </c>
      <c r="E234" s="126">
        <f t="shared" ref="E234:P234" si="94">(E214-E213)*E191</f>
        <v>3272591.477</v>
      </c>
      <c r="F234" s="123">
        <f t="shared" si="94"/>
        <v>3776463.148</v>
      </c>
      <c r="G234" s="123">
        <f t="shared" si="94"/>
        <v>4400807.187</v>
      </c>
      <c r="H234" s="123">
        <f t="shared" si="94"/>
        <v>5210482.014</v>
      </c>
      <c r="I234" s="123">
        <f t="shared" si="94"/>
        <v>6325782.137</v>
      </c>
      <c r="J234" s="123">
        <f t="shared" si="94"/>
        <v>7975654.282</v>
      </c>
      <c r="K234" s="123">
        <f t="shared" si="94"/>
        <v>10602289.26</v>
      </c>
      <c r="L234" s="123">
        <f t="shared" si="94"/>
        <v>15067013.43</v>
      </c>
      <c r="M234" s="123">
        <f t="shared" si="94"/>
        <v>23056547.9</v>
      </c>
      <c r="N234" s="123">
        <f t="shared" si="94"/>
        <v>37884224.61</v>
      </c>
      <c r="O234" s="123">
        <f t="shared" si="94"/>
        <v>66070524.91</v>
      </c>
      <c r="P234" s="123">
        <f t="shared" si="94"/>
        <v>120460978.7</v>
      </c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ht="15.75" customHeight="1">
      <c r="A235" s="127"/>
      <c r="B235" s="127"/>
      <c r="C235" s="127" t="s">
        <v>119</v>
      </c>
      <c r="E235" s="126">
        <f t="shared" ref="E235:P235" si="95">(E215-E213)*E192</f>
        <v>291485.8805</v>
      </c>
      <c r="F235" s="123">
        <f t="shared" si="95"/>
        <v>336365.1387</v>
      </c>
      <c r="G235" s="123">
        <f t="shared" si="95"/>
        <v>391974.7292</v>
      </c>
      <c r="H235" s="123">
        <f t="shared" si="95"/>
        <v>464091.5154</v>
      </c>
      <c r="I235" s="123">
        <f t="shared" si="95"/>
        <v>563429.9879</v>
      </c>
      <c r="J235" s="123">
        <f t="shared" si="95"/>
        <v>710382.1627</v>
      </c>
      <c r="K235" s="123">
        <f t="shared" si="95"/>
        <v>944333.4567</v>
      </c>
      <c r="L235" s="123">
        <f t="shared" si="95"/>
        <v>1342001.196</v>
      </c>
      <c r="M235" s="123">
        <f t="shared" si="95"/>
        <v>2053619.651</v>
      </c>
      <c r="N235" s="123">
        <f t="shared" si="95"/>
        <v>3374303.406</v>
      </c>
      <c r="O235" s="123">
        <f t="shared" si="95"/>
        <v>5884824.081</v>
      </c>
      <c r="P235" s="123">
        <f t="shared" si="95"/>
        <v>10729317.94</v>
      </c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ht="15.75" customHeight="1">
      <c r="A236" s="127"/>
      <c r="B236" s="127"/>
      <c r="C236" s="127" t="s">
        <v>120</v>
      </c>
      <c r="E236" s="126">
        <f t="shared" ref="E236:P236" si="96">(E215-E214)*E193</f>
        <v>6191.231499</v>
      </c>
      <c r="F236" s="123">
        <f t="shared" si="96"/>
        <v>8008.344841</v>
      </c>
      <c r="G236" s="123">
        <f t="shared" si="96"/>
        <v>10101.41708</v>
      </c>
      <c r="H236" s="123">
        <f t="shared" si="96"/>
        <v>12537.08739</v>
      </c>
      <c r="I236" s="123">
        <f t="shared" si="96"/>
        <v>15418.30032</v>
      </c>
      <c r="J236" s="123">
        <f t="shared" si="96"/>
        <v>18915.2491</v>
      </c>
      <c r="K236" s="123">
        <f t="shared" si="96"/>
        <v>23325.2917</v>
      </c>
      <c r="L236" s="123">
        <f t="shared" si="96"/>
        <v>29193.2893</v>
      </c>
      <c r="M236" s="123">
        <f t="shared" si="96"/>
        <v>37545.44278</v>
      </c>
      <c r="N236" s="123">
        <f t="shared" si="96"/>
        <v>50350.73408</v>
      </c>
      <c r="O236" s="123">
        <f t="shared" si="96"/>
        <v>71430.24927</v>
      </c>
      <c r="P236" s="123">
        <f t="shared" si="96"/>
        <v>108250.1235</v>
      </c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ht="15.75" customHeight="1">
      <c r="E237" s="124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ht="15.75" customHeight="1">
      <c r="A238" s="68"/>
      <c r="B238" s="68"/>
      <c r="C238" s="68" t="s">
        <v>134</v>
      </c>
      <c r="E238" s="120">
        <f t="shared" ref="E238:P238" si="97">SUM(E239:E241)</f>
        <v>-374131.2302</v>
      </c>
      <c r="F238" s="121">
        <f t="shared" si="97"/>
        <v>-538576.2473</v>
      </c>
      <c r="G238" s="121">
        <f t="shared" si="97"/>
        <v>-783444.8657</v>
      </c>
      <c r="H238" s="121">
        <f t="shared" si="97"/>
        <v>-1176250.889</v>
      </c>
      <c r="I238" s="121">
        <f t="shared" si="97"/>
        <v>-1848678.573</v>
      </c>
      <c r="J238" s="121">
        <f t="shared" si="97"/>
        <v>-3058776.523</v>
      </c>
      <c r="K238" s="121">
        <f t="shared" si="97"/>
        <v>-5313596.66</v>
      </c>
      <c r="L238" s="121">
        <f t="shared" si="97"/>
        <v>-9611278.513</v>
      </c>
      <c r="M238" s="121">
        <f t="shared" si="97"/>
        <v>-17918449.84</v>
      </c>
      <c r="N238" s="121">
        <f t="shared" si="97"/>
        <v>-34112095.47</v>
      </c>
      <c r="O238" s="121">
        <f t="shared" si="97"/>
        <v>-65837704.52</v>
      </c>
      <c r="P238" s="121">
        <f t="shared" si="97"/>
        <v>-128175136.1</v>
      </c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ht="15.75" customHeight="1">
      <c r="A239" s="127"/>
      <c r="B239" s="127"/>
      <c r="C239" s="127" t="s">
        <v>122</v>
      </c>
      <c r="E239" s="126">
        <f t="shared" ref="E239:P239" si="98">(E213-E214)*E196</f>
        <v>-15714.31692</v>
      </c>
      <c r="F239" s="123">
        <f t="shared" si="98"/>
        <v>-74964.72853</v>
      </c>
      <c r="G239" s="123">
        <f t="shared" si="98"/>
        <v>-198663.1901</v>
      </c>
      <c r="H239" s="123">
        <f t="shared" si="98"/>
        <v>-450465.6934</v>
      </c>
      <c r="I239" s="123">
        <f t="shared" si="98"/>
        <v>-956096.9263</v>
      </c>
      <c r="J239" s="123">
        <f t="shared" si="98"/>
        <v>-1963752.828</v>
      </c>
      <c r="K239" s="123">
        <f t="shared" si="98"/>
        <v>-3963270.953</v>
      </c>
      <c r="L239" s="123">
        <f t="shared" si="98"/>
        <v>-7921248.243</v>
      </c>
      <c r="M239" s="123">
        <f t="shared" si="98"/>
        <v>-15744904.61</v>
      </c>
      <c r="N239" s="123">
        <f t="shared" si="98"/>
        <v>-31197238.44</v>
      </c>
      <c r="O239" s="123">
        <f t="shared" si="98"/>
        <v>-61702532.15</v>
      </c>
      <c r="P239" s="123">
        <f t="shared" si="98"/>
        <v>-121908422.5</v>
      </c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ht="15.75" customHeight="1">
      <c r="A240" s="127"/>
      <c r="B240" s="127"/>
      <c r="C240" s="127" t="s">
        <v>123</v>
      </c>
      <c r="E240" s="126">
        <f t="shared" ref="E240:P240" si="99">(E214-E215)*E197</f>
        <v>-281861.8444</v>
      </c>
      <c r="F240" s="123">
        <f t="shared" si="99"/>
        <v>-364587.6992</v>
      </c>
      <c r="G240" s="123">
        <f t="shared" si="99"/>
        <v>-459876.8517</v>
      </c>
      <c r="H240" s="123">
        <f t="shared" si="99"/>
        <v>-570763.1151</v>
      </c>
      <c r="I240" s="123">
        <f t="shared" si="99"/>
        <v>-701933.1399</v>
      </c>
      <c r="J240" s="123">
        <f t="shared" si="99"/>
        <v>-861135.1392</v>
      </c>
      <c r="K240" s="123">
        <f t="shared" si="99"/>
        <v>-1061906.624</v>
      </c>
      <c r="L240" s="123">
        <f t="shared" si="99"/>
        <v>-1329052.93</v>
      </c>
      <c r="M240" s="123">
        <f t="shared" si="99"/>
        <v>-1709292.853</v>
      </c>
      <c r="N240" s="123">
        <f t="shared" si="99"/>
        <v>-2292266.212</v>
      </c>
      <c r="O240" s="123">
        <f t="shared" si="99"/>
        <v>-3251931.673</v>
      </c>
      <c r="P240" s="123">
        <f t="shared" si="99"/>
        <v>-4928192.312</v>
      </c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ht="15.75" customHeight="1">
      <c r="A241" s="127"/>
      <c r="B241" s="127"/>
      <c r="C241" s="127" t="s">
        <v>124</v>
      </c>
      <c r="E241" s="126">
        <f t="shared" ref="E241:P241" si="100">(E213-E215)*E198</f>
        <v>-76555.06885</v>
      </c>
      <c r="F241" s="123">
        <f t="shared" si="100"/>
        <v>-99023.81954</v>
      </c>
      <c r="G241" s="123">
        <f t="shared" si="100"/>
        <v>-124904.8239</v>
      </c>
      <c r="H241" s="123">
        <f t="shared" si="100"/>
        <v>-155022.0806</v>
      </c>
      <c r="I241" s="123">
        <f t="shared" si="100"/>
        <v>-190648.5071</v>
      </c>
      <c r="J241" s="123">
        <f t="shared" si="100"/>
        <v>-233888.5563</v>
      </c>
      <c r="K241" s="123">
        <f t="shared" si="100"/>
        <v>-288419.0831</v>
      </c>
      <c r="L241" s="123">
        <f t="shared" si="100"/>
        <v>-360977.3391</v>
      </c>
      <c r="M241" s="123">
        <f t="shared" si="100"/>
        <v>-464252.3797</v>
      </c>
      <c r="N241" s="123">
        <f t="shared" si="100"/>
        <v>-622590.823</v>
      </c>
      <c r="O241" s="123">
        <f t="shared" si="100"/>
        <v>-883240.7013</v>
      </c>
      <c r="P241" s="123">
        <f t="shared" si="100"/>
        <v>-1338521.369</v>
      </c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ht="15.75" customHeight="1">
      <c r="E242" s="124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ht="15.75" customHeight="1">
      <c r="A243" s="128"/>
      <c r="B243" s="128"/>
      <c r="C243" s="128" t="s">
        <v>135</v>
      </c>
      <c r="D243" s="129">
        <f t="shared" ref="D243:P243" si="101">SUM(D244:D246)</f>
        <v>3277280.303</v>
      </c>
      <c r="E243" s="130">
        <f t="shared" si="101"/>
        <v>9389123.976</v>
      </c>
      <c r="F243" s="131">
        <f t="shared" si="101"/>
        <v>21776953.11</v>
      </c>
      <c r="G243" s="131">
        <f t="shared" si="101"/>
        <v>46580780.94</v>
      </c>
      <c r="H243" s="131">
        <f t="shared" si="101"/>
        <v>95932645.51</v>
      </c>
      <c r="I243" s="131">
        <f t="shared" si="101"/>
        <v>193775162.8</v>
      </c>
      <c r="J243" s="131">
        <f t="shared" si="101"/>
        <v>387352588.1</v>
      </c>
      <c r="K243" s="131">
        <f t="shared" si="101"/>
        <v>769882433.9</v>
      </c>
      <c r="L243" s="131">
        <f t="shared" si="101"/>
        <v>1525283672</v>
      </c>
      <c r="M243" s="131">
        <f t="shared" si="101"/>
        <v>3016420866</v>
      </c>
      <c r="N243" s="131">
        <f t="shared" si="101"/>
        <v>5959200346</v>
      </c>
      <c r="O243" s="131">
        <f t="shared" si="101"/>
        <v>11766043179</v>
      </c>
      <c r="P243" s="131">
        <f t="shared" si="101"/>
        <v>23223520051</v>
      </c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ht="15.75" customHeight="1">
      <c r="A244" s="100"/>
      <c r="B244" s="100"/>
      <c r="C244" s="100" t="s">
        <v>106</v>
      </c>
      <c r="D244" s="132">
        <v>1376556.6966910595</v>
      </c>
      <c r="E244" s="133">
        <f t="shared" ref="E244:P244" si="102">E213*E207</f>
        <v>794250.6226</v>
      </c>
      <c r="F244" s="134">
        <f t="shared" si="102"/>
        <v>925560.1635</v>
      </c>
      <c r="G244" s="134">
        <f t="shared" si="102"/>
        <v>1095847.734</v>
      </c>
      <c r="H244" s="134">
        <f t="shared" si="102"/>
        <v>1330413.194</v>
      </c>
      <c r="I244" s="134">
        <f t="shared" si="102"/>
        <v>1677407.704</v>
      </c>
      <c r="J244" s="134">
        <f t="shared" si="102"/>
        <v>2229831.067</v>
      </c>
      <c r="K244" s="134">
        <f t="shared" si="102"/>
        <v>3168833.993</v>
      </c>
      <c r="L244" s="134">
        <f t="shared" si="102"/>
        <v>4849160.923</v>
      </c>
      <c r="M244" s="134">
        <f t="shared" si="102"/>
        <v>7967658.575</v>
      </c>
      <c r="N244" s="134">
        <f t="shared" si="102"/>
        <v>13895688.5</v>
      </c>
      <c r="O244" s="134">
        <f t="shared" si="102"/>
        <v>25334871.17</v>
      </c>
      <c r="P244" s="134">
        <f t="shared" si="102"/>
        <v>47610717.76</v>
      </c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ht="15.75" customHeight="1">
      <c r="A245" s="100"/>
      <c r="B245" s="100"/>
      <c r="C245" s="100" t="s">
        <v>107</v>
      </c>
      <c r="D245" s="132">
        <v>1007328.007676683</v>
      </c>
      <c r="E245" s="133">
        <f t="shared" ref="E245:P245" si="103">E214*E208</f>
        <v>7208146.974</v>
      </c>
      <c r="F245" s="134">
        <f t="shared" si="103"/>
        <v>19102229.82</v>
      </c>
      <c r="G245" s="134">
        <f t="shared" si="103"/>
        <v>43314008.98</v>
      </c>
      <c r="H245" s="134">
        <f t="shared" si="103"/>
        <v>91932396.76</v>
      </c>
      <c r="I245" s="134">
        <f t="shared" si="103"/>
        <v>188822387.3</v>
      </c>
      <c r="J245" s="134">
        <f t="shared" si="103"/>
        <v>381083745.5</v>
      </c>
      <c r="K245" s="134">
        <f t="shared" si="103"/>
        <v>761658484.9</v>
      </c>
      <c r="L245" s="134">
        <f t="shared" si="103"/>
        <v>1513933135</v>
      </c>
      <c r="M245" s="134">
        <f t="shared" si="103"/>
        <v>2999734465</v>
      </c>
      <c r="N245" s="134">
        <f t="shared" si="103"/>
        <v>5932935783</v>
      </c>
      <c r="O245" s="134">
        <f t="shared" si="103"/>
        <v>11721963697</v>
      </c>
      <c r="P245" s="134">
        <f t="shared" si="103"/>
        <v>23145527041</v>
      </c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ht="15.75" customHeight="1">
      <c r="A246" s="100"/>
      <c r="B246" s="100"/>
      <c r="C246" s="100" t="s">
        <v>108</v>
      </c>
      <c r="D246" s="132">
        <v>893395.5986460568</v>
      </c>
      <c r="E246" s="133">
        <f t="shared" ref="E246:P246" si="104">E215*E209</f>
        <v>1386726.379</v>
      </c>
      <c r="F246" s="134">
        <f t="shared" si="104"/>
        <v>1749163.131</v>
      </c>
      <c r="G246" s="134">
        <f t="shared" si="104"/>
        <v>2170924.224</v>
      </c>
      <c r="H246" s="134">
        <f t="shared" si="104"/>
        <v>2669835.553</v>
      </c>
      <c r="I246" s="134">
        <f t="shared" si="104"/>
        <v>3275367.81</v>
      </c>
      <c r="J246" s="134">
        <f t="shared" si="104"/>
        <v>4039011.55</v>
      </c>
      <c r="K246" s="134">
        <f t="shared" si="104"/>
        <v>5055115.03</v>
      </c>
      <c r="L246" s="134">
        <f t="shared" si="104"/>
        <v>6501375.373</v>
      </c>
      <c r="M246" s="134">
        <f t="shared" si="104"/>
        <v>8718741.832</v>
      </c>
      <c r="N246" s="134">
        <f t="shared" si="104"/>
        <v>12368874.33</v>
      </c>
      <c r="O246" s="134">
        <f t="shared" si="104"/>
        <v>18744610.13</v>
      </c>
      <c r="P246" s="134">
        <f t="shared" si="104"/>
        <v>30382292.35</v>
      </c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ht="15.75" customHeight="1">
      <c r="E247" s="124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ht="15.75" customHeight="1">
      <c r="A248" s="68"/>
      <c r="B248" s="68"/>
      <c r="C248" s="68" t="s">
        <v>136</v>
      </c>
      <c r="E248" s="120">
        <f t="shared" ref="E248:P248" si="105">SUM(E249:E251)</f>
        <v>-181329.2231</v>
      </c>
      <c r="F248" s="121">
        <f t="shared" si="105"/>
        <v>-298237.1061</v>
      </c>
      <c r="G248" s="121">
        <f t="shared" si="105"/>
        <v>-502655.4512</v>
      </c>
      <c r="H248" s="121">
        <f t="shared" si="105"/>
        <v>-876193.7149</v>
      </c>
      <c r="I248" s="121">
        <f t="shared" si="105"/>
        <v>-1579361.258</v>
      </c>
      <c r="J248" s="121">
        <f t="shared" si="105"/>
        <v>-2928250.742</v>
      </c>
      <c r="K248" s="121">
        <f t="shared" si="105"/>
        <v>-5545801.968</v>
      </c>
      <c r="L248" s="121">
        <f t="shared" si="105"/>
        <v>-10660278.14</v>
      </c>
      <c r="M248" s="121">
        <f t="shared" si="105"/>
        <v>-20694055.53</v>
      </c>
      <c r="N248" s="121">
        <f t="shared" si="105"/>
        <v>-40425244.68</v>
      </c>
      <c r="O248" s="121">
        <f t="shared" si="105"/>
        <v>-79279423.15</v>
      </c>
      <c r="P248" s="121">
        <f t="shared" si="105"/>
        <v>-155850955.1</v>
      </c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ht="15.75" customHeight="1">
      <c r="A249" s="95"/>
      <c r="B249" s="95"/>
      <c r="C249" s="95" t="s">
        <v>106</v>
      </c>
      <c r="E249" s="126">
        <f t="shared" ref="E249:P249" si="106">-E213*E175</f>
        <v>-33037.36072</v>
      </c>
      <c r="F249" s="123">
        <f t="shared" si="106"/>
        <v>-38124.02988</v>
      </c>
      <c r="G249" s="123">
        <f t="shared" si="106"/>
        <v>-44426.88785</v>
      </c>
      <c r="H249" s="123">
        <f t="shared" si="106"/>
        <v>-52600.69124</v>
      </c>
      <c r="I249" s="123">
        <f t="shared" si="106"/>
        <v>-63859.83334</v>
      </c>
      <c r="J249" s="123">
        <f t="shared" si="106"/>
        <v>-80515.5698</v>
      </c>
      <c r="K249" s="123">
        <f t="shared" si="106"/>
        <v>-107031.8912</v>
      </c>
      <c r="L249" s="123">
        <f t="shared" si="106"/>
        <v>-152104.0317</v>
      </c>
      <c r="M249" s="123">
        <f t="shared" si="106"/>
        <v>-232759.7243</v>
      </c>
      <c r="N249" s="123">
        <f t="shared" si="106"/>
        <v>-382447.6116</v>
      </c>
      <c r="O249" s="123">
        <f t="shared" si="106"/>
        <v>-666993.0481</v>
      </c>
      <c r="P249" s="123">
        <f t="shared" si="106"/>
        <v>-1216073.816</v>
      </c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ht="15.75" customHeight="1">
      <c r="A250" s="95"/>
      <c r="B250" s="95"/>
      <c r="C250" s="95" t="s">
        <v>107</v>
      </c>
      <c r="E250" s="126">
        <f t="shared" ref="E250:P250" si="107">-E214*E176</f>
        <v>-19642.89615</v>
      </c>
      <c r="F250" s="123">
        <f t="shared" si="107"/>
        <v>-93705.91066</v>
      </c>
      <c r="G250" s="123">
        <f t="shared" si="107"/>
        <v>-248328.9876</v>
      </c>
      <c r="H250" s="123">
        <f t="shared" si="107"/>
        <v>-563082.1167</v>
      </c>
      <c r="I250" s="123">
        <f t="shared" si="107"/>
        <v>-1195121.158</v>
      </c>
      <c r="J250" s="123">
        <f t="shared" si="107"/>
        <v>-2454691.035</v>
      </c>
      <c r="K250" s="123">
        <f t="shared" si="107"/>
        <v>-4954088.691</v>
      </c>
      <c r="L250" s="123">
        <f t="shared" si="107"/>
        <v>-9901560.304</v>
      </c>
      <c r="M250" s="123">
        <f t="shared" si="107"/>
        <v>-19681130.76</v>
      </c>
      <c r="N250" s="123">
        <f t="shared" si="107"/>
        <v>-38996548.05</v>
      </c>
      <c r="O250" s="123">
        <f t="shared" si="107"/>
        <v>-77128165.18</v>
      </c>
      <c r="P250" s="123">
        <f t="shared" si="107"/>
        <v>-152385528.1</v>
      </c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ht="15.75" customHeight="1">
      <c r="A251" s="95"/>
      <c r="B251" s="95"/>
      <c r="C251" s="95" t="s">
        <v>108</v>
      </c>
      <c r="E251" s="126">
        <f t="shared" ref="E251:P251" si="108">-E215*E177</f>
        <v>-128648.9662</v>
      </c>
      <c r="F251" s="123">
        <f t="shared" si="108"/>
        <v>-166407.1655</v>
      </c>
      <c r="G251" s="123">
        <f t="shared" si="108"/>
        <v>-209899.5757</v>
      </c>
      <c r="H251" s="123">
        <f t="shared" si="108"/>
        <v>-260510.9069</v>
      </c>
      <c r="I251" s="123">
        <f t="shared" si="108"/>
        <v>-320380.2664</v>
      </c>
      <c r="J251" s="123">
        <f t="shared" si="108"/>
        <v>-393044.1371</v>
      </c>
      <c r="K251" s="123">
        <f t="shared" si="108"/>
        <v>-484681.386</v>
      </c>
      <c r="L251" s="123">
        <f t="shared" si="108"/>
        <v>-606613.8036</v>
      </c>
      <c r="M251" s="123">
        <f t="shared" si="108"/>
        <v>-780165.0447</v>
      </c>
      <c r="N251" s="123">
        <f t="shared" si="108"/>
        <v>-1046249.02</v>
      </c>
      <c r="O251" s="123">
        <f t="shared" si="108"/>
        <v>-1484264.92</v>
      </c>
      <c r="P251" s="123">
        <f t="shared" si="108"/>
        <v>-2249353.216</v>
      </c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ht="15.75" customHeight="1">
      <c r="E252" s="124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ht="15.75" customHeight="1">
      <c r="A253" s="68"/>
      <c r="B253" s="68"/>
      <c r="C253" s="68" t="s">
        <v>112</v>
      </c>
      <c r="E253" s="125"/>
      <c r="F253" s="135"/>
      <c r="G253" s="135"/>
      <c r="H253" s="135"/>
      <c r="I253" s="135"/>
      <c r="J253" s="135"/>
      <c r="K253" s="135"/>
      <c r="L253" s="135"/>
      <c r="M253" s="135"/>
      <c r="N253" s="135"/>
      <c r="O253" s="135"/>
      <c r="P253" s="135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ht="15.75" customHeight="1">
      <c r="A254" s="95"/>
      <c r="B254" s="95"/>
      <c r="C254" s="95" t="s">
        <v>106</v>
      </c>
      <c r="E254" s="136">
        <f t="shared" ref="E254:P254" si="109">-E249/D244</f>
        <v>0.024</v>
      </c>
      <c r="F254" s="137">
        <f t="shared" si="109"/>
        <v>0.048</v>
      </c>
      <c r="G254" s="137">
        <f t="shared" si="109"/>
        <v>0.048</v>
      </c>
      <c r="H254" s="137">
        <f t="shared" si="109"/>
        <v>0.048</v>
      </c>
      <c r="I254" s="137">
        <f t="shared" si="109"/>
        <v>0.048</v>
      </c>
      <c r="J254" s="137">
        <f t="shared" si="109"/>
        <v>0.048</v>
      </c>
      <c r="K254" s="137">
        <f t="shared" si="109"/>
        <v>0.048</v>
      </c>
      <c r="L254" s="137">
        <f t="shared" si="109"/>
        <v>0.048</v>
      </c>
      <c r="M254" s="137">
        <f t="shared" si="109"/>
        <v>0.048</v>
      </c>
      <c r="N254" s="137">
        <f t="shared" si="109"/>
        <v>0.048</v>
      </c>
      <c r="O254" s="137">
        <f t="shared" si="109"/>
        <v>0.048</v>
      </c>
      <c r="P254" s="137">
        <f t="shared" si="109"/>
        <v>0.048</v>
      </c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ht="15.75" customHeight="1">
      <c r="A255" s="95"/>
      <c r="B255" s="95"/>
      <c r="C255" s="95" t="s">
        <v>107</v>
      </c>
      <c r="E255" s="136">
        <f t="shared" ref="E255:P255" si="110">-E250/D245</f>
        <v>0.0195</v>
      </c>
      <c r="F255" s="137">
        <f t="shared" si="110"/>
        <v>0.013</v>
      </c>
      <c r="G255" s="137">
        <f t="shared" si="110"/>
        <v>0.013</v>
      </c>
      <c r="H255" s="137">
        <f t="shared" si="110"/>
        <v>0.013</v>
      </c>
      <c r="I255" s="137">
        <f t="shared" si="110"/>
        <v>0.013</v>
      </c>
      <c r="J255" s="137">
        <f t="shared" si="110"/>
        <v>0.013</v>
      </c>
      <c r="K255" s="137">
        <f t="shared" si="110"/>
        <v>0.013</v>
      </c>
      <c r="L255" s="137">
        <f t="shared" si="110"/>
        <v>0.013</v>
      </c>
      <c r="M255" s="137">
        <f t="shared" si="110"/>
        <v>0.013</v>
      </c>
      <c r="N255" s="137">
        <f t="shared" si="110"/>
        <v>0.013</v>
      </c>
      <c r="O255" s="137">
        <f t="shared" si="110"/>
        <v>0.013</v>
      </c>
      <c r="P255" s="137">
        <f t="shared" si="110"/>
        <v>0.013</v>
      </c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ht="15.75" customHeight="1">
      <c r="A256" s="95"/>
      <c r="B256" s="95"/>
      <c r="C256" s="95" t="s">
        <v>108</v>
      </c>
      <c r="E256" s="136">
        <f t="shared" ref="E256:P256" si="111">-E251/D246</f>
        <v>0.144</v>
      </c>
      <c r="F256" s="137">
        <f t="shared" si="111"/>
        <v>0.12</v>
      </c>
      <c r="G256" s="137">
        <f t="shared" si="111"/>
        <v>0.12</v>
      </c>
      <c r="H256" s="137">
        <f t="shared" si="111"/>
        <v>0.12</v>
      </c>
      <c r="I256" s="137">
        <f t="shared" si="111"/>
        <v>0.12</v>
      </c>
      <c r="J256" s="137">
        <f t="shared" si="111"/>
        <v>0.12</v>
      </c>
      <c r="K256" s="137">
        <f t="shared" si="111"/>
        <v>0.12</v>
      </c>
      <c r="L256" s="137">
        <f t="shared" si="111"/>
        <v>0.12</v>
      </c>
      <c r="M256" s="137">
        <f t="shared" si="111"/>
        <v>0.12</v>
      </c>
      <c r="N256" s="137">
        <f t="shared" si="111"/>
        <v>0.12</v>
      </c>
      <c r="O256" s="137">
        <f t="shared" si="111"/>
        <v>0.12</v>
      </c>
      <c r="P256" s="137">
        <f t="shared" si="111"/>
        <v>0.12</v>
      </c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ht="15.75" customHeight="1">
      <c r="E257" s="124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ht="15.75" customHeight="1">
      <c r="A258" s="108"/>
      <c r="B258" s="108"/>
      <c r="C258" s="108" t="s">
        <v>137</v>
      </c>
      <c r="D258" s="66"/>
      <c r="E258" s="138"/>
      <c r="F258" s="139"/>
      <c r="G258" s="139"/>
      <c r="H258" s="139"/>
      <c r="I258" s="139"/>
      <c r="J258" s="139"/>
      <c r="K258" s="139"/>
      <c r="L258" s="139"/>
      <c r="M258" s="139"/>
      <c r="N258" s="139"/>
      <c r="O258" s="139"/>
      <c r="P258" s="139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ht="15.75" customHeight="1">
      <c r="A259" s="68"/>
      <c r="B259" s="68"/>
      <c r="C259" s="68" t="s">
        <v>138</v>
      </c>
      <c r="D259" s="60" t="s">
        <v>139</v>
      </c>
      <c r="E259" s="77">
        <f t="shared" ref="E259:P259" si="112">E63</f>
        <v>97222.5</v>
      </c>
      <c r="F259" s="78">
        <f t="shared" si="112"/>
        <v>111806</v>
      </c>
      <c r="G259" s="78">
        <f t="shared" si="112"/>
        <v>128576</v>
      </c>
      <c r="H259" s="78">
        <f t="shared" si="112"/>
        <v>147863</v>
      </c>
      <c r="I259" s="78">
        <f t="shared" si="112"/>
        <v>170042</v>
      </c>
      <c r="J259" s="78">
        <f t="shared" si="112"/>
        <v>195548</v>
      </c>
      <c r="K259" s="78">
        <f t="shared" si="112"/>
        <v>224881</v>
      </c>
      <c r="L259" s="78">
        <f t="shared" si="112"/>
        <v>258613</v>
      </c>
      <c r="M259" s="78">
        <f t="shared" si="112"/>
        <v>297405</v>
      </c>
      <c r="N259" s="78">
        <f t="shared" si="112"/>
        <v>342016</v>
      </c>
      <c r="O259" s="78">
        <f t="shared" si="112"/>
        <v>393318</v>
      </c>
      <c r="P259" s="78">
        <f t="shared" si="112"/>
        <v>452316</v>
      </c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ht="15.75" customHeight="1">
      <c r="A260" s="68"/>
      <c r="B260" s="68"/>
      <c r="C260" s="68" t="s">
        <v>140</v>
      </c>
      <c r="D260" s="60" t="s">
        <v>141</v>
      </c>
      <c r="E260" s="77">
        <f t="shared" ref="E260:P260" si="113">E64</f>
        <v>63195</v>
      </c>
      <c r="F260" s="78">
        <f t="shared" si="113"/>
        <v>72674</v>
      </c>
      <c r="G260" s="78">
        <f t="shared" si="113"/>
        <v>83574</v>
      </c>
      <c r="H260" s="78">
        <f t="shared" si="113"/>
        <v>96111</v>
      </c>
      <c r="I260" s="78">
        <f t="shared" si="113"/>
        <v>110527</v>
      </c>
      <c r="J260" s="78">
        <f t="shared" si="113"/>
        <v>127106</v>
      </c>
      <c r="K260" s="78">
        <f t="shared" si="113"/>
        <v>146173</v>
      </c>
      <c r="L260" s="78">
        <f t="shared" si="113"/>
        <v>168098</v>
      </c>
      <c r="M260" s="78">
        <f t="shared" si="113"/>
        <v>193313</v>
      </c>
      <c r="N260" s="78">
        <f t="shared" si="113"/>
        <v>222310</v>
      </c>
      <c r="O260" s="78">
        <f t="shared" si="113"/>
        <v>255657</v>
      </c>
      <c r="P260" s="78">
        <f t="shared" si="113"/>
        <v>294005</v>
      </c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ht="15.75" customHeight="1">
      <c r="A261" s="68"/>
      <c r="B261" s="68"/>
      <c r="C261" s="68" t="s">
        <v>142</v>
      </c>
      <c r="D261" s="60" t="s">
        <v>143</v>
      </c>
      <c r="E261" s="77">
        <f t="shared" ref="E261:P261" si="114">E65</f>
        <v>24306</v>
      </c>
      <c r="F261" s="78">
        <f t="shared" si="114"/>
        <v>27952</v>
      </c>
      <c r="G261" s="78">
        <f t="shared" si="114"/>
        <v>32144</v>
      </c>
      <c r="H261" s="78">
        <f t="shared" si="114"/>
        <v>36966</v>
      </c>
      <c r="I261" s="78">
        <f t="shared" si="114"/>
        <v>42511</v>
      </c>
      <c r="J261" s="78">
        <f t="shared" si="114"/>
        <v>48887</v>
      </c>
      <c r="K261" s="78">
        <f t="shared" si="114"/>
        <v>56220</v>
      </c>
      <c r="L261" s="78">
        <f t="shared" si="114"/>
        <v>64653</v>
      </c>
      <c r="M261" s="78">
        <f t="shared" si="114"/>
        <v>74351</v>
      </c>
      <c r="N261" s="78">
        <f t="shared" si="114"/>
        <v>85504</v>
      </c>
      <c r="O261" s="78">
        <f t="shared" si="114"/>
        <v>98330</v>
      </c>
      <c r="P261" s="78">
        <f t="shared" si="114"/>
        <v>113079</v>
      </c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ht="15.75" customHeight="1">
      <c r="A262" s="68"/>
      <c r="B262" s="68"/>
      <c r="C262" s="68" t="s">
        <v>144</v>
      </c>
      <c r="D262" s="60" t="s">
        <v>145</v>
      </c>
      <c r="E262" s="77">
        <f t="shared" ref="E262:P262" si="115">E66</f>
        <v>8750</v>
      </c>
      <c r="F262" s="78">
        <f t="shared" si="115"/>
        <v>10063</v>
      </c>
      <c r="G262" s="78">
        <f t="shared" si="115"/>
        <v>11572</v>
      </c>
      <c r="H262" s="78">
        <f t="shared" si="115"/>
        <v>13308</v>
      </c>
      <c r="I262" s="78">
        <f t="shared" si="115"/>
        <v>15304</v>
      </c>
      <c r="J262" s="78">
        <f t="shared" si="115"/>
        <v>17599</v>
      </c>
      <c r="K262" s="78">
        <f t="shared" si="115"/>
        <v>20239</v>
      </c>
      <c r="L262" s="78">
        <f t="shared" si="115"/>
        <v>23275</v>
      </c>
      <c r="M262" s="78">
        <f t="shared" si="115"/>
        <v>26766</v>
      </c>
      <c r="N262" s="78">
        <f t="shared" si="115"/>
        <v>30781</v>
      </c>
      <c r="O262" s="78">
        <f t="shared" si="115"/>
        <v>35399</v>
      </c>
      <c r="P262" s="78">
        <f t="shared" si="115"/>
        <v>40708</v>
      </c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ht="15.75" customHeight="1">
      <c r="A263" s="68"/>
      <c r="B263" s="68"/>
      <c r="C263" s="68" t="s">
        <v>146</v>
      </c>
      <c r="E263" s="140">
        <f t="shared" ref="E263:P263" si="116">SUM(E259:E262)</f>
        <v>193473.5</v>
      </c>
      <c r="F263" s="141">
        <f t="shared" si="116"/>
        <v>222495</v>
      </c>
      <c r="G263" s="141">
        <f t="shared" si="116"/>
        <v>255866</v>
      </c>
      <c r="H263" s="141">
        <f t="shared" si="116"/>
        <v>294248</v>
      </c>
      <c r="I263" s="141">
        <f t="shared" si="116"/>
        <v>338384</v>
      </c>
      <c r="J263" s="141">
        <f t="shared" si="116"/>
        <v>389140</v>
      </c>
      <c r="K263" s="141">
        <f t="shared" si="116"/>
        <v>447513</v>
      </c>
      <c r="L263" s="141">
        <f t="shared" si="116"/>
        <v>514639</v>
      </c>
      <c r="M263" s="141">
        <f t="shared" si="116"/>
        <v>591835</v>
      </c>
      <c r="N263" s="141">
        <f t="shared" si="116"/>
        <v>680611</v>
      </c>
      <c r="O263" s="141">
        <f t="shared" si="116"/>
        <v>782704</v>
      </c>
      <c r="P263" s="141">
        <f t="shared" si="116"/>
        <v>900108</v>
      </c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ht="15.75" customHeight="1">
      <c r="E264" s="124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ht="15.75" customHeight="1">
      <c r="A265" s="68"/>
      <c r="B265" s="68"/>
      <c r="C265" s="68" t="s">
        <v>140</v>
      </c>
      <c r="D265" s="26" t="s">
        <v>147</v>
      </c>
      <c r="E265" s="142">
        <f t="shared" ref="E265:P265" si="117">E21</f>
        <v>2899.142758</v>
      </c>
      <c r="F265" s="143">
        <f t="shared" si="117"/>
        <v>5539.873408</v>
      </c>
      <c r="G265" s="143">
        <f t="shared" si="117"/>
        <v>10714.03264</v>
      </c>
      <c r="H265" s="143">
        <f t="shared" si="117"/>
        <v>20881.40234</v>
      </c>
      <c r="I265" s="143">
        <f t="shared" si="117"/>
        <v>40894.12451</v>
      </c>
      <c r="J265" s="143">
        <f t="shared" si="117"/>
        <v>80324.19885</v>
      </c>
      <c r="K265" s="143">
        <f t="shared" si="117"/>
        <v>158055.1885</v>
      </c>
      <c r="L265" s="143">
        <f t="shared" si="117"/>
        <v>311341.2508</v>
      </c>
      <c r="M265" s="143">
        <f t="shared" si="117"/>
        <v>613679.572</v>
      </c>
      <c r="N265" s="143">
        <f t="shared" si="117"/>
        <v>1210070.678</v>
      </c>
      <c r="O265" s="143">
        <f t="shared" si="117"/>
        <v>2386583.164</v>
      </c>
      <c r="P265" s="143">
        <f t="shared" si="117"/>
        <v>4707597.251</v>
      </c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ht="15.75" customHeight="1">
      <c r="A266" s="68"/>
      <c r="B266" s="68"/>
      <c r="C266" s="68" t="s">
        <v>142</v>
      </c>
      <c r="D266" s="26" t="s">
        <v>147</v>
      </c>
      <c r="E266" s="142">
        <f t="shared" ref="E266:P266" si="118">E22</f>
        <v>652.3071206</v>
      </c>
      <c r="F266" s="143">
        <f t="shared" si="118"/>
        <v>1246.471517</v>
      </c>
      <c r="G266" s="143">
        <f t="shared" si="118"/>
        <v>2410.657344</v>
      </c>
      <c r="H266" s="143">
        <f t="shared" si="118"/>
        <v>4698.315526</v>
      </c>
      <c r="I266" s="143">
        <f t="shared" si="118"/>
        <v>9201.178016</v>
      </c>
      <c r="J266" s="143">
        <f t="shared" si="118"/>
        <v>18072.94474</v>
      </c>
      <c r="K266" s="143">
        <f t="shared" si="118"/>
        <v>35562.4174</v>
      </c>
      <c r="L266" s="143">
        <f t="shared" si="118"/>
        <v>70051.78144</v>
      </c>
      <c r="M266" s="143">
        <f t="shared" si="118"/>
        <v>138077.9037</v>
      </c>
      <c r="N266" s="143">
        <f t="shared" si="118"/>
        <v>272265.9025</v>
      </c>
      <c r="O266" s="143">
        <f t="shared" si="118"/>
        <v>536981.2119</v>
      </c>
      <c r="P266" s="143">
        <f t="shared" si="118"/>
        <v>1059209.381</v>
      </c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ht="15.75" customHeight="1">
      <c r="A267" s="68"/>
      <c r="B267" s="68"/>
      <c r="C267" s="68" t="s">
        <v>144</v>
      </c>
      <c r="D267" s="26" t="s">
        <v>147</v>
      </c>
      <c r="E267" s="142">
        <f t="shared" ref="E267:P267" si="119">E23</f>
        <v>72.47856896</v>
      </c>
      <c r="F267" s="143">
        <f t="shared" si="119"/>
        <v>138.4968352</v>
      </c>
      <c r="G267" s="143">
        <f t="shared" si="119"/>
        <v>267.850816</v>
      </c>
      <c r="H267" s="143">
        <f t="shared" si="119"/>
        <v>522.0350584</v>
      </c>
      <c r="I267" s="143">
        <f t="shared" si="119"/>
        <v>1022.353113</v>
      </c>
      <c r="J267" s="143">
        <f t="shared" si="119"/>
        <v>2008.104971</v>
      </c>
      <c r="K267" s="143">
        <f t="shared" si="119"/>
        <v>3951.379711</v>
      </c>
      <c r="L267" s="143">
        <f t="shared" si="119"/>
        <v>7783.531271</v>
      </c>
      <c r="M267" s="143">
        <f t="shared" si="119"/>
        <v>15341.9893</v>
      </c>
      <c r="N267" s="143">
        <f t="shared" si="119"/>
        <v>30251.76695</v>
      </c>
      <c r="O267" s="143">
        <f t="shared" si="119"/>
        <v>59664.5791</v>
      </c>
      <c r="P267" s="143">
        <f t="shared" si="119"/>
        <v>117689.9313</v>
      </c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ht="15.75" customHeight="1">
      <c r="A268" s="68"/>
      <c r="B268" s="68"/>
      <c r="C268" s="68" t="s">
        <v>146</v>
      </c>
      <c r="D268" s="144"/>
      <c r="E268" s="145">
        <f t="shared" ref="E268:P268" si="120">SUM(E264:E267)</f>
        <v>3623.928448</v>
      </c>
      <c r="F268" s="146">
        <f t="shared" si="120"/>
        <v>6924.841759</v>
      </c>
      <c r="G268" s="146">
        <f t="shared" si="120"/>
        <v>13392.5408</v>
      </c>
      <c r="H268" s="146">
        <f t="shared" si="120"/>
        <v>26101.75292</v>
      </c>
      <c r="I268" s="146">
        <f t="shared" si="120"/>
        <v>51117.65564</v>
      </c>
      <c r="J268" s="146">
        <f t="shared" si="120"/>
        <v>100405.2486</v>
      </c>
      <c r="K268" s="146">
        <f t="shared" si="120"/>
        <v>197568.9856</v>
      </c>
      <c r="L268" s="146">
        <f t="shared" si="120"/>
        <v>389176.5635</v>
      </c>
      <c r="M268" s="146">
        <f t="shared" si="120"/>
        <v>767099.465</v>
      </c>
      <c r="N268" s="146">
        <f t="shared" si="120"/>
        <v>1512588.347</v>
      </c>
      <c r="O268" s="146">
        <f t="shared" si="120"/>
        <v>2983228.955</v>
      </c>
      <c r="P268" s="146">
        <f t="shared" si="120"/>
        <v>5884496.564</v>
      </c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ht="15.75" customHeight="1">
      <c r="D269" s="144"/>
      <c r="E269" s="124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ht="15.75" customHeight="1">
      <c r="A270" s="68"/>
      <c r="B270" s="68"/>
      <c r="C270" s="68" t="s">
        <v>140</v>
      </c>
      <c r="D270" s="26" t="s">
        <v>148</v>
      </c>
      <c r="E270" s="142">
        <f t="shared" ref="E270:P270" si="121">E45</f>
        <v>7913.595537</v>
      </c>
      <c r="F270" s="143">
        <f t="shared" si="121"/>
        <v>35141.74638</v>
      </c>
      <c r="G270" s="143">
        <f t="shared" si="121"/>
        <v>54325.81096</v>
      </c>
      <c r="H270" s="143">
        <f t="shared" si="121"/>
        <v>71515.9616</v>
      </c>
      <c r="I270" s="143">
        <f t="shared" si="121"/>
        <v>88108.6024</v>
      </c>
      <c r="J270" s="143">
        <f t="shared" si="121"/>
        <v>105119.4537</v>
      </c>
      <c r="K270" s="143">
        <f t="shared" si="121"/>
        <v>123332.042</v>
      </c>
      <c r="L270" s="143">
        <f t="shared" si="121"/>
        <v>143396.8122</v>
      </c>
      <c r="M270" s="143">
        <f t="shared" si="121"/>
        <v>165897.4414</v>
      </c>
      <c r="N270" s="143">
        <f t="shared" si="121"/>
        <v>191399.4081</v>
      </c>
      <c r="O270" s="143">
        <f t="shared" si="121"/>
        <v>220483.0752</v>
      </c>
      <c r="P270" s="143">
        <f t="shared" si="121"/>
        <v>253770.7617</v>
      </c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ht="15.75" customHeight="1">
      <c r="A271" s="68"/>
      <c r="B271" s="68"/>
      <c r="C271" s="68" t="s">
        <v>142</v>
      </c>
      <c r="D271" s="26" t="s">
        <v>148</v>
      </c>
      <c r="E271" s="142">
        <f t="shared" ref="E271:P271" si="122">E46</f>
        <v>1780.558996</v>
      </c>
      <c r="F271" s="143">
        <f t="shared" si="122"/>
        <v>7906.892935</v>
      </c>
      <c r="G271" s="143">
        <f t="shared" si="122"/>
        <v>12223.30747</v>
      </c>
      <c r="H271" s="143">
        <f t="shared" si="122"/>
        <v>16091.09136</v>
      </c>
      <c r="I271" s="143">
        <f t="shared" si="122"/>
        <v>19824.43554</v>
      </c>
      <c r="J271" s="143">
        <f t="shared" si="122"/>
        <v>23651.87709</v>
      </c>
      <c r="K271" s="143">
        <f t="shared" si="122"/>
        <v>27749.70945</v>
      </c>
      <c r="L271" s="143">
        <f t="shared" si="122"/>
        <v>32264.28274</v>
      </c>
      <c r="M271" s="143">
        <f t="shared" si="122"/>
        <v>37326.92432</v>
      </c>
      <c r="N271" s="143">
        <f t="shared" si="122"/>
        <v>43064.86683</v>
      </c>
      <c r="O271" s="143">
        <f t="shared" si="122"/>
        <v>49608.69191</v>
      </c>
      <c r="P271" s="143">
        <f t="shared" si="122"/>
        <v>57098.42138</v>
      </c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ht="15.75" customHeight="1">
      <c r="A272" s="68"/>
      <c r="B272" s="68"/>
      <c r="C272" s="68" t="s">
        <v>144</v>
      </c>
      <c r="D272" s="26" t="s">
        <v>148</v>
      </c>
      <c r="E272" s="142">
        <f t="shared" ref="E272:P272" si="123">E47</f>
        <v>197.8398884</v>
      </c>
      <c r="F272" s="143">
        <f t="shared" si="123"/>
        <v>878.5436594</v>
      </c>
      <c r="G272" s="143">
        <f t="shared" si="123"/>
        <v>1358.145274</v>
      </c>
      <c r="H272" s="143">
        <f t="shared" si="123"/>
        <v>1787.89904</v>
      </c>
      <c r="I272" s="143">
        <f t="shared" si="123"/>
        <v>2202.71506</v>
      </c>
      <c r="J272" s="143">
        <f t="shared" si="123"/>
        <v>2627.986343</v>
      </c>
      <c r="K272" s="143">
        <f t="shared" si="123"/>
        <v>3083.30105</v>
      </c>
      <c r="L272" s="143">
        <f t="shared" si="123"/>
        <v>3584.920305</v>
      </c>
      <c r="M272" s="143">
        <f t="shared" si="123"/>
        <v>4147.436036</v>
      </c>
      <c r="N272" s="143">
        <f t="shared" si="123"/>
        <v>4784.985203</v>
      </c>
      <c r="O272" s="143">
        <f t="shared" si="123"/>
        <v>5512.076879</v>
      </c>
      <c r="P272" s="143">
        <f t="shared" si="123"/>
        <v>6344.269042</v>
      </c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ht="15.75" customHeight="1">
      <c r="A273" s="68"/>
      <c r="B273" s="68"/>
      <c r="C273" s="68" t="s">
        <v>146</v>
      </c>
      <c r="E273" s="145">
        <f t="shared" ref="E273:P273" si="124">SUM(E269:E272)</f>
        <v>9891.994421</v>
      </c>
      <c r="F273" s="146">
        <f t="shared" si="124"/>
        <v>43927.18297</v>
      </c>
      <c r="G273" s="146">
        <f t="shared" si="124"/>
        <v>67907.2637</v>
      </c>
      <c r="H273" s="146">
        <f t="shared" si="124"/>
        <v>89394.952</v>
      </c>
      <c r="I273" s="146">
        <f t="shared" si="124"/>
        <v>110135.753</v>
      </c>
      <c r="J273" s="146">
        <f t="shared" si="124"/>
        <v>131399.3171</v>
      </c>
      <c r="K273" s="146">
        <f t="shared" si="124"/>
        <v>154165.0525</v>
      </c>
      <c r="L273" s="146">
        <f t="shared" si="124"/>
        <v>179246.0152</v>
      </c>
      <c r="M273" s="146">
        <f t="shared" si="124"/>
        <v>207371.8018</v>
      </c>
      <c r="N273" s="146">
        <f t="shared" si="124"/>
        <v>239249.2602</v>
      </c>
      <c r="O273" s="146">
        <f t="shared" si="124"/>
        <v>275603.8439</v>
      </c>
      <c r="P273" s="146">
        <f t="shared" si="124"/>
        <v>317213.4521</v>
      </c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ht="15.75" customHeight="1">
      <c r="E274" s="124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ht="15.75" customHeight="1">
      <c r="E275" s="124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ht="15.75" customHeight="1">
      <c r="A276" s="68"/>
      <c r="B276" s="68"/>
      <c r="C276" s="68" t="s">
        <v>149</v>
      </c>
      <c r="D276" s="26"/>
      <c r="E276" s="147">
        <f t="shared" ref="E276:P276" si="125">E50/E63</f>
        <v>10.2856849</v>
      </c>
      <c r="F276" s="148">
        <f t="shared" si="125"/>
        <v>10.2856734</v>
      </c>
      <c r="G276" s="148">
        <f t="shared" si="125"/>
        <v>10.2857454</v>
      </c>
      <c r="H276" s="148">
        <f t="shared" si="125"/>
        <v>10.28570366</v>
      </c>
      <c r="I276" s="148">
        <f t="shared" si="125"/>
        <v>10.28573088</v>
      </c>
      <c r="J276" s="148">
        <f t="shared" si="125"/>
        <v>10.28574666</v>
      </c>
      <c r="K276" s="148">
        <f t="shared" si="125"/>
        <v>10.28571007</v>
      </c>
      <c r="L276" s="148">
        <f t="shared" si="125"/>
        <v>10.28571603</v>
      </c>
      <c r="M276" s="148">
        <f t="shared" si="125"/>
        <v>10.2857143</v>
      </c>
      <c r="N276" s="148">
        <f t="shared" si="125"/>
        <v>10.28570679</v>
      </c>
      <c r="O276" s="148">
        <f t="shared" si="125"/>
        <v>10.28571725</v>
      </c>
      <c r="P276" s="148">
        <f t="shared" si="125"/>
        <v>10.28571042</v>
      </c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ht="15.75" customHeight="1">
      <c r="A277" s="68"/>
      <c r="B277" s="68"/>
      <c r="C277" s="68" t="s">
        <v>150</v>
      </c>
      <c r="D277" s="26"/>
      <c r="E277" s="149">
        <f t="shared" ref="E277:P277" si="126">E75*E79*E142</f>
        <v>2426752.234</v>
      </c>
      <c r="F277" s="150">
        <f t="shared" si="126"/>
        <v>3751529.858</v>
      </c>
      <c r="G277" s="150">
        <f t="shared" si="126"/>
        <v>4938606.245</v>
      </c>
      <c r="H277" s="150">
        <f t="shared" si="126"/>
        <v>6084428.4</v>
      </c>
      <c r="I277" s="150">
        <f t="shared" si="126"/>
        <v>7259124.706</v>
      </c>
      <c r="J277" s="150">
        <f t="shared" si="126"/>
        <v>8516806.996</v>
      </c>
      <c r="K277" s="150">
        <f t="shared" si="126"/>
        <v>9902402.787</v>
      </c>
      <c r="L277" s="150">
        <f t="shared" si="126"/>
        <v>11456200.99</v>
      </c>
      <c r="M277" s="150">
        <f t="shared" si="126"/>
        <v>13217261.54</v>
      </c>
      <c r="N277" s="150">
        <f t="shared" si="126"/>
        <v>15225659.97</v>
      </c>
      <c r="O277" s="150">
        <f t="shared" si="126"/>
        <v>17524375.28</v>
      </c>
      <c r="P277" s="150">
        <f t="shared" si="126"/>
        <v>20160746.68</v>
      </c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ht="15.75" customHeight="1">
      <c r="A278" s="151"/>
      <c r="B278" s="151"/>
      <c r="C278" s="151" t="s">
        <v>151</v>
      </c>
      <c r="D278" s="152" t="s">
        <v>110</v>
      </c>
      <c r="E278" s="153">
        <f t="shared" ref="E278:P278" si="127">E277+E50</f>
        <v>3426752.234</v>
      </c>
      <c r="F278" s="154">
        <f t="shared" si="127"/>
        <v>4901529.858</v>
      </c>
      <c r="G278" s="154">
        <f t="shared" si="127"/>
        <v>6261106.245</v>
      </c>
      <c r="H278" s="154">
        <f t="shared" si="127"/>
        <v>7605303.4</v>
      </c>
      <c r="I278" s="154">
        <f t="shared" si="127"/>
        <v>9008130.956</v>
      </c>
      <c r="J278" s="154">
        <f t="shared" si="127"/>
        <v>10528164.18</v>
      </c>
      <c r="K278" s="154">
        <f t="shared" si="127"/>
        <v>12215463.55</v>
      </c>
      <c r="L278" s="154">
        <f t="shared" si="127"/>
        <v>14116220.87</v>
      </c>
      <c r="M278" s="154">
        <f t="shared" si="127"/>
        <v>16276284.4</v>
      </c>
      <c r="N278" s="154">
        <f t="shared" si="127"/>
        <v>18743536.26</v>
      </c>
      <c r="O278" s="154">
        <f t="shared" si="127"/>
        <v>21569933.02</v>
      </c>
      <c r="P278" s="154">
        <f t="shared" si="127"/>
        <v>24813138.07</v>
      </c>
      <c r="Q278" s="155"/>
      <c r="R278" s="155"/>
      <c r="S278" s="155"/>
      <c r="T278" s="155"/>
      <c r="U278" s="155"/>
      <c r="V278" s="155"/>
      <c r="W278" s="155"/>
      <c r="X278" s="155"/>
      <c r="Y278" s="155"/>
      <c r="Z278" s="155"/>
      <c r="AA278" s="155"/>
      <c r="AB278" s="155"/>
    </row>
    <row r="279" ht="15.75" customHeight="1">
      <c r="A279" s="151"/>
      <c r="B279" s="151"/>
      <c r="C279" s="151" t="s">
        <v>152</v>
      </c>
      <c r="D279" s="156"/>
      <c r="E279" s="157">
        <f t="shared" ref="E279:P279" si="128">E278/E206</f>
        <v>183.1608832</v>
      </c>
      <c r="F279" s="158">
        <f t="shared" si="128"/>
        <v>135.4654527</v>
      </c>
      <c r="G279" s="158">
        <f t="shared" si="128"/>
        <v>88.7853431</v>
      </c>
      <c r="H279" s="158">
        <f t="shared" si="128"/>
        <v>55.06878497</v>
      </c>
      <c r="I279" s="158">
        <f t="shared" si="128"/>
        <v>33.20765082</v>
      </c>
      <c r="J279" s="158">
        <f t="shared" si="128"/>
        <v>19.72394384</v>
      </c>
      <c r="K279" s="158">
        <f t="shared" si="128"/>
        <v>11.61778009</v>
      </c>
      <c r="L279" s="158">
        <f t="shared" si="128"/>
        <v>6.811247215</v>
      </c>
      <c r="M279" s="158">
        <f t="shared" si="128"/>
        <v>3.982854101</v>
      </c>
      <c r="N279" s="158">
        <f t="shared" si="128"/>
        <v>2.325545405</v>
      </c>
      <c r="O279" s="158">
        <f t="shared" si="128"/>
        <v>1.356748534</v>
      </c>
      <c r="P279" s="158">
        <f t="shared" si="128"/>
        <v>0.7911815708</v>
      </c>
      <c r="Q279" s="155"/>
      <c r="R279" s="155"/>
      <c r="S279" s="155"/>
      <c r="T279" s="155"/>
      <c r="U279" s="155"/>
      <c r="V279" s="155"/>
      <c r="W279" s="155"/>
      <c r="X279" s="155"/>
      <c r="Y279" s="155"/>
      <c r="Z279" s="155"/>
      <c r="AA279" s="155"/>
      <c r="AB279" s="155"/>
    </row>
    <row r="280" ht="15.75" customHeight="1">
      <c r="E280" s="124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ht="15.75" customHeight="1">
      <c r="A281" s="68"/>
      <c r="B281" s="68"/>
      <c r="C281" s="68" t="s">
        <v>153</v>
      </c>
      <c r="E281" s="149">
        <f t="shared" ref="E281:P281" si="129">(E268+E273)*100</f>
        <v>1351592.287</v>
      </c>
      <c r="F281" s="150">
        <f t="shared" si="129"/>
        <v>5085202.473</v>
      </c>
      <c r="G281" s="150">
        <f t="shared" si="129"/>
        <v>8129980.45</v>
      </c>
      <c r="H281" s="150">
        <f t="shared" si="129"/>
        <v>11549670.49</v>
      </c>
      <c r="I281" s="150">
        <f t="shared" si="129"/>
        <v>16125340.86</v>
      </c>
      <c r="J281" s="150">
        <f t="shared" si="129"/>
        <v>23180456.57</v>
      </c>
      <c r="K281" s="150">
        <f t="shared" si="129"/>
        <v>35173403.81</v>
      </c>
      <c r="L281" s="150">
        <f t="shared" si="129"/>
        <v>56842257.88</v>
      </c>
      <c r="M281" s="150">
        <f t="shared" si="129"/>
        <v>97447126.68</v>
      </c>
      <c r="N281" s="150">
        <f t="shared" si="129"/>
        <v>175183760.8</v>
      </c>
      <c r="O281" s="150">
        <f t="shared" si="129"/>
        <v>325883279.9</v>
      </c>
      <c r="P281" s="150">
        <f t="shared" si="129"/>
        <v>620171001.6</v>
      </c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ht="15.75" customHeight="1">
      <c r="A282" s="68"/>
      <c r="B282" s="68"/>
      <c r="C282" s="68" t="s">
        <v>154</v>
      </c>
      <c r="D282" s="29" t="s">
        <v>34</v>
      </c>
      <c r="E282" s="149">
        <f t="shared" ref="E282:P282" si="130">E76*E80*E207</f>
        <v>60545.72496</v>
      </c>
      <c r="F282" s="150">
        <f t="shared" si="130"/>
        <v>70555.45126</v>
      </c>
      <c r="G282" s="150">
        <f t="shared" si="130"/>
        <v>83536.47278</v>
      </c>
      <c r="H282" s="150">
        <f t="shared" si="130"/>
        <v>101417.3978</v>
      </c>
      <c r="I282" s="150">
        <f t="shared" si="130"/>
        <v>127868.7893</v>
      </c>
      <c r="J282" s="150">
        <f t="shared" si="130"/>
        <v>169980.0222</v>
      </c>
      <c r="K282" s="150">
        <f t="shared" si="130"/>
        <v>241560.2153</v>
      </c>
      <c r="L282" s="150">
        <f t="shared" si="130"/>
        <v>369651.5372</v>
      </c>
      <c r="M282" s="150">
        <f t="shared" si="130"/>
        <v>607374.6131</v>
      </c>
      <c r="N282" s="150">
        <f t="shared" si="130"/>
        <v>1059268.335</v>
      </c>
      <c r="O282" s="150">
        <f t="shared" si="130"/>
        <v>1931277.229</v>
      </c>
      <c r="P282" s="150">
        <f t="shared" si="130"/>
        <v>3629365.015</v>
      </c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ht="15.75" customHeight="1">
      <c r="A283" s="68"/>
      <c r="B283" s="68"/>
      <c r="C283" s="68" t="s">
        <v>154</v>
      </c>
      <c r="D283" s="29" t="s">
        <v>35</v>
      </c>
      <c r="E283" s="149">
        <f t="shared" ref="E283:P283" si="131">E77*E81*E208</f>
        <v>1024095.079</v>
      </c>
      <c r="F283" s="150">
        <f t="shared" si="131"/>
        <v>2713942.934</v>
      </c>
      <c r="G283" s="150">
        <f t="shared" si="131"/>
        <v>6153823.388</v>
      </c>
      <c r="H283" s="150">
        <f t="shared" si="131"/>
        <v>13061264.63</v>
      </c>
      <c r="I283" s="150">
        <f t="shared" si="131"/>
        <v>26826877.73</v>
      </c>
      <c r="J283" s="150">
        <f t="shared" si="131"/>
        <v>54142346.11</v>
      </c>
      <c r="K283" s="150">
        <f t="shared" si="131"/>
        <v>108212375.4</v>
      </c>
      <c r="L283" s="150">
        <f t="shared" si="131"/>
        <v>215091545.6</v>
      </c>
      <c r="M283" s="150">
        <f t="shared" si="131"/>
        <v>426186274.2</v>
      </c>
      <c r="N283" s="150">
        <f t="shared" si="131"/>
        <v>842919873.8</v>
      </c>
      <c r="O283" s="150">
        <f t="shared" si="131"/>
        <v>1665394085</v>
      </c>
      <c r="P283" s="150">
        <f t="shared" si="131"/>
        <v>3288393039</v>
      </c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ht="15.75" customHeight="1">
      <c r="A284" s="68"/>
      <c r="B284" s="68"/>
      <c r="C284" s="68" t="s">
        <v>154</v>
      </c>
      <c r="D284" s="29" t="s">
        <v>36</v>
      </c>
      <c r="E284" s="149">
        <f t="shared" ref="E284:P284" si="132">E78*E82*E209</f>
        <v>92015.0733</v>
      </c>
      <c r="F284" s="150">
        <f t="shared" si="132"/>
        <v>116064.2619</v>
      </c>
      <c r="G284" s="150">
        <f t="shared" si="132"/>
        <v>144049.8678</v>
      </c>
      <c r="H284" s="150">
        <f t="shared" si="132"/>
        <v>177154.7133</v>
      </c>
      <c r="I284" s="150">
        <f t="shared" si="132"/>
        <v>217334.3015</v>
      </c>
      <c r="J284" s="150">
        <f t="shared" si="132"/>
        <v>268005.2456</v>
      </c>
      <c r="K284" s="150">
        <f t="shared" si="132"/>
        <v>335427.9452</v>
      </c>
      <c r="L284" s="150">
        <f t="shared" si="132"/>
        <v>431393.3451</v>
      </c>
      <c r="M284" s="150">
        <f t="shared" si="132"/>
        <v>578524.8486</v>
      </c>
      <c r="N284" s="150">
        <f t="shared" si="132"/>
        <v>820726.349</v>
      </c>
      <c r="O284" s="150">
        <f t="shared" si="132"/>
        <v>1243782.985</v>
      </c>
      <c r="P284" s="150">
        <f t="shared" si="132"/>
        <v>2015991.69</v>
      </c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ht="15.75" customHeight="1">
      <c r="A285" s="151"/>
      <c r="B285" s="151"/>
      <c r="C285" s="151" t="s">
        <v>110</v>
      </c>
      <c r="D285" s="152" t="s">
        <v>110</v>
      </c>
      <c r="E285" s="153">
        <f t="shared" ref="E285:P285" si="133">SUM(E281:E284)</f>
        <v>2528248.164</v>
      </c>
      <c r="F285" s="154">
        <f t="shared" si="133"/>
        <v>7985765.12</v>
      </c>
      <c r="G285" s="154">
        <f t="shared" si="133"/>
        <v>14511390.18</v>
      </c>
      <c r="H285" s="154">
        <f t="shared" si="133"/>
        <v>24889507.23</v>
      </c>
      <c r="I285" s="154">
        <f t="shared" si="133"/>
        <v>43297421.69</v>
      </c>
      <c r="J285" s="154">
        <f t="shared" si="133"/>
        <v>77760787.95</v>
      </c>
      <c r="K285" s="154">
        <f t="shared" si="133"/>
        <v>143962767.3</v>
      </c>
      <c r="L285" s="154">
        <f t="shared" si="133"/>
        <v>272734848.3</v>
      </c>
      <c r="M285" s="154">
        <f t="shared" si="133"/>
        <v>524819300.4</v>
      </c>
      <c r="N285" s="154">
        <f t="shared" si="133"/>
        <v>1019983629</v>
      </c>
      <c r="O285" s="154">
        <f t="shared" si="133"/>
        <v>1994452425</v>
      </c>
      <c r="P285" s="154">
        <f t="shared" si="133"/>
        <v>3914209397</v>
      </c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ht="15.75" customHeight="1">
      <c r="E286" s="124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ht="15.75" customHeight="1">
      <c r="E287" s="124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ht="15.75" customHeight="1">
      <c r="A288" s="108"/>
      <c r="B288" s="108"/>
      <c r="C288" s="108" t="s">
        <v>155</v>
      </c>
      <c r="D288" s="66"/>
      <c r="E288" s="138"/>
      <c r="F288" s="139"/>
      <c r="G288" s="139"/>
      <c r="H288" s="139"/>
      <c r="I288" s="139"/>
      <c r="J288" s="139"/>
      <c r="K288" s="139"/>
      <c r="L288" s="139"/>
      <c r="M288" s="139"/>
      <c r="N288" s="139"/>
      <c r="O288" s="139"/>
      <c r="P288" s="139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ht="15.75" customHeight="1">
      <c r="A289" s="159"/>
      <c r="B289" s="159"/>
      <c r="C289" s="159" t="s">
        <v>106</v>
      </c>
      <c r="E289" s="160">
        <f t="shared" ref="E289:P289" si="134">E71*E213+E72</f>
        <v>3.2</v>
      </c>
      <c r="F289" s="161">
        <f t="shared" si="134"/>
        <v>3.2</v>
      </c>
      <c r="G289" s="161">
        <f t="shared" si="134"/>
        <v>3.2</v>
      </c>
      <c r="H289" s="161">
        <f t="shared" si="134"/>
        <v>3.2</v>
      </c>
      <c r="I289" s="161">
        <f t="shared" si="134"/>
        <v>3.2</v>
      </c>
      <c r="J289" s="161">
        <f t="shared" si="134"/>
        <v>3.2</v>
      </c>
      <c r="K289" s="161">
        <f t="shared" si="134"/>
        <v>3.2</v>
      </c>
      <c r="L289" s="161">
        <f t="shared" si="134"/>
        <v>3.2</v>
      </c>
      <c r="M289" s="161">
        <f t="shared" si="134"/>
        <v>3.2</v>
      </c>
      <c r="N289" s="161">
        <f t="shared" si="134"/>
        <v>3.2</v>
      </c>
      <c r="O289" s="161">
        <f t="shared" si="134"/>
        <v>3.2</v>
      </c>
      <c r="P289" s="161">
        <f t="shared" si="134"/>
        <v>3.2</v>
      </c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ht="15.75" customHeight="1">
      <c r="A290" s="159"/>
      <c r="B290" s="159"/>
      <c r="C290" s="159" t="s">
        <v>107</v>
      </c>
      <c r="E290" s="160">
        <f t="shared" ref="E290:P290" si="135">E71*E214+E72</f>
        <v>22.05</v>
      </c>
      <c r="F290" s="161">
        <f t="shared" si="135"/>
        <v>22.05</v>
      </c>
      <c r="G290" s="161">
        <f t="shared" si="135"/>
        <v>22.05</v>
      </c>
      <c r="H290" s="161">
        <f t="shared" si="135"/>
        <v>22.05</v>
      </c>
      <c r="I290" s="161">
        <f t="shared" si="135"/>
        <v>22.05</v>
      </c>
      <c r="J290" s="161">
        <f t="shared" si="135"/>
        <v>22.05</v>
      </c>
      <c r="K290" s="161">
        <f t="shared" si="135"/>
        <v>22.05</v>
      </c>
      <c r="L290" s="161">
        <f t="shared" si="135"/>
        <v>22.05</v>
      </c>
      <c r="M290" s="161">
        <f t="shared" si="135"/>
        <v>22.05</v>
      </c>
      <c r="N290" s="161">
        <f t="shared" si="135"/>
        <v>22.05</v>
      </c>
      <c r="O290" s="161">
        <f t="shared" si="135"/>
        <v>22.05</v>
      </c>
      <c r="P290" s="161">
        <f t="shared" si="135"/>
        <v>22.05</v>
      </c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ht="15.75" customHeight="1">
      <c r="A291" s="159"/>
      <c r="B291" s="159"/>
      <c r="C291" s="159" t="s">
        <v>108</v>
      </c>
      <c r="E291" s="160">
        <f t="shared" ref="E291:P291" si="136">E71*E215+E72</f>
        <v>35.1</v>
      </c>
      <c r="F291" s="161">
        <f t="shared" si="136"/>
        <v>35.1</v>
      </c>
      <c r="G291" s="161">
        <f t="shared" si="136"/>
        <v>35.1</v>
      </c>
      <c r="H291" s="161">
        <f t="shared" si="136"/>
        <v>35.1</v>
      </c>
      <c r="I291" s="161">
        <f t="shared" si="136"/>
        <v>35.1</v>
      </c>
      <c r="J291" s="161">
        <f t="shared" si="136"/>
        <v>35.1</v>
      </c>
      <c r="K291" s="161">
        <f t="shared" si="136"/>
        <v>35.1</v>
      </c>
      <c r="L291" s="161">
        <f t="shared" si="136"/>
        <v>35.1</v>
      </c>
      <c r="M291" s="161">
        <f t="shared" si="136"/>
        <v>35.1</v>
      </c>
      <c r="N291" s="161">
        <f t="shared" si="136"/>
        <v>35.1</v>
      </c>
      <c r="O291" s="161">
        <f t="shared" si="136"/>
        <v>35.1</v>
      </c>
      <c r="P291" s="161">
        <f t="shared" si="136"/>
        <v>35.1</v>
      </c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ht="15.75" customHeight="1">
      <c r="E292" s="124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ht="15.75" customHeight="1">
      <c r="A293" s="159"/>
      <c r="B293" s="159"/>
      <c r="C293" s="159" t="s">
        <v>106</v>
      </c>
      <c r="E293" s="149">
        <f t="shared" ref="E293:P293" si="137">E289*E207</f>
        <v>25416.01992</v>
      </c>
      <c r="F293" s="150">
        <f t="shared" si="137"/>
        <v>29617.92523</v>
      </c>
      <c r="G293" s="150">
        <f t="shared" si="137"/>
        <v>35067.12749</v>
      </c>
      <c r="H293" s="150">
        <f t="shared" si="137"/>
        <v>42573.22222</v>
      </c>
      <c r="I293" s="150">
        <f t="shared" si="137"/>
        <v>53677.04654</v>
      </c>
      <c r="J293" s="150">
        <f t="shared" si="137"/>
        <v>71354.59413</v>
      </c>
      <c r="K293" s="150">
        <f t="shared" si="137"/>
        <v>101402.6878</v>
      </c>
      <c r="L293" s="150">
        <f t="shared" si="137"/>
        <v>155173.1495</v>
      </c>
      <c r="M293" s="150">
        <f t="shared" si="137"/>
        <v>254965.0744</v>
      </c>
      <c r="N293" s="150">
        <f t="shared" si="137"/>
        <v>444662.0321</v>
      </c>
      <c r="O293" s="150">
        <f t="shared" si="137"/>
        <v>810715.8774</v>
      </c>
      <c r="P293" s="150">
        <f t="shared" si="137"/>
        <v>1523542.968</v>
      </c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ht="15.75" customHeight="1">
      <c r="A294" s="159"/>
      <c r="B294" s="159"/>
      <c r="C294" s="159" t="s">
        <v>107</v>
      </c>
      <c r="E294" s="149">
        <f t="shared" ref="E294:P294" si="138">E290*E208</f>
        <v>211919.521</v>
      </c>
      <c r="F294" s="150">
        <f t="shared" si="138"/>
        <v>561605.5566</v>
      </c>
      <c r="G294" s="150">
        <f t="shared" si="138"/>
        <v>1273431.864</v>
      </c>
      <c r="H294" s="150">
        <f t="shared" si="138"/>
        <v>2702812.465</v>
      </c>
      <c r="I294" s="150">
        <f t="shared" si="138"/>
        <v>5551378.186</v>
      </c>
      <c r="J294" s="150">
        <f t="shared" si="138"/>
        <v>11203862.12</v>
      </c>
      <c r="K294" s="150">
        <f t="shared" si="138"/>
        <v>22392759.46</v>
      </c>
      <c r="L294" s="150">
        <f t="shared" si="138"/>
        <v>44509634.18</v>
      </c>
      <c r="M294" s="150">
        <f t="shared" si="138"/>
        <v>88192193.28</v>
      </c>
      <c r="N294" s="150">
        <f t="shared" si="138"/>
        <v>174428312</v>
      </c>
      <c r="O294" s="150">
        <f t="shared" si="138"/>
        <v>344625732.7</v>
      </c>
      <c r="P294" s="150">
        <f t="shared" si="138"/>
        <v>680478495</v>
      </c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ht="15.75" customHeight="1">
      <c r="A295" s="159"/>
      <c r="B295" s="159"/>
      <c r="C295" s="159" t="s">
        <v>108</v>
      </c>
      <c r="E295" s="149">
        <f t="shared" ref="E295:P295" si="139">E291*E209</f>
        <v>40561.7466</v>
      </c>
      <c r="F295" s="150">
        <f t="shared" si="139"/>
        <v>51163.02159</v>
      </c>
      <c r="G295" s="150">
        <f t="shared" si="139"/>
        <v>63499.53356</v>
      </c>
      <c r="H295" s="150">
        <f t="shared" si="139"/>
        <v>78092.68993</v>
      </c>
      <c r="I295" s="150">
        <f t="shared" si="139"/>
        <v>95804.50843</v>
      </c>
      <c r="J295" s="150">
        <f t="shared" si="139"/>
        <v>118141.0878</v>
      </c>
      <c r="K295" s="150">
        <f t="shared" si="139"/>
        <v>147862.1146</v>
      </c>
      <c r="L295" s="150">
        <f t="shared" si="139"/>
        <v>190165.2297</v>
      </c>
      <c r="M295" s="150">
        <f t="shared" si="139"/>
        <v>255023.1986</v>
      </c>
      <c r="N295" s="150">
        <f t="shared" si="139"/>
        <v>361789.5742</v>
      </c>
      <c r="O295" s="150">
        <f t="shared" si="139"/>
        <v>548279.8464</v>
      </c>
      <c r="P295" s="150">
        <f t="shared" si="139"/>
        <v>888682.0511</v>
      </c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ht="15.75" customHeight="1">
      <c r="E296" s="124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ht="15.75" customHeight="1">
      <c r="A297" s="108"/>
      <c r="B297" s="108"/>
      <c r="C297" s="108" t="s">
        <v>156</v>
      </c>
      <c r="D297" s="66"/>
      <c r="E297" s="138"/>
      <c r="F297" s="139"/>
      <c r="G297" s="139"/>
      <c r="H297" s="139"/>
      <c r="I297" s="139"/>
      <c r="J297" s="139"/>
      <c r="K297" s="139"/>
      <c r="L297" s="139"/>
      <c r="M297" s="139"/>
      <c r="N297" s="139"/>
      <c r="O297" s="139"/>
      <c r="P297" s="139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ht="15.75" customHeight="1">
      <c r="A298" s="162"/>
      <c r="B298" s="162"/>
      <c r="C298" s="162" t="s">
        <v>135</v>
      </c>
      <c r="D298" s="163"/>
      <c r="E298" s="164">
        <f t="shared" ref="E298:P298" si="140">E243</f>
        <v>9389123.976</v>
      </c>
      <c r="F298" s="165">
        <f t="shared" si="140"/>
        <v>21776953.11</v>
      </c>
      <c r="G298" s="165">
        <f t="shared" si="140"/>
        <v>46580780.94</v>
      </c>
      <c r="H298" s="165">
        <f t="shared" si="140"/>
        <v>95932645.51</v>
      </c>
      <c r="I298" s="165">
        <f t="shared" si="140"/>
        <v>193775162.8</v>
      </c>
      <c r="J298" s="165">
        <f t="shared" si="140"/>
        <v>387352588.1</v>
      </c>
      <c r="K298" s="165">
        <f t="shared" si="140"/>
        <v>769882433.9</v>
      </c>
      <c r="L298" s="165">
        <f t="shared" si="140"/>
        <v>1525283672</v>
      </c>
      <c r="M298" s="165">
        <f t="shared" si="140"/>
        <v>3016420866</v>
      </c>
      <c r="N298" s="165">
        <f t="shared" si="140"/>
        <v>5959200346</v>
      </c>
      <c r="O298" s="165">
        <f t="shared" si="140"/>
        <v>11766043179</v>
      </c>
      <c r="P298" s="165">
        <f t="shared" si="140"/>
        <v>23223520051</v>
      </c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ht="15.75" customHeight="1">
      <c r="A299" s="162"/>
      <c r="B299" s="162"/>
      <c r="C299" s="162" t="s">
        <v>155</v>
      </c>
      <c r="D299" s="163"/>
      <c r="E299" s="164">
        <f t="shared" ref="E299:P299" si="141">SUM(E293:E295)</f>
        <v>277897.2876</v>
      </c>
      <c r="F299" s="166">
        <f t="shared" si="141"/>
        <v>642386.5034</v>
      </c>
      <c r="G299" s="166">
        <f t="shared" si="141"/>
        <v>1371998.525</v>
      </c>
      <c r="H299" s="166">
        <f t="shared" si="141"/>
        <v>2823478.377</v>
      </c>
      <c r="I299" s="166">
        <f t="shared" si="141"/>
        <v>5700859.741</v>
      </c>
      <c r="J299" s="166">
        <f t="shared" si="141"/>
        <v>11393357.8</v>
      </c>
      <c r="K299" s="166">
        <f t="shared" si="141"/>
        <v>22642024.26</v>
      </c>
      <c r="L299" s="166">
        <f t="shared" si="141"/>
        <v>44854972.56</v>
      </c>
      <c r="M299" s="166">
        <f t="shared" si="141"/>
        <v>88702181.55</v>
      </c>
      <c r="N299" s="166">
        <f t="shared" si="141"/>
        <v>175234763.6</v>
      </c>
      <c r="O299" s="166">
        <f t="shared" si="141"/>
        <v>345984728.4</v>
      </c>
      <c r="P299" s="166">
        <f t="shared" si="141"/>
        <v>682890720</v>
      </c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ht="15.75" customHeight="1">
      <c r="A300" s="162"/>
      <c r="B300" s="162"/>
      <c r="C300" s="162" t="s">
        <v>157</v>
      </c>
      <c r="D300" s="163"/>
      <c r="E300" s="164">
        <f t="shared" ref="E300:P300" si="142">E298-E299</f>
        <v>9111226.689</v>
      </c>
      <c r="F300" s="165">
        <f t="shared" si="142"/>
        <v>21134566.61</v>
      </c>
      <c r="G300" s="165">
        <f t="shared" si="142"/>
        <v>45208782.41</v>
      </c>
      <c r="H300" s="165">
        <f t="shared" si="142"/>
        <v>93109167.13</v>
      </c>
      <c r="I300" s="165">
        <f t="shared" si="142"/>
        <v>188074303.1</v>
      </c>
      <c r="J300" s="165">
        <f t="shared" si="142"/>
        <v>375959230.3</v>
      </c>
      <c r="K300" s="165">
        <f t="shared" si="142"/>
        <v>747240409.7</v>
      </c>
      <c r="L300" s="165">
        <f t="shared" si="142"/>
        <v>1480428699</v>
      </c>
      <c r="M300" s="165">
        <f t="shared" si="142"/>
        <v>2927718684</v>
      </c>
      <c r="N300" s="165">
        <f t="shared" si="142"/>
        <v>5783965583</v>
      </c>
      <c r="O300" s="165">
        <f t="shared" si="142"/>
        <v>11420058450</v>
      </c>
      <c r="P300" s="165">
        <f t="shared" si="142"/>
        <v>22540629331</v>
      </c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ht="15.75" customHeight="1">
      <c r="A301" s="68"/>
      <c r="B301" s="68"/>
      <c r="C301" s="68" t="s">
        <v>158</v>
      </c>
      <c r="E301" s="167">
        <f t="shared" ref="E301:P301" si="143">E300/E298</f>
        <v>0.9704022134</v>
      </c>
      <c r="F301" s="168">
        <f t="shared" si="143"/>
        <v>0.9705015435</v>
      </c>
      <c r="G301" s="168">
        <f t="shared" si="143"/>
        <v>0.9705458239</v>
      </c>
      <c r="H301" s="168">
        <f t="shared" si="143"/>
        <v>0.9705681172</v>
      </c>
      <c r="I301" s="168">
        <f t="shared" si="143"/>
        <v>0.9705800286</v>
      </c>
      <c r="J301" s="168">
        <f t="shared" si="143"/>
        <v>0.9705865969</v>
      </c>
      <c r="K301" s="168">
        <f t="shared" si="143"/>
        <v>0.9705902833</v>
      </c>
      <c r="L301" s="168">
        <f t="shared" si="143"/>
        <v>0.9705923735</v>
      </c>
      <c r="M301" s="168">
        <f t="shared" si="143"/>
        <v>0.9705935659</v>
      </c>
      <c r="N301" s="168">
        <f t="shared" si="143"/>
        <v>0.9705942486</v>
      </c>
      <c r="O301" s="168">
        <f t="shared" si="143"/>
        <v>0.9705946406</v>
      </c>
      <c r="P301" s="168">
        <f t="shared" si="143"/>
        <v>0.970594866</v>
      </c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ht="15.75" customHeight="1">
      <c r="A302" s="68"/>
      <c r="B302" s="68"/>
      <c r="C302" s="68"/>
      <c r="E302" s="124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ht="15.75" customHeight="1">
      <c r="A303" s="68"/>
      <c r="B303" s="68"/>
      <c r="C303" s="68" t="s">
        <v>159</v>
      </c>
      <c r="E303" s="149">
        <f t="shared" ref="E303:P303" si="144">E278+E285</f>
        <v>5955000.398</v>
      </c>
      <c r="F303" s="150">
        <f t="shared" si="144"/>
        <v>12887294.98</v>
      </c>
      <c r="G303" s="150">
        <f t="shared" si="144"/>
        <v>20772496.42</v>
      </c>
      <c r="H303" s="150">
        <f t="shared" si="144"/>
        <v>32494810.63</v>
      </c>
      <c r="I303" s="150">
        <f t="shared" si="144"/>
        <v>52305552.64</v>
      </c>
      <c r="J303" s="150">
        <f t="shared" si="144"/>
        <v>88288952.13</v>
      </c>
      <c r="K303" s="150">
        <f t="shared" si="144"/>
        <v>156178230.9</v>
      </c>
      <c r="L303" s="150">
        <f t="shared" si="144"/>
        <v>286851069.2</v>
      </c>
      <c r="M303" s="150">
        <f t="shared" si="144"/>
        <v>541095584.8</v>
      </c>
      <c r="N303" s="150">
        <f t="shared" si="144"/>
        <v>1038727165</v>
      </c>
      <c r="O303" s="150">
        <f t="shared" si="144"/>
        <v>2016022358</v>
      </c>
      <c r="P303" s="150">
        <f t="shared" si="144"/>
        <v>3939022536</v>
      </c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ht="15.75" customHeight="1">
      <c r="A304" s="162"/>
      <c r="B304" s="162"/>
      <c r="C304" s="162" t="s">
        <v>160</v>
      </c>
      <c r="D304" s="163"/>
      <c r="E304" s="164">
        <f t="shared" ref="E304:P304" si="145">E300-E303</f>
        <v>3156226.291</v>
      </c>
      <c r="F304" s="169">
        <f t="shared" si="145"/>
        <v>8247271.629</v>
      </c>
      <c r="G304" s="169">
        <f t="shared" si="145"/>
        <v>24436285.99</v>
      </c>
      <c r="H304" s="169">
        <f t="shared" si="145"/>
        <v>60614356.5</v>
      </c>
      <c r="I304" s="169">
        <f t="shared" si="145"/>
        <v>135768750.4</v>
      </c>
      <c r="J304" s="169">
        <f t="shared" si="145"/>
        <v>287670278.2</v>
      </c>
      <c r="K304" s="169">
        <f t="shared" si="145"/>
        <v>591062178.8</v>
      </c>
      <c r="L304" s="169">
        <f t="shared" si="145"/>
        <v>1193577630</v>
      </c>
      <c r="M304" s="169">
        <f t="shared" si="145"/>
        <v>2386623099</v>
      </c>
      <c r="N304" s="169">
        <f t="shared" si="145"/>
        <v>4745238417</v>
      </c>
      <c r="O304" s="169">
        <f t="shared" si="145"/>
        <v>9404036092</v>
      </c>
      <c r="P304" s="169">
        <f t="shared" si="145"/>
        <v>18601606796</v>
      </c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ht="15.75" customHeight="1">
      <c r="A305" s="68"/>
      <c r="B305" s="68"/>
      <c r="C305" s="68" t="s">
        <v>161</v>
      </c>
      <c r="E305" s="170">
        <f t="shared" ref="E305:P305" si="146">E304/E298</f>
        <v>0.3361576968</v>
      </c>
      <c r="F305" s="171">
        <f t="shared" si="146"/>
        <v>0.3787155892</v>
      </c>
      <c r="G305" s="171">
        <f t="shared" si="146"/>
        <v>0.5246001784</v>
      </c>
      <c r="H305" s="171">
        <f t="shared" si="146"/>
        <v>0.6318428537</v>
      </c>
      <c r="I305" s="171">
        <f t="shared" si="146"/>
        <v>0.7006509423</v>
      </c>
      <c r="J305" s="171">
        <f t="shared" si="146"/>
        <v>0.7426574315</v>
      </c>
      <c r="K305" s="171">
        <f t="shared" si="146"/>
        <v>0.7677304388</v>
      </c>
      <c r="L305" s="171">
        <f t="shared" si="146"/>
        <v>0.7825282943</v>
      </c>
      <c r="M305" s="171">
        <f t="shared" si="146"/>
        <v>0.7912102474</v>
      </c>
      <c r="N305" s="171">
        <f t="shared" si="146"/>
        <v>0.7962877805</v>
      </c>
      <c r="O305" s="171">
        <f t="shared" si="146"/>
        <v>0.7992522167</v>
      </c>
      <c r="P305" s="171">
        <f t="shared" si="146"/>
        <v>0.8009813652</v>
      </c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ht="15.75" customHeight="1">
      <c r="A306" s="68"/>
      <c r="B306" s="68"/>
      <c r="C306" s="68"/>
      <c r="E306" s="124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ht="15.75" customHeight="1">
      <c r="A307" s="68"/>
      <c r="B307" s="68"/>
      <c r="C307" s="68" t="s">
        <v>162</v>
      </c>
      <c r="E307" s="147">
        <f t="shared" ref="E307:P307" si="147">E279</f>
        <v>183.1608832</v>
      </c>
      <c r="F307" s="148">
        <f t="shared" si="147"/>
        <v>135.4654527</v>
      </c>
      <c r="G307" s="148">
        <f t="shared" si="147"/>
        <v>88.7853431</v>
      </c>
      <c r="H307" s="148">
        <f t="shared" si="147"/>
        <v>55.06878497</v>
      </c>
      <c r="I307" s="148">
        <f t="shared" si="147"/>
        <v>33.20765082</v>
      </c>
      <c r="J307" s="148">
        <f t="shared" si="147"/>
        <v>19.72394384</v>
      </c>
      <c r="K307" s="148">
        <f t="shared" si="147"/>
        <v>11.61778009</v>
      </c>
      <c r="L307" s="148">
        <f t="shared" si="147"/>
        <v>6.811247215</v>
      </c>
      <c r="M307" s="148">
        <f t="shared" si="147"/>
        <v>3.982854101</v>
      </c>
      <c r="N307" s="148">
        <f t="shared" si="147"/>
        <v>2.325545405</v>
      </c>
      <c r="O307" s="148">
        <f t="shared" si="147"/>
        <v>1.356748534</v>
      </c>
      <c r="P307" s="148">
        <f t="shared" si="147"/>
        <v>0.7911815708</v>
      </c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ht="15.75" customHeight="1">
      <c r="A308" s="68"/>
      <c r="B308" s="68"/>
      <c r="C308" s="68" t="s">
        <v>163</v>
      </c>
      <c r="E308" s="149">
        <f t="shared" ref="E308:P308" si="148">SUM(E282:E284)/E273</f>
        <v>118.9503175</v>
      </c>
      <c r="F308" s="150">
        <f t="shared" si="148"/>
        <v>66.03115544</v>
      </c>
      <c r="G308" s="150">
        <f t="shared" si="148"/>
        <v>93.97241738</v>
      </c>
      <c r="H308" s="150">
        <f t="shared" si="148"/>
        <v>149.223602</v>
      </c>
      <c r="I308" s="150">
        <f t="shared" si="148"/>
        <v>246.7144418</v>
      </c>
      <c r="J308" s="150">
        <f t="shared" si="148"/>
        <v>415.3775877</v>
      </c>
      <c r="K308" s="150">
        <f t="shared" si="148"/>
        <v>705.6681248</v>
      </c>
      <c r="L308" s="150">
        <f t="shared" si="148"/>
        <v>1204.448479</v>
      </c>
      <c r="M308" s="150">
        <f t="shared" si="148"/>
        <v>2060.898203</v>
      </c>
      <c r="N308" s="150">
        <f t="shared" si="148"/>
        <v>3531.044852</v>
      </c>
      <c r="O308" s="150">
        <f t="shared" si="148"/>
        <v>6054.230309</v>
      </c>
      <c r="P308" s="150">
        <f t="shared" si="148"/>
        <v>10384.29604</v>
      </c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ht="15.75" customHeight="1">
      <c r="A309" s="68"/>
      <c r="B309" s="68"/>
      <c r="C309" s="68" t="s">
        <v>164</v>
      </c>
      <c r="E309" s="149">
        <f t="shared" ref="E309:P309" si="149">E304/E206</f>
        <v>168.7011945</v>
      </c>
      <c r="F309" s="150">
        <f t="shared" si="149"/>
        <v>227.9329958</v>
      </c>
      <c r="G309" s="150">
        <f t="shared" si="149"/>
        <v>346.517684</v>
      </c>
      <c r="H309" s="150">
        <f t="shared" si="149"/>
        <v>438.8988563</v>
      </c>
      <c r="I309" s="150">
        <f t="shared" si="149"/>
        <v>500.4990799</v>
      </c>
      <c r="J309" s="150">
        <f t="shared" si="149"/>
        <v>538.9346435</v>
      </c>
      <c r="K309" s="150">
        <f t="shared" si="149"/>
        <v>562.1424339</v>
      </c>
      <c r="L309" s="150">
        <f t="shared" si="149"/>
        <v>575.9156351</v>
      </c>
      <c r="M309" s="150">
        <f t="shared" si="149"/>
        <v>584.0136092</v>
      </c>
      <c r="N309" s="150">
        <f t="shared" si="149"/>
        <v>588.7505561</v>
      </c>
      <c r="O309" s="150">
        <f t="shared" si="149"/>
        <v>591.5137602</v>
      </c>
      <c r="P309" s="150">
        <f t="shared" si="149"/>
        <v>593.1232254</v>
      </c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ht="15.75" customHeight="1">
      <c r="A310" s="68"/>
      <c r="B310" s="68"/>
      <c r="C310" s="68"/>
      <c r="E310" s="124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ht="15.75" customHeight="1">
      <c r="A311" s="151"/>
      <c r="B311" s="151"/>
      <c r="C311" s="151" t="s">
        <v>165</v>
      </c>
      <c r="D311" s="156"/>
      <c r="E311" s="153">
        <f t="shared" ref="E311:P311" si="150">E314*E309*E312</f>
        <v>305.2688281</v>
      </c>
      <c r="F311" s="150">
        <f t="shared" si="150"/>
        <v>412.450183</v>
      </c>
      <c r="G311" s="150">
        <f t="shared" si="150"/>
        <v>627.0319997</v>
      </c>
      <c r="H311" s="150">
        <f t="shared" si="150"/>
        <v>794.1979305</v>
      </c>
      <c r="I311" s="150">
        <f t="shared" si="150"/>
        <v>905.6650018</v>
      </c>
      <c r="J311" s="150">
        <f t="shared" si="150"/>
        <v>975.2150692</v>
      </c>
      <c r="K311" s="150">
        <f t="shared" si="150"/>
        <v>1017.210119</v>
      </c>
      <c r="L311" s="150">
        <f t="shared" si="150"/>
        <v>1042.133054</v>
      </c>
      <c r="M311" s="150">
        <f t="shared" si="150"/>
        <v>1056.786531</v>
      </c>
      <c r="N311" s="150">
        <f t="shared" si="150"/>
        <v>1065.358149</v>
      </c>
      <c r="O311" s="150">
        <f t="shared" si="150"/>
        <v>1070.358233</v>
      </c>
      <c r="P311" s="150">
        <f t="shared" si="150"/>
        <v>1073.270598</v>
      </c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ht="15.75" customHeight="1">
      <c r="A312" s="68"/>
      <c r="B312" s="68"/>
      <c r="C312" s="68" t="s">
        <v>165</v>
      </c>
      <c r="E312" s="170">
        <f t="shared" ref="E312:P312" si="151">E313/(1+1-E313)</f>
        <v>0.9047619048</v>
      </c>
      <c r="F312" s="171">
        <f t="shared" si="151"/>
        <v>0.9047619048</v>
      </c>
      <c r="G312" s="171">
        <f t="shared" si="151"/>
        <v>0.9047619048</v>
      </c>
      <c r="H312" s="171">
        <f t="shared" si="151"/>
        <v>0.9047619048</v>
      </c>
      <c r="I312" s="171">
        <f t="shared" si="151"/>
        <v>0.9047619048</v>
      </c>
      <c r="J312" s="171">
        <f t="shared" si="151"/>
        <v>0.9047619048</v>
      </c>
      <c r="K312" s="171">
        <f t="shared" si="151"/>
        <v>0.9047619048</v>
      </c>
      <c r="L312" s="171">
        <f t="shared" si="151"/>
        <v>0.9047619048</v>
      </c>
      <c r="M312" s="171">
        <f t="shared" si="151"/>
        <v>0.9047619048</v>
      </c>
      <c r="N312" s="171">
        <f t="shared" si="151"/>
        <v>0.9047619048</v>
      </c>
      <c r="O312" s="171">
        <f t="shared" si="151"/>
        <v>0.9047619048</v>
      </c>
      <c r="P312" s="171">
        <f t="shared" si="151"/>
        <v>0.9047619048</v>
      </c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ht="15.75" customHeight="1">
      <c r="A313" s="68"/>
      <c r="B313" s="68"/>
      <c r="C313" s="68" t="s">
        <v>114</v>
      </c>
      <c r="E313" s="172">
        <v>0.95</v>
      </c>
      <c r="F313" s="171">
        <v>0.95</v>
      </c>
      <c r="G313" s="171">
        <v>0.95</v>
      </c>
      <c r="H313" s="171">
        <v>0.95</v>
      </c>
      <c r="I313" s="171">
        <v>0.95</v>
      </c>
      <c r="J313" s="171">
        <v>0.95</v>
      </c>
      <c r="K313" s="171">
        <v>0.95</v>
      </c>
      <c r="L313" s="171">
        <v>0.95</v>
      </c>
      <c r="M313" s="171">
        <v>0.95</v>
      </c>
      <c r="N313" s="171">
        <v>0.95</v>
      </c>
      <c r="O313" s="171">
        <v>0.95</v>
      </c>
      <c r="P313" s="171">
        <v>0.95</v>
      </c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ht="15.75" customHeight="1">
      <c r="A314" s="68"/>
      <c r="B314" s="68"/>
      <c r="C314" s="68" t="s">
        <v>166</v>
      </c>
      <c r="E314" s="173">
        <v>2.0</v>
      </c>
      <c r="F314" s="3">
        <v>2.0</v>
      </c>
      <c r="G314" s="3">
        <v>2.0</v>
      </c>
      <c r="H314" s="3">
        <v>2.0</v>
      </c>
      <c r="I314" s="3">
        <v>2.0</v>
      </c>
      <c r="J314" s="3">
        <v>2.0</v>
      </c>
      <c r="K314" s="3">
        <v>2.0</v>
      </c>
      <c r="L314" s="3">
        <v>2.0</v>
      </c>
      <c r="M314" s="3">
        <v>2.0</v>
      </c>
      <c r="N314" s="3">
        <v>2.0</v>
      </c>
      <c r="O314" s="3">
        <v>2.0</v>
      </c>
      <c r="P314" s="3">
        <v>2.0</v>
      </c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ht="15.75" customHeight="1">
      <c r="E315" s="24"/>
    </row>
    <row r="316" ht="15.75" customHeight="1">
      <c r="E316" s="24"/>
    </row>
    <row r="317" ht="15.75" customHeight="1">
      <c r="E317" s="24"/>
    </row>
    <row r="318" ht="15.75" customHeight="1">
      <c r="E318" s="24"/>
    </row>
    <row r="319" ht="15.75" customHeight="1">
      <c r="E319" s="24"/>
    </row>
    <row r="320" ht="15.75" customHeight="1">
      <c r="E320" s="24"/>
    </row>
    <row r="321" ht="15.75" customHeight="1">
      <c r="E321" s="24"/>
    </row>
    <row r="322" ht="15.75" customHeight="1">
      <c r="E322" s="24"/>
    </row>
    <row r="323" ht="15.75" customHeight="1">
      <c r="E323" s="24"/>
    </row>
    <row r="324" ht="15.75" customHeight="1">
      <c r="E324" s="24"/>
    </row>
    <row r="325" ht="15.75" customHeight="1">
      <c r="E325" s="24"/>
    </row>
    <row r="326" ht="15.75" customHeight="1">
      <c r="E326" s="24"/>
    </row>
    <row r="327" ht="15.75" customHeight="1">
      <c r="E327" s="24"/>
    </row>
    <row r="328" ht="15.75" customHeight="1">
      <c r="E328" s="24"/>
    </row>
    <row r="329" ht="15.75" customHeight="1">
      <c r="E329" s="24"/>
    </row>
    <row r="330" ht="15.75" customHeight="1">
      <c r="E330" s="24"/>
    </row>
    <row r="331" ht="15.75" customHeight="1">
      <c r="E331" s="24"/>
    </row>
    <row r="332" ht="15.75" customHeight="1">
      <c r="E332" s="24"/>
    </row>
    <row r="333" ht="15.75" customHeight="1">
      <c r="E333" s="24"/>
    </row>
    <row r="334" ht="15.75" customHeight="1">
      <c r="E334" s="24"/>
    </row>
    <row r="335" ht="15.75" customHeight="1">
      <c r="E335" s="24"/>
    </row>
    <row r="336" ht="15.75" customHeight="1">
      <c r="E336" s="24"/>
    </row>
    <row r="337" ht="15.75" customHeight="1">
      <c r="E337" s="24"/>
    </row>
    <row r="338" ht="15.75" customHeight="1">
      <c r="E338" s="24"/>
    </row>
    <row r="339" ht="15.75" customHeight="1">
      <c r="E339" s="24"/>
    </row>
    <row r="340" ht="15.75" customHeight="1">
      <c r="E340" s="24"/>
    </row>
    <row r="341" ht="15.75" customHeight="1">
      <c r="E341" s="24"/>
    </row>
    <row r="342" ht="15.75" customHeight="1">
      <c r="E342" s="24"/>
    </row>
    <row r="343" ht="15.75" customHeight="1">
      <c r="E343" s="24"/>
    </row>
    <row r="344" ht="15.75" customHeight="1">
      <c r="E344" s="24"/>
    </row>
    <row r="345" ht="15.75" customHeight="1">
      <c r="E345" s="24"/>
    </row>
    <row r="346" ht="15.75" customHeight="1">
      <c r="E346" s="24"/>
    </row>
    <row r="347" ht="15.75" customHeight="1">
      <c r="E347" s="24"/>
    </row>
    <row r="348" ht="15.75" customHeight="1">
      <c r="E348" s="24"/>
    </row>
    <row r="349" ht="15.75" customHeight="1">
      <c r="E349" s="24"/>
    </row>
    <row r="350" ht="15.75" customHeight="1">
      <c r="E350" s="24"/>
    </row>
    <row r="351" ht="15.75" customHeight="1">
      <c r="E351" s="24"/>
    </row>
    <row r="352" ht="15.75" customHeight="1">
      <c r="E352" s="24"/>
    </row>
    <row r="353" ht="15.75" customHeight="1">
      <c r="E353" s="24"/>
    </row>
    <row r="354" ht="15.75" customHeight="1">
      <c r="E354" s="24"/>
    </row>
    <row r="355" ht="15.75" customHeight="1">
      <c r="E355" s="24"/>
    </row>
    <row r="356" ht="15.75" customHeight="1">
      <c r="E356" s="24"/>
    </row>
    <row r="357" ht="15.75" customHeight="1">
      <c r="E357" s="24"/>
    </row>
    <row r="358" ht="15.75" customHeight="1">
      <c r="E358" s="24"/>
    </row>
    <row r="359" ht="15.75" customHeight="1">
      <c r="E359" s="24"/>
    </row>
    <row r="360" ht="15.75" customHeight="1">
      <c r="E360" s="24"/>
    </row>
    <row r="361" ht="15.75" customHeight="1">
      <c r="E361" s="24"/>
    </row>
    <row r="362" ht="15.75" customHeight="1">
      <c r="E362" s="24"/>
    </row>
    <row r="363" ht="15.75" customHeight="1">
      <c r="E363" s="24"/>
    </row>
    <row r="364" ht="15.75" customHeight="1">
      <c r="E364" s="24"/>
    </row>
    <row r="365" ht="15.75" customHeight="1">
      <c r="E365" s="24"/>
    </row>
    <row r="366" ht="15.75" customHeight="1">
      <c r="E366" s="24"/>
    </row>
    <row r="367" ht="15.75" customHeight="1">
      <c r="E367" s="24"/>
    </row>
    <row r="368" ht="15.75" customHeight="1">
      <c r="E368" s="24"/>
    </row>
    <row r="369" ht="15.75" customHeight="1">
      <c r="E369" s="24"/>
    </row>
    <row r="370" ht="15.75" customHeight="1">
      <c r="E370" s="24"/>
    </row>
    <row r="371" ht="15.75" customHeight="1">
      <c r="E371" s="24"/>
    </row>
    <row r="372" ht="15.75" customHeight="1">
      <c r="E372" s="24"/>
    </row>
    <row r="373" ht="15.75" customHeight="1">
      <c r="E373" s="24"/>
    </row>
    <row r="374" ht="15.75" customHeight="1">
      <c r="E374" s="24"/>
    </row>
    <row r="375" ht="15.75" customHeight="1">
      <c r="E375" s="24"/>
    </row>
    <row r="376" ht="15.75" customHeight="1">
      <c r="E376" s="24"/>
    </row>
    <row r="377" ht="15.75" customHeight="1">
      <c r="E377" s="24"/>
    </row>
    <row r="378" ht="15.75" customHeight="1">
      <c r="E378" s="24"/>
    </row>
    <row r="379" ht="15.75" customHeight="1">
      <c r="E379" s="24"/>
    </row>
    <row r="380" ht="15.75" customHeight="1">
      <c r="E380" s="24"/>
    </row>
    <row r="381" ht="15.75" customHeight="1">
      <c r="E381" s="24"/>
    </row>
    <row r="382" ht="15.75" customHeight="1">
      <c r="E382" s="24"/>
    </row>
    <row r="383" ht="15.75" customHeight="1">
      <c r="E383" s="24"/>
    </row>
    <row r="384" ht="15.75" customHeight="1">
      <c r="E384" s="24"/>
    </row>
    <row r="385" ht="15.75" customHeight="1">
      <c r="E385" s="24"/>
    </row>
    <row r="386" ht="15.75" customHeight="1">
      <c r="E386" s="24"/>
    </row>
    <row r="387" ht="15.75" customHeight="1">
      <c r="E387" s="24"/>
    </row>
    <row r="388" ht="15.75" customHeight="1">
      <c r="E388" s="24"/>
    </row>
    <row r="389" ht="15.75" customHeight="1">
      <c r="E389" s="24"/>
    </row>
    <row r="390" ht="15.75" customHeight="1">
      <c r="E390" s="24"/>
    </row>
    <row r="391" ht="15.75" customHeight="1">
      <c r="E391" s="24"/>
    </row>
    <row r="392" ht="15.75" customHeight="1">
      <c r="E392" s="24"/>
    </row>
    <row r="393" ht="15.75" customHeight="1">
      <c r="E393" s="24"/>
    </row>
    <row r="394" ht="15.75" customHeight="1">
      <c r="E394" s="24"/>
    </row>
    <row r="395" ht="15.75" customHeight="1">
      <c r="E395" s="24"/>
    </row>
    <row r="396" ht="15.75" customHeight="1">
      <c r="E396" s="24"/>
    </row>
    <row r="397" ht="15.75" customHeight="1">
      <c r="E397" s="24"/>
    </row>
    <row r="398" ht="15.75" customHeight="1">
      <c r="E398" s="24"/>
    </row>
    <row r="399" ht="15.75" customHeight="1">
      <c r="E399" s="24"/>
    </row>
    <row r="400" ht="15.75" customHeight="1">
      <c r="E400" s="24"/>
    </row>
    <row r="401" ht="15.75" customHeight="1">
      <c r="E401" s="24"/>
    </row>
    <row r="402" ht="15.75" customHeight="1">
      <c r="E402" s="24"/>
    </row>
    <row r="403" ht="15.75" customHeight="1">
      <c r="E403" s="24"/>
    </row>
    <row r="404" ht="15.75" customHeight="1">
      <c r="E404" s="24"/>
    </row>
    <row r="405" ht="15.75" customHeight="1">
      <c r="E405" s="24"/>
    </row>
    <row r="406" ht="15.75" customHeight="1">
      <c r="E406" s="24"/>
    </row>
    <row r="407" ht="15.75" customHeight="1">
      <c r="E407" s="24"/>
    </row>
    <row r="408" ht="15.75" customHeight="1">
      <c r="E408" s="24"/>
    </row>
    <row r="409" ht="15.75" customHeight="1">
      <c r="E409" s="24"/>
    </row>
    <row r="410" ht="15.75" customHeight="1">
      <c r="E410" s="24"/>
    </row>
    <row r="411" ht="15.75" customHeight="1">
      <c r="E411" s="24"/>
    </row>
    <row r="412" ht="15.75" customHeight="1">
      <c r="E412" s="24"/>
    </row>
    <row r="413" ht="15.75" customHeight="1">
      <c r="E413" s="24"/>
    </row>
    <row r="414" ht="15.75" customHeight="1">
      <c r="E414" s="24"/>
    </row>
    <row r="415" ht="15.75" customHeight="1">
      <c r="E415" s="24"/>
    </row>
    <row r="416" ht="15.75" customHeight="1">
      <c r="E416" s="24"/>
    </row>
    <row r="417" ht="15.75" customHeight="1">
      <c r="E417" s="24"/>
    </row>
    <row r="418" ht="15.75" customHeight="1">
      <c r="E418" s="24"/>
    </row>
    <row r="419" ht="15.75" customHeight="1">
      <c r="E419" s="24"/>
    </row>
    <row r="420" ht="15.75" customHeight="1">
      <c r="E420" s="24"/>
    </row>
    <row r="421" ht="15.75" customHeight="1">
      <c r="E421" s="24"/>
    </row>
    <row r="422" ht="15.75" customHeight="1">
      <c r="E422" s="24"/>
    </row>
    <row r="423" ht="15.75" customHeight="1">
      <c r="E423" s="24"/>
    </row>
    <row r="424" ht="15.75" customHeight="1">
      <c r="E424" s="24"/>
    </row>
    <row r="425" ht="15.75" customHeight="1">
      <c r="E425" s="24"/>
    </row>
    <row r="426" ht="15.75" customHeight="1">
      <c r="E426" s="24"/>
    </row>
    <row r="427" ht="15.75" customHeight="1">
      <c r="E427" s="24"/>
    </row>
    <row r="428" ht="15.75" customHeight="1">
      <c r="E428" s="24"/>
    </row>
    <row r="429" ht="15.75" customHeight="1">
      <c r="E429" s="24"/>
    </row>
    <row r="430" ht="15.75" customHeight="1">
      <c r="E430" s="24"/>
    </row>
    <row r="431" ht="15.75" customHeight="1">
      <c r="E431" s="24"/>
    </row>
    <row r="432" ht="15.75" customHeight="1">
      <c r="E432" s="24"/>
    </row>
    <row r="433" ht="15.75" customHeight="1">
      <c r="E433" s="24"/>
    </row>
    <row r="434" ht="15.75" customHeight="1">
      <c r="E434" s="24"/>
    </row>
    <row r="435" ht="15.75" customHeight="1">
      <c r="E435" s="24"/>
    </row>
    <row r="436" ht="15.75" customHeight="1">
      <c r="E436" s="24"/>
    </row>
    <row r="437" ht="15.75" customHeight="1">
      <c r="E437" s="24"/>
    </row>
    <row r="438" ht="15.75" customHeight="1">
      <c r="E438" s="24"/>
    </row>
    <row r="439" ht="15.75" customHeight="1">
      <c r="E439" s="24"/>
    </row>
    <row r="440" ht="15.75" customHeight="1">
      <c r="E440" s="24"/>
    </row>
    <row r="441" ht="15.75" customHeight="1">
      <c r="E441" s="24"/>
    </row>
    <row r="442" ht="15.75" customHeight="1">
      <c r="E442" s="24"/>
    </row>
    <row r="443" ht="15.75" customHeight="1">
      <c r="E443" s="24"/>
    </row>
    <row r="444" ht="15.75" customHeight="1">
      <c r="E444" s="24"/>
    </row>
    <row r="445" ht="15.75" customHeight="1">
      <c r="E445" s="24"/>
    </row>
    <row r="446" ht="15.75" customHeight="1">
      <c r="E446" s="24"/>
    </row>
    <row r="447" ht="15.75" customHeight="1">
      <c r="E447" s="24"/>
    </row>
    <row r="448" ht="15.75" customHeight="1">
      <c r="E448" s="24"/>
    </row>
    <row r="449" ht="15.75" customHeight="1">
      <c r="E449" s="24"/>
    </row>
    <row r="450" ht="15.75" customHeight="1">
      <c r="E450" s="24"/>
    </row>
    <row r="451" ht="15.75" customHeight="1">
      <c r="E451" s="24"/>
    </row>
    <row r="452" ht="15.75" customHeight="1">
      <c r="E452" s="24"/>
    </row>
    <row r="453" ht="15.75" customHeight="1">
      <c r="E453" s="24"/>
    </row>
    <row r="454" ht="15.75" customHeight="1">
      <c r="E454" s="24"/>
    </row>
    <row r="455" ht="15.75" customHeight="1">
      <c r="E455" s="24"/>
    </row>
    <row r="456" ht="15.75" customHeight="1">
      <c r="E456" s="24"/>
    </row>
    <row r="457" ht="15.75" customHeight="1">
      <c r="E457" s="24"/>
    </row>
    <row r="458" ht="15.75" customHeight="1">
      <c r="E458" s="24"/>
    </row>
    <row r="459" ht="15.75" customHeight="1">
      <c r="E459" s="24"/>
    </row>
    <row r="460" ht="15.75" customHeight="1">
      <c r="E460" s="24"/>
    </row>
    <row r="461" ht="15.75" customHeight="1">
      <c r="E461" s="24"/>
    </row>
    <row r="462" ht="15.75" customHeight="1">
      <c r="E462" s="24"/>
    </row>
    <row r="463" ht="15.75" customHeight="1">
      <c r="E463" s="24"/>
    </row>
    <row r="464" ht="15.75" customHeight="1">
      <c r="E464" s="24"/>
    </row>
    <row r="465" ht="15.75" customHeight="1">
      <c r="E465" s="24"/>
    </row>
    <row r="466" ht="15.75" customHeight="1">
      <c r="E466" s="24"/>
    </row>
    <row r="467" ht="15.75" customHeight="1">
      <c r="E467" s="24"/>
    </row>
    <row r="468" ht="15.75" customHeight="1">
      <c r="E468" s="24"/>
    </row>
    <row r="469" ht="15.75" customHeight="1">
      <c r="E469" s="24"/>
    </row>
    <row r="470" ht="15.75" customHeight="1">
      <c r="E470" s="24"/>
    </row>
    <row r="471" ht="15.75" customHeight="1">
      <c r="E471" s="24"/>
    </row>
    <row r="472" ht="15.75" customHeight="1">
      <c r="E472" s="24"/>
    </row>
    <row r="473" ht="15.75" customHeight="1">
      <c r="E473" s="24"/>
    </row>
    <row r="474" ht="15.75" customHeight="1">
      <c r="E474" s="24"/>
    </row>
    <row r="475" ht="15.75" customHeight="1">
      <c r="E475" s="24"/>
    </row>
    <row r="476" ht="15.75" customHeight="1">
      <c r="E476" s="24"/>
    </row>
    <row r="477" ht="15.75" customHeight="1">
      <c r="E477" s="24"/>
    </row>
    <row r="478" ht="15.75" customHeight="1">
      <c r="E478" s="24"/>
    </row>
    <row r="479" ht="15.75" customHeight="1">
      <c r="E479" s="24"/>
    </row>
    <row r="480" ht="15.75" customHeight="1">
      <c r="E480" s="24"/>
    </row>
    <row r="481" ht="15.75" customHeight="1">
      <c r="E481" s="24"/>
    </row>
    <row r="482" ht="15.75" customHeight="1">
      <c r="E482" s="24"/>
    </row>
    <row r="483" ht="15.75" customHeight="1">
      <c r="E483" s="24"/>
    </row>
    <row r="484" ht="15.75" customHeight="1">
      <c r="E484" s="24"/>
    </row>
    <row r="485" ht="15.75" customHeight="1">
      <c r="E485" s="24"/>
    </row>
    <row r="486" ht="15.75" customHeight="1">
      <c r="E486" s="24"/>
    </row>
    <row r="487" ht="15.75" customHeight="1">
      <c r="E487" s="24"/>
    </row>
    <row r="488" ht="15.75" customHeight="1">
      <c r="E488" s="24"/>
    </row>
    <row r="489" ht="15.75" customHeight="1">
      <c r="E489" s="24"/>
    </row>
    <row r="490" ht="15.75" customHeight="1">
      <c r="E490" s="24"/>
    </row>
    <row r="491" ht="15.75" customHeight="1">
      <c r="E491" s="24"/>
    </row>
    <row r="492" ht="15.75" customHeight="1">
      <c r="E492" s="24"/>
    </row>
    <row r="493" ht="15.75" customHeight="1">
      <c r="E493" s="24"/>
    </row>
    <row r="494" ht="15.75" customHeight="1">
      <c r="E494" s="24"/>
    </row>
    <row r="495" ht="15.75" customHeight="1">
      <c r="E495" s="24"/>
    </row>
    <row r="496" ht="15.75" customHeight="1">
      <c r="E496" s="24"/>
    </row>
    <row r="497" ht="15.75" customHeight="1">
      <c r="E497" s="24"/>
    </row>
    <row r="498" ht="15.75" customHeight="1">
      <c r="E498" s="24"/>
    </row>
    <row r="499" ht="15.75" customHeight="1">
      <c r="E499" s="24"/>
    </row>
    <row r="500" ht="15.75" customHeight="1">
      <c r="E500" s="24"/>
    </row>
    <row r="501" ht="15.75" customHeight="1">
      <c r="E501" s="24"/>
    </row>
    <row r="502" ht="15.75" customHeight="1">
      <c r="E502" s="24"/>
    </row>
    <row r="503" ht="15.75" customHeight="1">
      <c r="E503" s="24"/>
    </row>
    <row r="504" ht="15.75" customHeight="1">
      <c r="E504" s="24"/>
    </row>
    <row r="505" ht="15.75" customHeight="1">
      <c r="E505" s="24"/>
    </row>
    <row r="506" ht="15.75" customHeight="1">
      <c r="E506" s="24"/>
    </row>
    <row r="507" ht="15.75" customHeight="1">
      <c r="E507" s="24"/>
    </row>
    <row r="508" ht="15.75" customHeight="1">
      <c r="E508" s="24"/>
    </row>
    <row r="509" ht="15.75" customHeight="1">
      <c r="E509" s="24"/>
    </row>
    <row r="510" ht="15.75" customHeight="1">
      <c r="E510" s="24"/>
    </row>
    <row r="511" ht="15.75" customHeight="1">
      <c r="E511" s="24"/>
    </row>
    <row r="512" ht="15.75" customHeight="1">
      <c r="E512" s="24"/>
    </row>
    <row r="513" ht="15.75" customHeight="1">
      <c r="E513" s="24"/>
    </row>
    <row r="514" ht="15.75" customHeight="1">
      <c r="E514" s="24"/>
    </row>
    <row r="515" ht="15.75" customHeight="1">
      <c r="E515" s="24"/>
    </row>
    <row r="516" ht="15.75" customHeight="1">
      <c r="E516" s="24"/>
    </row>
    <row r="517" ht="15.75" customHeight="1">
      <c r="E517" s="24"/>
    </row>
    <row r="518" ht="15.75" customHeight="1">
      <c r="E518" s="24"/>
    </row>
    <row r="519" ht="15.75" customHeight="1">
      <c r="E519" s="24"/>
    </row>
    <row r="520" ht="15.75" customHeight="1">
      <c r="E520" s="24"/>
    </row>
    <row r="521" ht="15.75" customHeight="1">
      <c r="E521" s="24"/>
    </row>
    <row r="522" ht="15.75" customHeight="1">
      <c r="E522" s="24"/>
    </row>
    <row r="523" ht="15.75" customHeight="1">
      <c r="E523" s="24"/>
    </row>
    <row r="524" ht="15.75" customHeight="1">
      <c r="E524" s="24"/>
    </row>
    <row r="525" ht="15.75" customHeight="1">
      <c r="E525" s="24"/>
    </row>
    <row r="526" ht="15.75" customHeight="1">
      <c r="E526" s="24"/>
    </row>
    <row r="527" ht="15.75" customHeight="1">
      <c r="E527" s="24"/>
    </row>
    <row r="528" ht="15.75" customHeight="1">
      <c r="E528" s="24"/>
    </row>
    <row r="529" ht="15.75" customHeight="1">
      <c r="E529" s="24"/>
    </row>
    <row r="530" ht="15.75" customHeight="1">
      <c r="E530" s="24"/>
    </row>
    <row r="531" ht="15.75" customHeight="1">
      <c r="E531" s="24"/>
    </row>
    <row r="532" ht="15.75" customHeight="1">
      <c r="E532" s="24"/>
    </row>
    <row r="533" ht="15.75" customHeight="1">
      <c r="E533" s="24"/>
    </row>
    <row r="534" ht="15.75" customHeight="1">
      <c r="E534" s="24"/>
    </row>
    <row r="535" ht="15.75" customHeight="1">
      <c r="E535" s="24"/>
    </row>
    <row r="536" ht="15.75" customHeight="1">
      <c r="E536" s="24"/>
    </row>
    <row r="537" ht="15.75" customHeight="1">
      <c r="E537" s="24"/>
    </row>
    <row r="538" ht="15.75" customHeight="1">
      <c r="E538" s="24"/>
    </row>
    <row r="539" ht="15.75" customHeight="1">
      <c r="E539" s="24"/>
    </row>
    <row r="540" ht="15.75" customHeight="1">
      <c r="E540" s="24"/>
    </row>
    <row r="541" ht="15.75" customHeight="1">
      <c r="E541" s="24"/>
    </row>
    <row r="542" ht="15.75" customHeight="1">
      <c r="E542" s="24"/>
    </row>
    <row r="543" ht="15.75" customHeight="1">
      <c r="E543" s="24"/>
    </row>
    <row r="544" ht="15.75" customHeight="1">
      <c r="E544" s="24"/>
    </row>
    <row r="545" ht="15.75" customHeight="1">
      <c r="E545" s="24"/>
    </row>
    <row r="546" ht="15.75" customHeight="1">
      <c r="E546" s="24"/>
    </row>
    <row r="547" ht="15.75" customHeight="1">
      <c r="E547" s="24"/>
    </row>
    <row r="548" ht="15.75" customHeight="1">
      <c r="E548" s="24"/>
    </row>
    <row r="549" ht="15.75" customHeight="1">
      <c r="E549" s="24"/>
    </row>
    <row r="550" ht="15.75" customHeight="1">
      <c r="E550" s="24"/>
    </row>
    <row r="551" ht="15.75" customHeight="1">
      <c r="E551" s="24"/>
    </row>
    <row r="552" ht="15.75" customHeight="1">
      <c r="E552" s="24"/>
    </row>
    <row r="553" ht="15.75" customHeight="1">
      <c r="E553" s="24"/>
    </row>
    <row r="554" ht="15.75" customHeight="1">
      <c r="E554" s="24"/>
    </row>
    <row r="555" ht="15.75" customHeight="1">
      <c r="E555" s="24"/>
    </row>
    <row r="556" ht="15.75" customHeight="1">
      <c r="E556" s="24"/>
    </row>
    <row r="557" ht="15.75" customHeight="1">
      <c r="E557" s="24"/>
    </row>
    <row r="558" ht="15.75" customHeight="1">
      <c r="E558" s="24"/>
    </row>
    <row r="559" ht="15.75" customHeight="1">
      <c r="E559" s="24"/>
    </row>
    <row r="560" ht="15.75" customHeight="1">
      <c r="E560" s="24"/>
    </row>
    <row r="561" ht="15.75" customHeight="1">
      <c r="E561" s="24"/>
    </row>
    <row r="562" ht="15.75" customHeight="1">
      <c r="E562" s="24"/>
    </row>
    <row r="563" ht="15.75" customHeight="1">
      <c r="E563" s="24"/>
    </row>
    <row r="564" ht="15.75" customHeight="1">
      <c r="E564" s="24"/>
    </row>
    <row r="565" ht="15.75" customHeight="1">
      <c r="E565" s="24"/>
    </row>
    <row r="566" ht="15.75" customHeight="1">
      <c r="E566" s="24"/>
    </row>
    <row r="567" ht="15.75" customHeight="1">
      <c r="E567" s="24"/>
    </row>
    <row r="568" ht="15.75" customHeight="1">
      <c r="E568" s="24"/>
    </row>
    <row r="569" ht="15.75" customHeight="1">
      <c r="E569" s="24"/>
    </row>
    <row r="570" ht="15.75" customHeight="1">
      <c r="E570" s="24"/>
    </row>
    <row r="571" ht="15.75" customHeight="1">
      <c r="E571" s="24"/>
    </row>
    <row r="572" ht="15.75" customHeight="1">
      <c r="E572" s="24"/>
    </row>
    <row r="573" ht="15.75" customHeight="1">
      <c r="E573" s="24"/>
    </row>
    <row r="574" ht="15.75" customHeight="1">
      <c r="E574" s="24"/>
    </row>
    <row r="575" ht="15.75" customHeight="1">
      <c r="E575" s="24"/>
    </row>
    <row r="576" ht="15.75" customHeight="1">
      <c r="E576" s="24"/>
    </row>
    <row r="577" ht="15.75" customHeight="1">
      <c r="E577" s="24"/>
    </row>
    <row r="578" ht="15.75" customHeight="1">
      <c r="E578" s="24"/>
    </row>
    <row r="579" ht="15.75" customHeight="1">
      <c r="E579" s="24"/>
    </row>
    <row r="580" ht="15.75" customHeight="1">
      <c r="E580" s="24"/>
    </row>
    <row r="581" ht="15.75" customHeight="1">
      <c r="E581" s="24"/>
    </row>
    <row r="582" ht="15.75" customHeight="1">
      <c r="E582" s="24"/>
    </row>
    <row r="583" ht="15.75" customHeight="1">
      <c r="E583" s="24"/>
    </row>
    <row r="584" ht="15.75" customHeight="1">
      <c r="E584" s="24"/>
    </row>
    <row r="585" ht="15.75" customHeight="1">
      <c r="E585" s="24"/>
    </row>
    <row r="586" ht="15.75" customHeight="1">
      <c r="E586" s="24"/>
    </row>
    <row r="587" ht="15.75" customHeight="1">
      <c r="E587" s="24"/>
    </row>
    <row r="588" ht="15.75" customHeight="1">
      <c r="E588" s="24"/>
    </row>
    <row r="589" ht="15.75" customHeight="1">
      <c r="E589" s="24"/>
    </row>
    <row r="590" ht="15.75" customHeight="1">
      <c r="E590" s="24"/>
    </row>
    <row r="591" ht="15.75" customHeight="1">
      <c r="E591" s="24"/>
    </row>
    <row r="592" ht="15.75" customHeight="1">
      <c r="E592" s="24"/>
    </row>
    <row r="593" ht="15.75" customHeight="1">
      <c r="E593" s="24"/>
    </row>
    <row r="594" ht="15.75" customHeight="1">
      <c r="E594" s="24"/>
    </row>
    <row r="595" ht="15.75" customHeight="1">
      <c r="E595" s="24"/>
    </row>
    <row r="596" ht="15.75" customHeight="1">
      <c r="E596" s="24"/>
    </row>
    <row r="597" ht="15.75" customHeight="1">
      <c r="E597" s="24"/>
    </row>
    <row r="598" ht="15.75" customHeight="1">
      <c r="E598" s="24"/>
    </row>
    <row r="599" ht="15.75" customHeight="1">
      <c r="E599" s="24"/>
    </row>
    <row r="600" ht="15.75" customHeight="1">
      <c r="E600" s="24"/>
    </row>
    <row r="601" ht="15.75" customHeight="1">
      <c r="E601" s="24"/>
    </row>
    <row r="602" ht="15.75" customHeight="1">
      <c r="E602" s="24"/>
    </row>
    <row r="603" ht="15.75" customHeight="1">
      <c r="E603" s="24"/>
    </row>
    <row r="604" ht="15.75" customHeight="1">
      <c r="E604" s="24"/>
    </row>
    <row r="605" ht="15.75" customHeight="1">
      <c r="E605" s="24"/>
    </row>
    <row r="606" ht="15.75" customHeight="1">
      <c r="E606" s="24"/>
    </row>
    <row r="607" ht="15.75" customHeight="1">
      <c r="E607" s="24"/>
    </row>
    <row r="608" ht="15.75" customHeight="1">
      <c r="E608" s="24"/>
    </row>
    <row r="609" ht="15.75" customHeight="1">
      <c r="E609" s="24"/>
    </row>
    <row r="610" ht="15.75" customHeight="1">
      <c r="E610" s="24"/>
    </row>
    <row r="611" ht="15.75" customHeight="1">
      <c r="E611" s="24"/>
    </row>
    <row r="612" ht="15.75" customHeight="1">
      <c r="E612" s="24"/>
    </row>
    <row r="613" ht="15.75" customHeight="1">
      <c r="E613" s="24"/>
    </row>
    <row r="614" ht="15.75" customHeight="1">
      <c r="E614" s="24"/>
    </row>
    <row r="615" ht="15.75" customHeight="1">
      <c r="E615" s="24"/>
    </row>
    <row r="616" ht="15.75" customHeight="1">
      <c r="E616" s="24"/>
    </row>
    <row r="617" ht="15.75" customHeight="1">
      <c r="E617" s="24"/>
    </row>
    <row r="618" ht="15.75" customHeight="1">
      <c r="E618" s="24"/>
    </row>
    <row r="619" ht="15.75" customHeight="1">
      <c r="E619" s="24"/>
    </row>
    <row r="620" ht="15.75" customHeight="1">
      <c r="E620" s="24"/>
    </row>
    <row r="621" ht="15.75" customHeight="1">
      <c r="E621" s="24"/>
    </row>
    <row r="622" ht="15.75" customHeight="1">
      <c r="E622" s="24"/>
    </row>
    <row r="623" ht="15.75" customHeight="1">
      <c r="E623" s="24"/>
    </row>
    <row r="624" ht="15.75" customHeight="1">
      <c r="E624" s="24"/>
    </row>
    <row r="625" ht="15.75" customHeight="1">
      <c r="E625" s="24"/>
    </row>
    <row r="626" ht="15.75" customHeight="1">
      <c r="E626" s="24"/>
    </row>
    <row r="627" ht="15.75" customHeight="1">
      <c r="E627" s="24"/>
    </row>
    <row r="628" ht="15.75" customHeight="1">
      <c r="E628" s="24"/>
    </row>
    <row r="629" ht="15.75" customHeight="1">
      <c r="E629" s="24"/>
    </row>
    <row r="630" ht="15.75" customHeight="1">
      <c r="E630" s="24"/>
    </row>
    <row r="631" ht="15.75" customHeight="1">
      <c r="E631" s="24"/>
    </row>
    <row r="632" ht="15.75" customHeight="1">
      <c r="E632" s="24"/>
    </row>
    <row r="633" ht="15.75" customHeight="1">
      <c r="E633" s="24"/>
    </row>
    <row r="634" ht="15.75" customHeight="1">
      <c r="E634" s="24"/>
    </row>
    <row r="635" ht="15.75" customHeight="1">
      <c r="E635" s="24"/>
    </row>
    <row r="636" ht="15.75" customHeight="1">
      <c r="E636" s="24"/>
    </row>
    <row r="637" ht="15.75" customHeight="1">
      <c r="E637" s="24"/>
    </row>
    <row r="638" ht="15.75" customHeight="1">
      <c r="E638" s="24"/>
    </row>
    <row r="639" ht="15.75" customHeight="1">
      <c r="E639" s="24"/>
    </row>
    <row r="640" ht="15.75" customHeight="1">
      <c r="E640" s="24"/>
    </row>
    <row r="641" ht="15.75" customHeight="1">
      <c r="E641" s="24"/>
    </row>
    <row r="642" ht="15.75" customHeight="1">
      <c r="E642" s="24"/>
    </row>
    <row r="643" ht="15.75" customHeight="1">
      <c r="E643" s="24"/>
    </row>
    <row r="644" ht="15.75" customHeight="1">
      <c r="E644" s="24"/>
    </row>
    <row r="645" ht="15.75" customHeight="1">
      <c r="E645" s="24"/>
    </row>
    <row r="646" ht="15.75" customHeight="1">
      <c r="E646" s="24"/>
    </row>
    <row r="647" ht="15.75" customHeight="1">
      <c r="E647" s="24"/>
    </row>
    <row r="648" ht="15.75" customHeight="1">
      <c r="E648" s="24"/>
    </row>
    <row r="649" ht="15.75" customHeight="1">
      <c r="E649" s="24"/>
    </row>
    <row r="650" ht="15.75" customHeight="1">
      <c r="E650" s="24"/>
    </row>
    <row r="651" ht="15.75" customHeight="1">
      <c r="E651" s="24"/>
    </row>
    <row r="652" ht="15.75" customHeight="1">
      <c r="E652" s="24"/>
    </row>
    <row r="653" ht="15.75" customHeight="1">
      <c r="E653" s="24"/>
    </row>
    <row r="654" ht="15.75" customHeight="1">
      <c r="E654" s="24"/>
    </row>
    <row r="655" ht="15.75" customHeight="1">
      <c r="E655" s="24"/>
    </row>
    <row r="656" ht="15.75" customHeight="1">
      <c r="E656" s="24"/>
    </row>
    <row r="657" ht="15.75" customHeight="1">
      <c r="E657" s="24"/>
    </row>
    <row r="658" ht="15.75" customHeight="1">
      <c r="E658" s="24"/>
    </row>
    <row r="659" ht="15.75" customHeight="1">
      <c r="E659" s="24"/>
    </row>
    <row r="660" ht="15.75" customHeight="1">
      <c r="E660" s="24"/>
    </row>
    <row r="661" ht="15.75" customHeight="1">
      <c r="E661" s="24"/>
    </row>
    <row r="662" ht="15.75" customHeight="1">
      <c r="E662" s="24"/>
    </row>
    <row r="663" ht="15.75" customHeight="1">
      <c r="E663" s="24"/>
    </row>
    <row r="664" ht="15.75" customHeight="1">
      <c r="E664" s="24"/>
    </row>
    <row r="665" ht="15.75" customHeight="1">
      <c r="E665" s="24"/>
    </row>
    <row r="666" ht="15.75" customHeight="1">
      <c r="E666" s="24"/>
    </row>
    <row r="667" ht="15.75" customHeight="1">
      <c r="E667" s="24"/>
    </row>
    <row r="668" ht="15.75" customHeight="1">
      <c r="E668" s="24"/>
    </row>
    <row r="669" ht="15.75" customHeight="1">
      <c r="E669" s="24"/>
    </row>
    <row r="670" ht="15.75" customHeight="1">
      <c r="E670" s="24"/>
    </row>
    <row r="671" ht="15.75" customHeight="1">
      <c r="E671" s="24"/>
    </row>
    <row r="672" ht="15.75" customHeight="1">
      <c r="E672" s="24"/>
    </row>
    <row r="673" ht="15.75" customHeight="1">
      <c r="E673" s="24"/>
    </row>
    <row r="674" ht="15.75" customHeight="1">
      <c r="E674" s="24"/>
    </row>
    <row r="675" ht="15.75" customHeight="1">
      <c r="E675" s="24"/>
    </row>
    <row r="676" ht="15.75" customHeight="1">
      <c r="E676" s="24"/>
    </row>
    <row r="677" ht="15.75" customHeight="1">
      <c r="E677" s="24"/>
    </row>
    <row r="678" ht="15.75" customHeight="1">
      <c r="E678" s="24"/>
    </row>
    <row r="679" ht="15.75" customHeight="1">
      <c r="E679" s="24"/>
    </row>
    <row r="680" ht="15.75" customHeight="1">
      <c r="E680" s="24"/>
    </row>
    <row r="681" ht="15.75" customHeight="1">
      <c r="E681" s="24"/>
    </row>
    <row r="682" ht="15.75" customHeight="1">
      <c r="E682" s="24"/>
    </row>
    <row r="683" ht="15.75" customHeight="1">
      <c r="E683" s="24"/>
    </row>
    <row r="684" ht="15.75" customHeight="1">
      <c r="E684" s="24"/>
    </row>
    <row r="685" ht="15.75" customHeight="1">
      <c r="E685" s="24"/>
    </row>
    <row r="686" ht="15.75" customHeight="1">
      <c r="E686" s="24"/>
    </row>
    <row r="687" ht="15.75" customHeight="1">
      <c r="E687" s="24"/>
    </row>
    <row r="688" ht="15.75" customHeight="1">
      <c r="E688" s="24"/>
    </row>
    <row r="689" ht="15.75" customHeight="1">
      <c r="E689" s="24"/>
    </row>
    <row r="690" ht="15.75" customHeight="1">
      <c r="E690" s="24"/>
    </row>
    <row r="691" ht="15.75" customHeight="1">
      <c r="E691" s="24"/>
    </row>
    <row r="692" ht="15.75" customHeight="1">
      <c r="E692" s="24"/>
    </row>
    <row r="693" ht="15.75" customHeight="1">
      <c r="E693" s="24"/>
    </row>
    <row r="694" ht="15.75" customHeight="1">
      <c r="E694" s="24"/>
    </row>
    <row r="695" ht="15.75" customHeight="1">
      <c r="E695" s="24"/>
    </row>
    <row r="696" ht="15.75" customHeight="1">
      <c r="E696" s="24"/>
    </row>
    <row r="697" ht="15.75" customHeight="1">
      <c r="E697" s="24"/>
    </row>
    <row r="698" ht="15.75" customHeight="1">
      <c r="E698" s="24"/>
    </row>
    <row r="699" ht="15.75" customHeight="1">
      <c r="E699" s="24"/>
    </row>
    <row r="700" ht="15.75" customHeight="1">
      <c r="E700" s="24"/>
    </row>
    <row r="701" ht="15.75" customHeight="1">
      <c r="E701" s="24"/>
    </row>
    <row r="702" ht="15.75" customHeight="1">
      <c r="E702" s="24"/>
    </row>
    <row r="703" ht="15.75" customHeight="1">
      <c r="E703" s="24"/>
    </row>
    <row r="704" ht="15.75" customHeight="1">
      <c r="E704" s="24"/>
    </row>
    <row r="705" ht="15.75" customHeight="1">
      <c r="E705" s="24"/>
    </row>
    <row r="706" ht="15.75" customHeight="1">
      <c r="E706" s="24"/>
    </row>
    <row r="707" ht="15.75" customHeight="1">
      <c r="E707" s="24"/>
    </row>
    <row r="708" ht="15.75" customHeight="1">
      <c r="E708" s="24"/>
    </row>
    <row r="709" ht="15.75" customHeight="1">
      <c r="E709" s="24"/>
    </row>
    <row r="710" ht="15.75" customHeight="1">
      <c r="E710" s="24"/>
    </row>
    <row r="711" ht="15.75" customHeight="1">
      <c r="E711" s="24"/>
    </row>
    <row r="712" ht="15.75" customHeight="1">
      <c r="E712" s="24"/>
    </row>
    <row r="713" ht="15.75" customHeight="1">
      <c r="E713" s="24"/>
    </row>
    <row r="714" ht="15.75" customHeight="1">
      <c r="E714" s="24"/>
    </row>
    <row r="715" ht="15.75" customHeight="1">
      <c r="E715" s="24"/>
    </row>
    <row r="716" ht="15.75" customHeight="1">
      <c r="E716" s="24"/>
    </row>
    <row r="717" ht="15.75" customHeight="1">
      <c r="E717" s="24"/>
    </row>
    <row r="718" ht="15.75" customHeight="1">
      <c r="E718" s="24"/>
    </row>
    <row r="719" ht="15.75" customHeight="1">
      <c r="E719" s="24"/>
    </row>
    <row r="720" ht="15.75" customHeight="1">
      <c r="E720" s="24"/>
    </row>
    <row r="721" ht="15.75" customHeight="1">
      <c r="E721" s="24"/>
    </row>
    <row r="722" ht="15.75" customHeight="1">
      <c r="E722" s="24"/>
    </row>
    <row r="723" ht="15.75" customHeight="1">
      <c r="E723" s="24"/>
    </row>
    <row r="724" ht="15.75" customHeight="1">
      <c r="E724" s="24"/>
    </row>
    <row r="725" ht="15.75" customHeight="1">
      <c r="E725" s="24"/>
    </row>
    <row r="726" ht="15.75" customHeight="1">
      <c r="E726" s="24"/>
    </row>
    <row r="727" ht="15.75" customHeight="1">
      <c r="E727" s="24"/>
    </row>
    <row r="728" ht="15.75" customHeight="1">
      <c r="E728" s="24"/>
    </row>
    <row r="729" ht="15.75" customHeight="1">
      <c r="E729" s="24"/>
    </row>
    <row r="730" ht="15.75" customHeight="1">
      <c r="E730" s="24"/>
    </row>
    <row r="731" ht="15.75" customHeight="1">
      <c r="E731" s="24"/>
    </row>
    <row r="732" ht="15.75" customHeight="1">
      <c r="E732" s="24"/>
    </row>
    <row r="733" ht="15.75" customHeight="1">
      <c r="E733" s="24"/>
    </row>
    <row r="734" ht="15.75" customHeight="1">
      <c r="E734" s="24"/>
    </row>
    <row r="735" ht="15.75" customHeight="1">
      <c r="E735" s="24"/>
    </row>
    <row r="736" ht="15.75" customHeight="1">
      <c r="E736" s="24"/>
    </row>
    <row r="737" ht="15.75" customHeight="1">
      <c r="E737" s="24"/>
    </row>
    <row r="738" ht="15.75" customHeight="1">
      <c r="E738" s="24"/>
    </row>
    <row r="739" ht="15.75" customHeight="1">
      <c r="E739" s="24"/>
    </row>
    <row r="740" ht="15.75" customHeight="1">
      <c r="E740" s="24"/>
    </row>
    <row r="741" ht="15.75" customHeight="1">
      <c r="E741" s="24"/>
    </row>
    <row r="742" ht="15.75" customHeight="1">
      <c r="E742" s="24"/>
    </row>
    <row r="743" ht="15.75" customHeight="1">
      <c r="E743" s="24"/>
    </row>
    <row r="744" ht="15.75" customHeight="1">
      <c r="E744" s="24"/>
    </row>
    <row r="745" ht="15.75" customHeight="1">
      <c r="E745" s="24"/>
    </row>
    <row r="746" ht="15.75" customHeight="1">
      <c r="E746" s="24"/>
    </row>
    <row r="747" ht="15.75" customHeight="1">
      <c r="E747" s="24"/>
    </row>
    <row r="748" ht="15.75" customHeight="1">
      <c r="E748" s="24"/>
    </row>
    <row r="749" ht="15.75" customHeight="1">
      <c r="E749" s="24"/>
    </row>
    <row r="750" ht="15.75" customHeight="1">
      <c r="E750" s="24"/>
    </row>
    <row r="751" ht="15.75" customHeight="1">
      <c r="E751" s="24"/>
    </row>
    <row r="752" ht="15.75" customHeight="1">
      <c r="E752" s="24"/>
    </row>
    <row r="753" ht="15.75" customHeight="1">
      <c r="E753" s="24"/>
    </row>
    <row r="754" ht="15.75" customHeight="1">
      <c r="E754" s="24"/>
    </row>
    <row r="755" ht="15.75" customHeight="1">
      <c r="E755" s="24"/>
    </row>
    <row r="756" ht="15.75" customHeight="1">
      <c r="E756" s="24"/>
    </row>
    <row r="757" ht="15.75" customHeight="1">
      <c r="E757" s="24"/>
    </row>
    <row r="758" ht="15.75" customHeight="1">
      <c r="E758" s="24"/>
    </row>
    <row r="759" ht="15.75" customHeight="1">
      <c r="E759" s="24"/>
    </row>
    <row r="760" ht="15.75" customHeight="1">
      <c r="E760" s="24"/>
    </row>
    <row r="761" ht="15.75" customHeight="1">
      <c r="E761" s="24"/>
    </row>
    <row r="762" ht="15.75" customHeight="1">
      <c r="E762" s="24"/>
    </row>
    <row r="763" ht="15.75" customHeight="1">
      <c r="E763" s="24"/>
    </row>
    <row r="764" ht="15.75" customHeight="1">
      <c r="E764" s="24"/>
    </row>
    <row r="765" ht="15.75" customHeight="1">
      <c r="E765" s="24"/>
    </row>
    <row r="766" ht="15.75" customHeight="1">
      <c r="E766" s="24"/>
    </row>
    <row r="767" ht="15.75" customHeight="1">
      <c r="E767" s="24"/>
    </row>
    <row r="768" ht="15.75" customHeight="1">
      <c r="E768" s="24"/>
    </row>
    <row r="769" ht="15.75" customHeight="1">
      <c r="E769" s="24"/>
    </row>
    <row r="770" ht="15.75" customHeight="1">
      <c r="E770" s="24"/>
    </row>
    <row r="771" ht="15.75" customHeight="1">
      <c r="E771" s="24"/>
    </row>
    <row r="772" ht="15.75" customHeight="1">
      <c r="E772" s="24"/>
    </row>
    <row r="773" ht="15.75" customHeight="1">
      <c r="E773" s="24"/>
    </row>
    <row r="774" ht="15.75" customHeight="1">
      <c r="E774" s="24"/>
    </row>
    <row r="775" ht="15.75" customHeight="1">
      <c r="E775" s="24"/>
    </row>
    <row r="776" ht="15.75" customHeight="1">
      <c r="E776" s="24"/>
    </row>
    <row r="777" ht="15.75" customHeight="1">
      <c r="E777" s="24"/>
    </row>
    <row r="778" ht="15.75" customHeight="1">
      <c r="E778" s="24"/>
    </row>
    <row r="779" ht="15.75" customHeight="1">
      <c r="E779" s="24"/>
    </row>
    <row r="780" ht="15.75" customHeight="1">
      <c r="E780" s="24"/>
    </row>
    <row r="781" ht="15.75" customHeight="1">
      <c r="E781" s="24"/>
    </row>
    <row r="782" ht="15.75" customHeight="1">
      <c r="E782" s="24"/>
    </row>
    <row r="783" ht="15.75" customHeight="1">
      <c r="E783" s="24"/>
    </row>
    <row r="784" ht="15.75" customHeight="1">
      <c r="E784" s="24"/>
    </row>
    <row r="785" ht="15.75" customHeight="1">
      <c r="E785" s="24"/>
    </row>
    <row r="786" ht="15.75" customHeight="1">
      <c r="E786" s="24"/>
    </row>
    <row r="787" ht="15.75" customHeight="1">
      <c r="E787" s="24"/>
    </row>
    <row r="788" ht="15.75" customHeight="1">
      <c r="E788" s="24"/>
    </row>
    <row r="789" ht="15.75" customHeight="1">
      <c r="E789" s="24"/>
    </row>
    <row r="790" ht="15.75" customHeight="1">
      <c r="E790" s="24"/>
    </row>
    <row r="791" ht="15.75" customHeight="1">
      <c r="E791" s="24"/>
    </row>
    <row r="792" ht="15.75" customHeight="1">
      <c r="E792" s="24"/>
    </row>
    <row r="793" ht="15.75" customHeight="1">
      <c r="E793" s="24"/>
    </row>
    <row r="794" ht="15.75" customHeight="1">
      <c r="E794" s="24"/>
    </row>
    <row r="795" ht="15.75" customHeight="1">
      <c r="E795" s="24"/>
    </row>
    <row r="796" ht="15.75" customHeight="1">
      <c r="E796" s="24"/>
    </row>
    <row r="797" ht="15.75" customHeight="1">
      <c r="E797" s="24"/>
    </row>
    <row r="798" ht="15.75" customHeight="1">
      <c r="E798" s="24"/>
    </row>
    <row r="799" ht="15.75" customHeight="1">
      <c r="E799" s="24"/>
    </row>
    <row r="800" ht="15.75" customHeight="1">
      <c r="E800" s="24"/>
    </row>
    <row r="801" ht="15.75" customHeight="1">
      <c r="E801" s="24"/>
    </row>
    <row r="802" ht="15.75" customHeight="1">
      <c r="E802" s="24"/>
    </row>
    <row r="803" ht="15.75" customHeight="1">
      <c r="E803" s="24"/>
    </row>
    <row r="804" ht="15.75" customHeight="1">
      <c r="E804" s="24"/>
    </row>
    <row r="805" ht="15.75" customHeight="1">
      <c r="E805" s="24"/>
    </row>
    <row r="806" ht="15.75" customHeight="1">
      <c r="E806" s="24"/>
    </row>
    <row r="807" ht="15.75" customHeight="1">
      <c r="E807" s="24"/>
    </row>
    <row r="808" ht="15.75" customHeight="1">
      <c r="E808" s="24"/>
    </row>
    <row r="809" ht="15.75" customHeight="1">
      <c r="E809" s="24"/>
    </row>
    <row r="810" ht="15.75" customHeight="1">
      <c r="E810" s="24"/>
    </row>
    <row r="811" ht="15.75" customHeight="1">
      <c r="E811" s="24"/>
    </row>
    <row r="812" ht="15.75" customHeight="1">
      <c r="E812" s="24"/>
    </row>
    <row r="813" ht="15.75" customHeight="1">
      <c r="E813" s="24"/>
    </row>
    <row r="814" ht="15.75" customHeight="1">
      <c r="E814" s="24"/>
    </row>
    <row r="815" ht="15.75" customHeight="1">
      <c r="E815" s="24"/>
    </row>
    <row r="816" ht="15.75" customHeight="1">
      <c r="E816" s="24"/>
    </row>
    <row r="817" ht="15.75" customHeight="1">
      <c r="E817" s="24"/>
    </row>
    <row r="818" ht="15.75" customHeight="1">
      <c r="E818" s="24"/>
    </row>
    <row r="819" ht="15.75" customHeight="1">
      <c r="E819" s="24"/>
    </row>
    <row r="820" ht="15.75" customHeight="1">
      <c r="E820" s="24"/>
    </row>
    <row r="821" ht="15.75" customHeight="1">
      <c r="E821" s="24"/>
    </row>
    <row r="822" ht="15.75" customHeight="1">
      <c r="E822" s="24"/>
    </row>
    <row r="823" ht="15.75" customHeight="1">
      <c r="E823" s="24"/>
    </row>
    <row r="824" ht="15.75" customHeight="1">
      <c r="E824" s="24"/>
    </row>
    <row r="825" ht="15.75" customHeight="1">
      <c r="E825" s="24"/>
    </row>
    <row r="826" ht="15.75" customHeight="1">
      <c r="E826" s="24"/>
    </row>
    <row r="827" ht="15.75" customHeight="1">
      <c r="E827" s="24"/>
    </row>
    <row r="828" ht="15.75" customHeight="1">
      <c r="E828" s="24"/>
    </row>
    <row r="829" ht="15.75" customHeight="1">
      <c r="E829" s="24"/>
    </row>
    <row r="830" ht="15.75" customHeight="1">
      <c r="E830" s="24"/>
    </row>
    <row r="831" ht="15.75" customHeight="1">
      <c r="E831" s="24"/>
    </row>
    <row r="832" ht="15.75" customHeight="1">
      <c r="E832" s="24"/>
    </row>
    <row r="833" ht="15.75" customHeight="1">
      <c r="E833" s="24"/>
    </row>
    <row r="834" ht="15.75" customHeight="1">
      <c r="E834" s="24"/>
    </row>
    <row r="835" ht="15.75" customHeight="1">
      <c r="E835" s="24"/>
    </row>
    <row r="836" ht="15.75" customHeight="1">
      <c r="E836" s="24"/>
    </row>
    <row r="837" ht="15.75" customHeight="1">
      <c r="E837" s="24"/>
    </row>
    <row r="838" ht="15.75" customHeight="1">
      <c r="E838" s="24"/>
    </row>
    <row r="839" ht="15.75" customHeight="1">
      <c r="E839" s="24"/>
    </row>
    <row r="840" ht="15.75" customHeight="1">
      <c r="E840" s="24"/>
    </row>
    <row r="841" ht="15.75" customHeight="1">
      <c r="E841" s="24"/>
    </row>
    <row r="842" ht="15.75" customHeight="1">
      <c r="E842" s="24"/>
    </row>
    <row r="843" ht="15.75" customHeight="1">
      <c r="E843" s="24"/>
    </row>
    <row r="844" ht="15.75" customHeight="1">
      <c r="E844" s="24"/>
    </row>
    <row r="845" ht="15.75" customHeight="1">
      <c r="E845" s="24"/>
    </row>
    <row r="846" ht="15.75" customHeight="1">
      <c r="E846" s="24"/>
    </row>
    <row r="847" ht="15.75" customHeight="1">
      <c r="E847" s="24"/>
    </row>
    <row r="848" ht="15.75" customHeight="1">
      <c r="E848" s="24"/>
    </row>
    <row r="849" ht="15.75" customHeight="1">
      <c r="E849" s="24"/>
    </row>
    <row r="850" ht="15.75" customHeight="1">
      <c r="E850" s="24"/>
    </row>
    <row r="851" ht="15.75" customHeight="1">
      <c r="E851" s="24"/>
    </row>
    <row r="852" ht="15.75" customHeight="1">
      <c r="E852" s="24"/>
    </row>
    <row r="853" ht="15.75" customHeight="1">
      <c r="E853" s="24"/>
    </row>
    <row r="854" ht="15.75" customHeight="1">
      <c r="E854" s="24"/>
    </row>
    <row r="855" ht="15.75" customHeight="1">
      <c r="E855" s="24"/>
    </row>
    <row r="856" ht="15.75" customHeight="1">
      <c r="E856" s="24"/>
    </row>
    <row r="857" ht="15.75" customHeight="1">
      <c r="E857" s="24"/>
    </row>
    <row r="858" ht="15.75" customHeight="1">
      <c r="E858" s="24"/>
    </row>
    <row r="859" ht="15.75" customHeight="1">
      <c r="E859" s="24"/>
    </row>
    <row r="860" ht="15.75" customHeight="1">
      <c r="E860" s="24"/>
    </row>
    <row r="861" ht="15.75" customHeight="1">
      <c r="E861" s="24"/>
    </row>
    <row r="862" ht="15.75" customHeight="1">
      <c r="E862" s="24"/>
    </row>
    <row r="863" ht="15.75" customHeight="1">
      <c r="E863" s="24"/>
    </row>
    <row r="864" ht="15.75" customHeight="1">
      <c r="E864" s="24"/>
    </row>
    <row r="865" ht="15.75" customHeight="1">
      <c r="E865" s="24"/>
    </row>
    <row r="866" ht="15.75" customHeight="1">
      <c r="E866" s="24"/>
    </row>
    <row r="867" ht="15.75" customHeight="1">
      <c r="E867" s="24"/>
    </row>
    <row r="868" ht="15.75" customHeight="1">
      <c r="E868" s="24"/>
    </row>
    <row r="869" ht="15.75" customHeight="1">
      <c r="E869" s="24"/>
    </row>
    <row r="870" ht="15.75" customHeight="1">
      <c r="E870" s="24"/>
    </row>
    <row r="871" ht="15.75" customHeight="1">
      <c r="E871" s="24"/>
    </row>
    <row r="872" ht="15.75" customHeight="1">
      <c r="E872" s="24"/>
    </row>
    <row r="873" ht="15.75" customHeight="1">
      <c r="E873" s="24"/>
    </row>
    <row r="874" ht="15.75" customHeight="1">
      <c r="E874" s="24"/>
    </row>
    <row r="875" ht="15.75" customHeight="1">
      <c r="E875" s="24"/>
    </row>
    <row r="876" ht="15.75" customHeight="1">
      <c r="E876" s="24"/>
    </row>
    <row r="877" ht="15.75" customHeight="1">
      <c r="E877" s="24"/>
    </row>
    <row r="878" ht="15.75" customHeight="1">
      <c r="E878" s="24"/>
    </row>
    <row r="879" ht="15.75" customHeight="1">
      <c r="E879" s="24"/>
    </row>
    <row r="880" ht="15.75" customHeight="1">
      <c r="E880" s="24"/>
    </row>
    <row r="881" ht="15.75" customHeight="1">
      <c r="E881" s="24"/>
    </row>
    <row r="882" ht="15.75" customHeight="1">
      <c r="E882" s="24"/>
    </row>
    <row r="883" ht="15.75" customHeight="1">
      <c r="E883" s="24"/>
    </row>
    <row r="884" ht="15.75" customHeight="1">
      <c r="E884" s="24"/>
    </row>
    <row r="885" ht="15.75" customHeight="1">
      <c r="E885" s="24"/>
    </row>
    <row r="886" ht="15.75" customHeight="1">
      <c r="E886" s="24"/>
    </row>
    <row r="887" ht="15.75" customHeight="1">
      <c r="E887" s="24"/>
    </row>
    <row r="888" ht="15.75" customHeight="1">
      <c r="E888" s="24"/>
    </row>
    <row r="889" ht="15.75" customHeight="1">
      <c r="E889" s="24"/>
    </row>
    <row r="890" ht="15.75" customHeight="1">
      <c r="E890" s="24"/>
    </row>
    <row r="891" ht="15.75" customHeight="1">
      <c r="E891" s="24"/>
    </row>
    <row r="892" ht="15.75" customHeight="1">
      <c r="E892" s="24"/>
    </row>
    <row r="893" ht="15.75" customHeight="1">
      <c r="E893" s="24"/>
    </row>
    <row r="894" ht="15.75" customHeight="1">
      <c r="E894" s="24"/>
    </row>
    <row r="895" ht="15.75" customHeight="1">
      <c r="E895" s="24"/>
    </row>
    <row r="896" ht="15.75" customHeight="1">
      <c r="E896" s="24"/>
    </row>
    <row r="897" ht="15.75" customHeight="1">
      <c r="E897" s="24"/>
    </row>
    <row r="898" ht="15.75" customHeight="1">
      <c r="E898" s="24"/>
    </row>
    <row r="899" ht="15.75" customHeight="1">
      <c r="E899" s="24"/>
    </row>
    <row r="900" ht="15.75" customHeight="1">
      <c r="E900" s="24"/>
    </row>
    <row r="901" ht="15.75" customHeight="1">
      <c r="E901" s="24"/>
    </row>
    <row r="902" ht="15.75" customHeight="1">
      <c r="E902" s="24"/>
    </row>
    <row r="903" ht="15.75" customHeight="1">
      <c r="E903" s="24"/>
    </row>
    <row r="904" ht="15.75" customHeight="1">
      <c r="E904" s="24"/>
    </row>
    <row r="905" ht="15.75" customHeight="1">
      <c r="E905" s="24"/>
    </row>
    <row r="906" ht="15.75" customHeight="1">
      <c r="E906" s="24"/>
    </row>
    <row r="907" ht="15.75" customHeight="1">
      <c r="E907" s="24"/>
    </row>
    <row r="908" ht="15.75" customHeight="1">
      <c r="E908" s="24"/>
    </row>
    <row r="909" ht="15.75" customHeight="1">
      <c r="E909" s="24"/>
    </row>
    <row r="910" ht="15.75" customHeight="1">
      <c r="E910" s="24"/>
    </row>
    <row r="911" ht="15.75" customHeight="1">
      <c r="E911" s="24"/>
    </row>
    <row r="912" ht="15.75" customHeight="1">
      <c r="E912" s="24"/>
    </row>
    <row r="913" ht="15.75" customHeight="1">
      <c r="E913" s="24"/>
    </row>
    <row r="914" ht="15.75" customHeight="1">
      <c r="E914" s="24"/>
    </row>
    <row r="915" ht="15.75" customHeight="1">
      <c r="E915" s="24"/>
    </row>
    <row r="916" ht="15.75" customHeight="1">
      <c r="E916" s="24"/>
    </row>
    <row r="917" ht="15.75" customHeight="1">
      <c r="E917" s="24"/>
    </row>
    <row r="918" ht="15.75" customHeight="1">
      <c r="E918" s="24"/>
    </row>
    <row r="919" ht="15.75" customHeight="1">
      <c r="E919" s="24"/>
    </row>
    <row r="920" ht="15.75" customHeight="1">
      <c r="E920" s="24"/>
    </row>
    <row r="921" ht="15.75" customHeight="1">
      <c r="E921" s="24"/>
    </row>
    <row r="922" ht="15.75" customHeight="1">
      <c r="E922" s="24"/>
    </row>
    <row r="923" ht="15.75" customHeight="1">
      <c r="E923" s="24"/>
    </row>
    <row r="924" ht="15.75" customHeight="1">
      <c r="E924" s="24"/>
    </row>
    <row r="925" ht="15.75" customHeight="1">
      <c r="E925" s="24"/>
    </row>
    <row r="926" ht="15.75" customHeight="1">
      <c r="E926" s="24"/>
    </row>
    <row r="927" ht="15.75" customHeight="1">
      <c r="E927" s="24"/>
    </row>
    <row r="928" ht="15.75" customHeight="1">
      <c r="E928" s="24"/>
    </row>
    <row r="929" ht="15.75" customHeight="1">
      <c r="E929" s="24"/>
    </row>
    <row r="930" ht="15.75" customHeight="1">
      <c r="E930" s="24"/>
    </row>
    <row r="931" ht="15.75" customHeight="1">
      <c r="E931" s="24"/>
    </row>
    <row r="932" ht="15.75" customHeight="1">
      <c r="E932" s="24"/>
    </row>
    <row r="933" ht="15.75" customHeight="1">
      <c r="E933" s="24"/>
    </row>
    <row r="934" ht="15.75" customHeight="1">
      <c r="E934" s="24"/>
    </row>
    <row r="935" ht="15.75" customHeight="1">
      <c r="E935" s="24"/>
    </row>
    <row r="936" ht="15.75" customHeight="1">
      <c r="E936" s="24"/>
    </row>
    <row r="937" ht="15.75" customHeight="1">
      <c r="E937" s="24"/>
    </row>
    <row r="938" ht="15.75" customHeight="1">
      <c r="E938" s="24"/>
    </row>
    <row r="939" ht="15.75" customHeight="1">
      <c r="E939" s="24"/>
    </row>
    <row r="940" ht="15.75" customHeight="1">
      <c r="E940" s="24"/>
    </row>
    <row r="941" ht="15.75" customHeight="1">
      <c r="E941" s="24"/>
    </row>
    <row r="942" ht="15.75" customHeight="1">
      <c r="E942" s="24"/>
    </row>
    <row r="943" ht="15.75" customHeight="1">
      <c r="E943" s="24"/>
    </row>
    <row r="944" ht="15.75" customHeight="1">
      <c r="E944" s="24"/>
    </row>
    <row r="945" ht="15.75" customHeight="1">
      <c r="E945" s="24"/>
    </row>
    <row r="946" ht="15.75" customHeight="1">
      <c r="E946" s="24"/>
    </row>
    <row r="947" ht="15.75" customHeight="1">
      <c r="E947" s="24"/>
    </row>
    <row r="948" ht="15.75" customHeight="1">
      <c r="E948" s="24"/>
    </row>
    <row r="949" ht="15.75" customHeight="1">
      <c r="E949" s="24"/>
    </row>
    <row r="950" ht="15.75" customHeight="1">
      <c r="E950" s="24"/>
    </row>
    <row r="951" ht="15.75" customHeight="1">
      <c r="E951" s="24"/>
    </row>
    <row r="952" ht="15.75" customHeight="1">
      <c r="E952" s="24"/>
    </row>
    <row r="953" ht="15.75" customHeight="1">
      <c r="E953" s="24"/>
    </row>
    <row r="954" ht="15.75" customHeight="1">
      <c r="E954" s="24"/>
    </row>
    <row r="955" ht="15.75" customHeight="1">
      <c r="E955" s="24"/>
    </row>
    <row r="956" ht="15.75" customHeight="1">
      <c r="E956" s="24"/>
    </row>
    <row r="957" ht="15.75" customHeight="1">
      <c r="E957" s="24"/>
    </row>
    <row r="958" ht="15.75" customHeight="1">
      <c r="E958" s="24"/>
    </row>
    <row r="959" ht="15.75" customHeight="1">
      <c r="E959" s="24"/>
    </row>
    <row r="960" ht="15.75" customHeight="1">
      <c r="E960" s="24"/>
    </row>
    <row r="961" ht="15.75" customHeight="1">
      <c r="E961" s="24"/>
    </row>
    <row r="962" ht="15.75" customHeight="1">
      <c r="E962" s="24"/>
    </row>
    <row r="963" ht="15.75" customHeight="1">
      <c r="E963" s="24"/>
    </row>
    <row r="964" ht="15.75" customHeight="1">
      <c r="E964" s="24"/>
    </row>
    <row r="965" ht="15.75" customHeight="1">
      <c r="E965" s="24"/>
    </row>
    <row r="966" ht="15.75" customHeight="1">
      <c r="E966" s="24"/>
    </row>
    <row r="967" ht="15.75" customHeight="1">
      <c r="E967" s="24"/>
    </row>
    <row r="968" ht="15.75" customHeight="1">
      <c r="E968" s="24"/>
    </row>
    <row r="969" ht="15.75" customHeight="1">
      <c r="E969" s="24"/>
    </row>
    <row r="970" ht="15.75" customHeight="1">
      <c r="E970" s="24"/>
    </row>
    <row r="971" ht="15.75" customHeight="1">
      <c r="E971" s="24"/>
    </row>
    <row r="972" ht="15.75" customHeight="1">
      <c r="E972" s="24"/>
    </row>
    <row r="973" ht="15.75" customHeight="1">
      <c r="E973" s="24"/>
    </row>
    <row r="974" ht="15.75" customHeight="1">
      <c r="E974" s="24"/>
    </row>
    <row r="975" ht="15.75" customHeight="1">
      <c r="E975" s="24"/>
    </row>
    <row r="976" ht="15.75" customHeight="1">
      <c r="E976" s="24"/>
    </row>
    <row r="977" ht="15.75" customHeight="1">
      <c r="E977" s="24"/>
    </row>
    <row r="978" ht="15.75" customHeight="1">
      <c r="E978" s="24"/>
    </row>
    <row r="979" ht="15.75" customHeight="1">
      <c r="E979" s="24"/>
    </row>
    <row r="980" ht="15.75" customHeight="1">
      <c r="E980" s="24"/>
    </row>
    <row r="981" ht="15.75" customHeight="1">
      <c r="E981" s="24"/>
    </row>
    <row r="982" ht="15.75" customHeight="1">
      <c r="E982" s="24"/>
    </row>
    <row r="983" ht="15.75" customHeight="1">
      <c r="E983" s="24"/>
    </row>
    <row r="984" ht="15.75" customHeight="1">
      <c r="E984" s="24"/>
    </row>
    <row r="985" ht="15.75" customHeight="1">
      <c r="E985" s="24"/>
    </row>
    <row r="986" ht="15.75" customHeight="1">
      <c r="E986" s="24"/>
    </row>
    <row r="987" ht="15.75" customHeight="1">
      <c r="E987" s="24"/>
    </row>
    <row r="988" ht="15.75" customHeight="1">
      <c r="E988" s="24"/>
    </row>
    <row r="989" ht="15.75" customHeight="1">
      <c r="E989" s="24"/>
    </row>
    <row r="990" ht="15.75" customHeight="1">
      <c r="E990" s="24"/>
    </row>
    <row r="991" ht="15.75" customHeight="1">
      <c r="E991" s="24"/>
    </row>
    <row r="992" ht="15.75" customHeight="1">
      <c r="E992" s="24"/>
    </row>
    <row r="993" ht="15.75" customHeight="1">
      <c r="E993" s="24"/>
    </row>
    <row r="994" ht="15.75" customHeight="1">
      <c r="E994" s="24"/>
    </row>
    <row r="995" ht="15.75" customHeight="1">
      <c r="E995" s="24"/>
    </row>
    <row r="996" ht="15.75" customHeight="1">
      <c r="E996" s="24"/>
    </row>
    <row r="997" ht="15.75" customHeight="1">
      <c r="E997" s="24"/>
    </row>
    <row r="998" ht="15.75" customHeight="1">
      <c r="E998" s="24"/>
    </row>
    <row r="999" ht="15.75" customHeight="1">
      <c r="E999" s="24"/>
    </row>
    <row r="1000" ht="15.75" customHeight="1">
      <c r="E1000" s="24"/>
    </row>
    <row r="1001" ht="15.75" customHeight="1">
      <c r="E1001" s="24"/>
    </row>
    <row r="1002" ht="15.75" customHeight="1">
      <c r="E1002" s="24"/>
    </row>
    <row r="1003" ht="15.75" customHeight="1">
      <c r="E1003" s="24"/>
    </row>
    <row r="1004" ht="15.75" customHeight="1">
      <c r="E1004" s="24"/>
    </row>
    <row r="1005" ht="15.75" customHeight="1">
      <c r="E1005" s="24"/>
    </row>
    <row r="1006" ht="15.75" customHeight="1">
      <c r="E1006" s="24"/>
    </row>
    <row r="1007" ht="15.75" customHeight="1">
      <c r="E1007" s="24"/>
    </row>
    <row r="1008" ht="15.75" customHeight="1">
      <c r="E1008" s="24"/>
    </row>
    <row r="1009" ht="15.75" customHeight="1">
      <c r="E1009" s="24"/>
    </row>
    <row r="1010" ht="15.75" customHeight="1">
      <c r="E1010" s="24"/>
    </row>
    <row r="1011" ht="15.75" customHeight="1">
      <c r="E1011" s="24"/>
    </row>
    <row r="1012" ht="15.75" customHeight="1">
      <c r="E1012" s="24"/>
    </row>
    <row r="1013" ht="15.75" customHeight="1">
      <c r="E1013" s="24"/>
    </row>
    <row r="1014" ht="15.75" customHeight="1">
      <c r="E1014" s="24"/>
    </row>
    <row r="1015" ht="15.75" customHeight="1">
      <c r="E1015" s="24"/>
    </row>
    <row r="1016" ht="15.75" customHeight="1">
      <c r="E1016" s="24"/>
    </row>
    <row r="1017" ht="15.75" customHeight="1">
      <c r="E1017" s="24"/>
    </row>
    <row r="1018" ht="15.75" customHeight="1">
      <c r="E1018" s="24"/>
    </row>
    <row r="1019" ht="15.75" customHeight="1">
      <c r="E1019" s="24"/>
    </row>
    <row r="1020" ht="15.75" customHeight="1">
      <c r="E1020" s="24"/>
    </row>
    <row r="1021" ht="15.75" customHeight="1">
      <c r="E1021" s="24"/>
    </row>
    <row r="1022" ht="15.75" customHeight="1">
      <c r="E1022" s="24"/>
    </row>
    <row r="1023" ht="15.75" customHeight="1">
      <c r="E1023" s="24"/>
    </row>
    <row r="1024" ht="15.75" customHeight="1">
      <c r="E1024" s="24"/>
    </row>
    <row r="1025" ht="15.75" customHeight="1">
      <c r="E1025" s="24"/>
    </row>
    <row r="1026" ht="15.75" customHeight="1">
      <c r="E1026" s="24"/>
    </row>
    <row r="1027" ht="15.75" customHeight="1">
      <c r="E1027" s="24"/>
    </row>
    <row r="1028" ht="15.75" customHeight="1">
      <c r="E1028" s="24"/>
    </row>
    <row r="1029" ht="15.75" customHeight="1">
      <c r="E1029" s="24"/>
    </row>
    <row r="1030" ht="15.75" customHeight="1">
      <c r="E1030" s="24"/>
    </row>
    <row r="1031" ht="15.75" customHeight="1">
      <c r="E1031" s="24"/>
    </row>
    <row r="1032" ht="15.75" customHeight="1">
      <c r="E1032" s="24"/>
    </row>
    <row r="1033" ht="15.75" customHeight="1">
      <c r="E1033" s="24"/>
    </row>
    <row r="1034" ht="15.75" customHeight="1">
      <c r="E1034" s="24"/>
    </row>
    <row r="1035" ht="15.75" customHeight="1">
      <c r="E1035" s="24"/>
    </row>
    <row r="1036" ht="15.75" customHeight="1">
      <c r="E1036" s="24"/>
    </row>
    <row r="1037" ht="15.75" customHeight="1">
      <c r="E1037" s="24"/>
    </row>
    <row r="1038" ht="15.75" customHeight="1">
      <c r="E1038" s="24"/>
    </row>
    <row r="1039" ht="15.75" customHeight="1">
      <c r="E1039" s="24"/>
    </row>
    <row r="1040" ht="15.75" customHeight="1">
      <c r="E1040" s="24"/>
    </row>
    <row r="1041" ht="15.75" customHeight="1">
      <c r="E1041" s="24"/>
    </row>
    <row r="1042" ht="15.75" customHeight="1">
      <c r="E1042" s="24"/>
    </row>
    <row r="1043" ht="15.75" customHeight="1">
      <c r="E1043" s="24"/>
    </row>
    <row r="1044" ht="15.75" customHeight="1">
      <c r="E1044" s="24"/>
    </row>
    <row r="1045" ht="15.75" customHeight="1">
      <c r="E1045" s="24"/>
    </row>
    <row r="1046" ht="15.75" customHeight="1">
      <c r="E1046" s="24"/>
    </row>
    <row r="1047" ht="15.75" customHeight="1">
      <c r="E1047" s="24"/>
    </row>
    <row r="1048" ht="15.75" customHeight="1">
      <c r="E1048" s="24"/>
    </row>
    <row r="1049" ht="15.75" customHeight="1">
      <c r="E1049" s="24"/>
    </row>
    <row r="1050" ht="15.75" customHeight="1">
      <c r="E1050" s="24"/>
    </row>
    <row r="1051" ht="15.75" customHeight="1">
      <c r="E1051" s="24"/>
    </row>
    <row r="1052" ht="15.75" customHeight="1">
      <c r="E1052" s="24"/>
    </row>
    <row r="1053" ht="15.75" customHeight="1">
      <c r="E1053" s="24"/>
    </row>
    <row r="1054" ht="15.75" customHeight="1">
      <c r="E1054" s="24"/>
    </row>
    <row r="1055" ht="15.75" customHeight="1">
      <c r="E1055" s="24"/>
    </row>
    <row r="1056" ht="15.75" customHeight="1">
      <c r="E1056" s="24"/>
    </row>
    <row r="1057" ht="15.75" customHeight="1">
      <c r="E1057" s="24"/>
    </row>
    <row r="1058" ht="15.75" customHeight="1">
      <c r="E1058" s="24"/>
    </row>
    <row r="1059" ht="15.75" customHeight="1">
      <c r="E1059" s="24"/>
    </row>
    <row r="1060" ht="15.75" customHeight="1">
      <c r="E1060" s="24"/>
    </row>
    <row r="1061" ht="15.75" customHeight="1">
      <c r="E1061" s="24"/>
    </row>
    <row r="1062" ht="15.75" customHeight="1">
      <c r="E1062" s="24"/>
    </row>
    <row r="1063" ht="15.75" customHeight="1">
      <c r="E1063" s="24"/>
    </row>
    <row r="1064" ht="15.75" customHeight="1">
      <c r="E1064" s="24"/>
    </row>
    <row r="1065" ht="15.75" customHeight="1">
      <c r="E1065" s="24"/>
    </row>
    <row r="1066" ht="15.75" customHeight="1">
      <c r="E1066" s="24"/>
    </row>
    <row r="1067" ht="15.75" customHeight="1">
      <c r="E1067" s="24"/>
    </row>
    <row r="1068" ht="15.75" customHeight="1">
      <c r="E1068" s="24"/>
    </row>
    <row r="1069" ht="15.75" customHeight="1">
      <c r="E1069" s="24"/>
    </row>
    <row r="1070" ht="15.75" customHeight="1">
      <c r="E1070" s="24"/>
    </row>
    <row r="1071" ht="15.75" customHeight="1">
      <c r="E1071" s="24"/>
    </row>
    <row r="1072" ht="15.75" customHeight="1">
      <c r="E1072" s="24"/>
    </row>
    <row r="1073" ht="15.75" customHeight="1">
      <c r="E1073" s="24"/>
    </row>
    <row r="1074" ht="15.75" customHeight="1">
      <c r="E1074" s="24"/>
    </row>
    <row r="1075" ht="15.75" customHeight="1">
      <c r="E1075" s="24"/>
    </row>
    <row r="1076" ht="15.75" customHeight="1">
      <c r="E1076" s="24"/>
    </row>
    <row r="1077" ht="15.75" customHeight="1">
      <c r="E1077" s="24"/>
    </row>
    <row r="1078" ht="15.75" customHeight="1">
      <c r="E1078" s="24"/>
    </row>
    <row r="1079" ht="15.75" customHeight="1">
      <c r="E1079" s="24"/>
    </row>
    <row r="1080" ht="15.75" customHeight="1">
      <c r="E1080" s="24"/>
    </row>
    <row r="1081" ht="15.75" customHeight="1">
      <c r="E1081" s="24"/>
    </row>
    <row r="1082" ht="15.75" customHeight="1">
      <c r="E1082" s="24"/>
    </row>
    <row r="1083" ht="15.75" customHeight="1">
      <c r="E1083" s="24"/>
    </row>
    <row r="1084" ht="15.75" customHeight="1">
      <c r="E1084" s="24"/>
    </row>
    <row r="1085" ht="15.75" customHeight="1">
      <c r="E1085" s="24"/>
    </row>
    <row r="1086" ht="15.75" customHeight="1">
      <c r="E1086" s="24"/>
    </row>
    <row r="1087" ht="15.75" customHeight="1">
      <c r="E1087" s="24"/>
    </row>
    <row r="1088" ht="15.75" customHeight="1">
      <c r="E1088" s="24"/>
    </row>
    <row r="1089" ht="15.75" customHeight="1">
      <c r="E1089" s="17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 outlineLevelRow="1"/>
  <cols>
    <col customWidth="1" min="1" max="1" width="67.88"/>
    <col customWidth="1" min="2" max="2" width="15.0"/>
    <col customWidth="1" min="3" max="7" width="12.63"/>
    <col customWidth="1" min="8" max="8" width="12.5"/>
    <col customWidth="1" min="9" max="9" width="12.63"/>
    <col customWidth="1" min="10" max="12" width="13.75"/>
    <col customWidth="1" min="13" max="13" width="14.5"/>
    <col customWidth="1" min="14" max="14" width="14.63"/>
  </cols>
  <sheetData>
    <row r="1" ht="28.5" customHeight="1">
      <c r="A1" s="9"/>
      <c r="B1" s="10">
        <v>43435.0</v>
      </c>
      <c r="C1" s="10">
        <v>43831.0</v>
      </c>
      <c r="D1" s="10">
        <v>43862.0</v>
      </c>
      <c r="E1" s="10">
        <v>43891.0</v>
      </c>
      <c r="F1" s="10">
        <v>43922.0</v>
      </c>
      <c r="G1" s="10">
        <v>43952.0</v>
      </c>
      <c r="H1" s="10">
        <v>43983.0</v>
      </c>
      <c r="I1" s="10">
        <v>44013.0</v>
      </c>
      <c r="J1" s="10">
        <v>44044.0</v>
      </c>
      <c r="K1" s="10">
        <v>44075.0</v>
      </c>
      <c r="L1" s="10">
        <v>44105.0</v>
      </c>
      <c r="M1" s="10">
        <v>44136.0</v>
      </c>
      <c r="N1" s="10">
        <v>44166.0</v>
      </c>
    </row>
    <row r="2" ht="15.75" customHeight="1">
      <c r="A2" s="13" t="s">
        <v>26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ht="15.75" customHeight="1">
      <c r="A3" s="16" t="s">
        <v>27</v>
      </c>
      <c r="B3" s="19"/>
      <c r="C3" s="19">
        <v>0.45</v>
      </c>
      <c r="D3" s="19">
        <v>0.45</v>
      </c>
      <c r="E3" s="19">
        <v>0.45</v>
      </c>
      <c r="F3" s="19">
        <v>0.45</v>
      </c>
      <c r="G3" s="19">
        <v>0.45</v>
      </c>
      <c r="H3" s="19">
        <v>0.45</v>
      </c>
      <c r="I3" s="19">
        <v>0.45</v>
      </c>
      <c r="J3" s="19">
        <v>0.45</v>
      </c>
      <c r="K3" s="19">
        <v>0.45</v>
      </c>
      <c r="L3" s="19">
        <v>0.45</v>
      </c>
      <c r="M3" s="19">
        <v>0.45</v>
      </c>
      <c r="N3" s="19">
        <v>0.45</v>
      </c>
    </row>
    <row r="4" ht="15.75" customHeight="1">
      <c r="A4" s="16" t="s">
        <v>29</v>
      </c>
      <c r="B4" s="19"/>
      <c r="C4" s="19">
        <v>0.65</v>
      </c>
      <c r="D4" s="19">
        <v>0.65</v>
      </c>
      <c r="E4" s="19">
        <v>0.65</v>
      </c>
      <c r="F4" s="19">
        <v>0.65</v>
      </c>
      <c r="G4" s="19">
        <v>0.65</v>
      </c>
      <c r="H4" s="19">
        <v>0.65</v>
      </c>
      <c r="I4" s="19">
        <v>0.65</v>
      </c>
      <c r="J4" s="19">
        <v>0.65</v>
      </c>
      <c r="K4" s="19">
        <v>0.65</v>
      </c>
      <c r="L4" s="19">
        <v>0.65</v>
      </c>
      <c r="M4" s="19">
        <v>0.65</v>
      </c>
      <c r="N4" s="19">
        <v>0.65</v>
      </c>
    </row>
    <row r="5" ht="15.75" customHeight="1">
      <c r="A5" s="16" t="s">
        <v>30</v>
      </c>
      <c r="B5" s="16"/>
      <c r="C5" s="16">
        <v>3.3</v>
      </c>
      <c r="D5" s="16">
        <v>3.3</v>
      </c>
      <c r="E5" s="16">
        <v>3.3</v>
      </c>
      <c r="F5" s="16">
        <v>3.3</v>
      </c>
      <c r="G5" s="16">
        <v>3.3</v>
      </c>
      <c r="H5" s="16">
        <v>3.3</v>
      </c>
      <c r="I5" s="16">
        <v>3.3</v>
      </c>
      <c r="J5" s="16">
        <v>3.3</v>
      </c>
      <c r="K5" s="16">
        <v>3.3</v>
      </c>
      <c r="L5" s="16">
        <v>3.3</v>
      </c>
      <c r="M5" s="16">
        <v>3.3</v>
      </c>
      <c r="N5" s="16">
        <v>3.3</v>
      </c>
    </row>
    <row r="6" ht="15.75" customHeight="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</row>
    <row r="7" ht="15.75" customHeight="1">
      <c r="A7" s="16" t="s">
        <v>31</v>
      </c>
      <c r="B7" s="19"/>
      <c r="C7" s="19">
        <v>0.77</v>
      </c>
      <c r="D7" s="19">
        <v>0.77</v>
      </c>
      <c r="E7" s="19">
        <v>0.77</v>
      </c>
      <c r="F7" s="19">
        <v>0.77</v>
      </c>
      <c r="G7" s="19">
        <v>0.77</v>
      </c>
      <c r="H7" s="19">
        <v>0.77</v>
      </c>
      <c r="I7" s="19">
        <v>0.77</v>
      </c>
      <c r="J7" s="19">
        <v>0.77</v>
      </c>
      <c r="K7" s="19">
        <v>0.77</v>
      </c>
      <c r="L7" s="19">
        <v>0.77</v>
      </c>
      <c r="M7" s="19">
        <v>0.77</v>
      </c>
      <c r="N7" s="19">
        <v>0.77</v>
      </c>
    </row>
    <row r="8" ht="15.75" customHeight="1">
      <c r="A8" s="16" t="s">
        <v>32</v>
      </c>
      <c r="B8" s="19"/>
      <c r="C8" s="19">
        <v>0.83</v>
      </c>
      <c r="D8" s="19">
        <v>0.83</v>
      </c>
      <c r="E8" s="19">
        <v>0.83</v>
      </c>
      <c r="F8" s="19">
        <v>0.83</v>
      </c>
      <c r="G8" s="19">
        <v>0.83</v>
      </c>
      <c r="H8" s="19">
        <v>0.83</v>
      </c>
      <c r="I8" s="19">
        <v>0.83</v>
      </c>
      <c r="J8" s="19">
        <v>0.83</v>
      </c>
      <c r="K8" s="19">
        <v>0.83</v>
      </c>
      <c r="L8" s="19">
        <v>0.83</v>
      </c>
      <c r="M8" s="19">
        <v>0.83</v>
      </c>
      <c r="N8" s="19">
        <v>0.83</v>
      </c>
    </row>
    <row r="9" ht="15.75" customHeight="1">
      <c r="A9" s="16" t="s">
        <v>33</v>
      </c>
      <c r="B9" s="19"/>
      <c r="C9" s="19">
        <v>0.6</v>
      </c>
      <c r="D9" s="19">
        <v>0.6</v>
      </c>
      <c r="E9" s="19">
        <v>0.6</v>
      </c>
      <c r="F9" s="19">
        <v>0.6</v>
      </c>
      <c r="G9" s="19">
        <v>0.6</v>
      </c>
      <c r="H9" s="19">
        <v>0.6</v>
      </c>
      <c r="I9" s="19">
        <v>0.6</v>
      </c>
      <c r="J9" s="19">
        <v>0.6</v>
      </c>
      <c r="K9" s="19">
        <v>0.6</v>
      </c>
      <c r="L9" s="19">
        <v>0.6</v>
      </c>
      <c r="M9" s="19">
        <v>0.6</v>
      </c>
      <c r="N9" s="19">
        <v>0.6</v>
      </c>
    </row>
    <row r="10" ht="15.75" customHeight="1">
      <c r="A10" s="21" t="s">
        <v>34</v>
      </c>
      <c r="B10" s="23"/>
      <c r="C10" s="23">
        <v>0.8</v>
      </c>
      <c r="D10" s="23">
        <v>0.8</v>
      </c>
      <c r="E10" s="23">
        <v>0.8</v>
      </c>
      <c r="F10" s="23">
        <v>0.8</v>
      </c>
      <c r="G10" s="23">
        <v>0.8</v>
      </c>
      <c r="H10" s="23">
        <v>0.8</v>
      </c>
      <c r="I10" s="23">
        <v>0.8</v>
      </c>
      <c r="J10" s="23">
        <v>0.8</v>
      </c>
      <c r="K10" s="23">
        <v>0.8</v>
      </c>
      <c r="L10" s="23">
        <v>0.8</v>
      </c>
      <c r="M10" s="23">
        <v>0.8</v>
      </c>
      <c r="N10" s="23">
        <v>0.8</v>
      </c>
    </row>
    <row r="11" ht="15.75" customHeight="1">
      <c r="A11" s="21" t="s">
        <v>35</v>
      </c>
      <c r="B11" s="23"/>
      <c r="C11" s="23">
        <v>0.18</v>
      </c>
      <c r="D11" s="23">
        <v>0.18</v>
      </c>
      <c r="E11" s="23">
        <v>0.18</v>
      </c>
      <c r="F11" s="23">
        <v>0.18</v>
      </c>
      <c r="G11" s="23">
        <v>0.18</v>
      </c>
      <c r="H11" s="23">
        <v>0.18</v>
      </c>
      <c r="I11" s="23">
        <v>0.18</v>
      </c>
      <c r="J11" s="23">
        <v>0.18</v>
      </c>
      <c r="K11" s="23">
        <v>0.18</v>
      </c>
      <c r="L11" s="23">
        <v>0.18</v>
      </c>
      <c r="M11" s="23">
        <v>0.18</v>
      </c>
      <c r="N11" s="23">
        <v>0.18</v>
      </c>
    </row>
    <row r="12" ht="15.75" customHeight="1">
      <c r="A12" s="21" t="s">
        <v>36</v>
      </c>
      <c r="B12" s="23"/>
      <c r="C12" s="23">
        <v>0.02</v>
      </c>
      <c r="D12" s="23">
        <v>0.02</v>
      </c>
      <c r="E12" s="23">
        <v>0.02</v>
      </c>
      <c r="F12" s="23">
        <v>0.02</v>
      </c>
      <c r="G12" s="23">
        <v>0.02</v>
      </c>
      <c r="H12" s="23">
        <v>0.02</v>
      </c>
      <c r="I12" s="23">
        <v>0.02</v>
      </c>
      <c r="J12" s="23">
        <v>0.02</v>
      </c>
      <c r="K12" s="23">
        <v>0.02</v>
      </c>
      <c r="L12" s="23">
        <v>0.02</v>
      </c>
      <c r="M12" s="23">
        <v>0.02</v>
      </c>
      <c r="N12" s="23">
        <v>0.02</v>
      </c>
    </row>
    <row r="13" ht="15.75" customHeight="1">
      <c r="A13" s="16"/>
    </row>
    <row r="14" ht="15.75" customHeight="1">
      <c r="A14" s="175" t="s">
        <v>37</v>
      </c>
      <c r="B14" s="176" t="s">
        <v>38</v>
      </c>
      <c r="C14" s="69">
        <f t="shared" ref="C14:N14" si="1">C3*B243</f>
        <v>4405.875794</v>
      </c>
      <c r="D14" s="69">
        <f t="shared" si="1"/>
        <v>8419.038379</v>
      </c>
      <c r="E14" s="69">
        <f t="shared" si="1"/>
        <v>16282.2948</v>
      </c>
      <c r="F14" s="69">
        <f t="shared" si="1"/>
        <v>31733.81677</v>
      </c>
      <c r="G14" s="69">
        <f t="shared" si="1"/>
        <v>62147.48576</v>
      </c>
      <c r="H14" s="69">
        <f t="shared" si="1"/>
        <v>122070.03</v>
      </c>
      <c r="I14" s="69">
        <f t="shared" si="1"/>
        <v>240199.1164</v>
      </c>
      <c r="J14" s="69">
        <f t="shared" si="1"/>
        <v>473150.5121</v>
      </c>
      <c r="K14" s="69">
        <f t="shared" si="1"/>
        <v>932619.1212</v>
      </c>
      <c r="L14" s="69">
        <f t="shared" si="1"/>
        <v>1838964.671</v>
      </c>
      <c r="M14" s="69">
        <f t="shared" si="1"/>
        <v>3626930.396</v>
      </c>
      <c r="N14" s="69">
        <f t="shared" si="1"/>
        <v>7154214.368</v>
      </c>
      <c r="O14" s="177"/>
      <c r="P14" s="177"/>
      <c r="Q14" s="177"/>
      <c r="R14" s="177"/>
      <c r="S14" s="177"/>
      <c r="T14" s="177"/>
      <c r="U14" s="177"/>
      <c r="V14" s="177"/>
      <c r="W14" s="177"/>
      <c r="X14" s="177"/>
      <c r="Y14" s="177"/>
      <c r="Z14" s="177"/>
    </row>
    <row r="15" ht="15.75" customHeight="1">
      <c r="A15" s="175" t="s">
        <v>39</v>
      </c>
      <c r="B15" s="176" t="s">
        <v>38</v>
      </c>
      <c r="C15" s="69">
        <f t="shared" ref="C15:N15" si="2">C14*C4</f>
        <v>2863.819266</v>
      </c>
      <c r="D15" s="69">
        <f t="shared" si="2"/>
        <v>5472.374946</v>
      </c>
      <c r="E15" s="69">
        <f t="shared" si="2"/>
        <v>10583.49162</v>
      </c>
      <c r="F15" s="69">
        <f t="shared" si="2"/>
        <v>20626.9809</v>
      </c>
      <c r="G15" s="69">
        <f t="shared" si="2"/>
        <v>40395.86575</v>
      </c>
      <c r="H15" s="69">
        <f t="shared" si="2"/>
        <v>79345.51948</v>
      </c>
      <c r="I15" s="69">
        <f t="shared" si="2"/>
        <v>156129.4257</v>
      </c>
      <c r="J15" s="69">
        <f t="shared" si="2"/>
        <v>307547.8328</v>
      </c>
      <c r="K15" s="69">
        <f t="shared" si="2"/>
        <v>606202.4288</v>
      </c>
      <c r="L15" s="69">
        <f t="shared" si="2"/>
        <v>1195327.036</v>
      </c>
      <c r="M15" s="69">
        <f t="shared" si="2"/>
        <v>2357504.757</v>
      </c>
      <c r="N15" s="69">
        <f t="shared" si="2"/>
        <v>4650239.339</v>
      </c>
      <c r="O15" s="177"/>
      <c r="P15" s="177"/>
      <c r="Q15" s="177"/>
      <c r="R15" s="177"/>
      <c r="S15" s="177"/>
      <c r="T15" s="177"/>
      <c r="U15" s="177"/>
      <c r="V15" s="177"/>
      <c r="W15" s="177"/>
      <c r="X15" s="177"/>
      <c r="Y15" s="177"/>
      <c r="Z15" s="177"/>
    </row>
    <row r="16" ht="15.75" customHeight="1">
      <c r="A16" s="175" t="s">
        <v>40</v>
      </c>
      <c r="B16" s="176" t="s">
        <v>38</v>
      </c>
      <c r="C16" s="69">
        <f t="shared" ref="C16:N16" si="3">C15*C5</f>
        <v>9450.603578</v>
      </c>
      <c r="D16" s="69">
        <f t="shared" si="3"/>
        <v>18058.83732</v>
      </c>
      <c r="E16" s="69">
        <f t="shared" si="3"/>
        <v>34925.52234</v>
      </c>
      <c r="F16" s="69">
        <f t="shared" si="3"/>
        <v>68069.03698</v>
      </c>
      <c r="G16" s="69">
        <f t="shared" si="3"/>
        <v>133306.357</v>
      </c>
      <c r="H16" s="69">
        <f t="shared" si="3"/>
        <v>261840.2143</v>
      </c>
      <c r="I16" s="69">
        <f t="shared" si="3"/>
        <v>515227.1047</v>
      </c>
      <c r="J16" s="69">
        <f t="shared" si="3"/>
        <v>1014907.848</v>
      </c>
      <c r="K16" s="69">
        <f t="shared" si="3"/>
        <v>2000468.015</v>
      </c>
      <c r="L16" s="69">
        <f t="shared" si="3"/>
        <v>3944579.219</v>
      </c>
      <c r="M16" s="69">
        <f t="shared" si="3"/>
        <v>7779765.7</v>
      </c>
      <c r="N16" s="69">
        <f t="shared" si="3"/>
        <v>15345789.82</v>
      </c>
      <c r="O16" s="177"/>
      <c r="P16" s="177"/>
      <c r="Q16" s="177"/>
      <c r="R16" s="177"/>
      <c r="S16" s="177"/>
      <c r="T16" s="177"/>
      <c r="U16" s="177"/>
      <c r="V16" s="177"/>
      <c r="W16" s="177"/>
      <c r="X16" s="177"/>
      <c r="Y16" s="177"/>
      <c r="Z16" s="177"/>
    </row>
    <row r="17" ht="15.75" customHeight="1">
      <c r="A17" s="82"/>
      <c r="B17" s="178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177"/>
      <c r="P17" s="177"/>
      <c r="Q17" s="177"/>
      <c r="R17" s="177"/>
      <c r="S17" s="177"/>
      <c r="T17" s="177"/>
      <c r="U17" s="177"/>
      <c r="V17" s="177"/>
      <c r="W17" s="177"/>
      <c r="X17" s="177"/>
      <c r="Y17" s="177"/>
      <c r="Z17" s="177"/>
    </row>
    <row r="18" ht="15.75" customHeight="1">
      <c r="A18" s="175" t="s">
        <v>41</v>
      </c>
      <c r="B18" s="176" t="s">
        <v>38</v>
      </c>
      <c r="C18" s="69">
        <f t="shared" ref="C18:N18" si="4">C16*C7</f>
        <v>7276.964755</v>
      </c>
      <c r="D18" s="69">
        <f t="shared" si="4"/>
        <v>13905.30474</v>
      </c>
      <c r="E18" s="69">
        <f t="shared" si="4"/>
        <v>26892.65221</v>
      </c>
      <c r="F18" s="69">
        <f t="shared" si="4"/>
        <v>52413.15848</v>
      </c>
      <c r="G18" s="69">
        <f t="shared" si="4"/>
        <v>102645.8949</v>
      </c>
      <c r="H18" s="69">
        <f t="shared" si="4"/>
        <v>201616.965</v>
      </c>
      <c r="I18" s="69">
        <f t="shared" si="4"/>
        <v>396724.8706</v>
      </c>
      <c r="J18" s="69">
        <f t="shared" si="4"/>
        <v>781479.0432</v>
      </c>
      <c r="K18" s="69">
        <f t="shared" si="4"/>
        <v>1540360.371</v>
      </c>
      <c r="L18" s="69">
        <f t="shared" si="4"/>
        <v>3037325.999</v>
      </c>
      <c r="M18" s="69">
        <f t="shared" si="4"/>
        <v>5990419.589</v>
      </c>
      <c r="N18" s="69">
        <f t="shared" si="4"/>
        <v>11816258.16</v>
      </c>
      <c r="O18" s="177"/>
      <c r="P18" s="177"/>
      <c r="Q18" s="177"/>
      <c r="R18" s="177"/>
      <c r="S18" s="177"/>
      <c r="T18" s="177"/>
      <c r="U18" s="177"/>
      <c r="V18" s="177"/>
      <c r="W18" s="177"/>
      <c r="X18" s="177"/>
      <c r="Y18" s="177"/>
      <c r="Z18" s="177"/>
    </row>
    <row r="19" ht="15.75" customHeight="1">
      <c r="A19" s="175" t="s">
        <v>42</v>
      </c>
      <c r="B19" s="176" t="s">
        <v>38</v>
      </c>
      <c r="C19" s="69">
        <f t="shared" ref="C19:N19" si="5">C18*C8</f>
        <v>6039.880747</v>
      </c>
      <c r="D19" s="69">
        <f t="shared" si="5"/>
        <v>11541.40293</v>
      </c>
      <c r="E19" s="69">
        <f t="shared" si="5"/>
        <v>22320.90133</v>
      </c>
      <c r="F19" s="69">
        <f t="shared" si="5"/>
        <v>43502.92154</v>
      </c>
      <c r="G19" s="69">
        <f t="shared" si="5"/>
        <v>85196.09274</v>
      </c>
      <c r="H19" s="69">
        <f t="shared" si="5"/>
        <v>167342.0809</v>
      </c>
      <c r="I19" s="69">
        <f t="shared" si="5"/>
        <v>329281.6426</v>
      </c>
      <c r="J19" s="69">
        <f t="shared" si="5"/>
        <v>648627.6059</v>
      </c>
      <c r="K19" s="69">
        <f t="shared" si="5"/>
        <v>1278499.108</v>
      </c>
      <c r="L19" s="69">
        <f t="shared" si="5"/>
        <v>2520980.579</v>
      </c>
      <c r="M19" s="69">
        <f t="shared" si="5"/>
        <v>4972048.259</v>
      </c>
      <c r="N19" s="69">
        <f t="shared" si="5"/>
        <v>9807494.273</v>
      </c>
      <c r="O19" s="177"/>
      <c r="P19" s="177"/>
      <c r="Q19" s="177"/>
      <c r="R19" s="177"/>
      <c r="S19" s="177"/>
      <c r="T19" s="177"/>
      <c r="U19" s="177"/>
      <c r="V19" s="177"/>
      <c r="W19" s="177"/>
      <c r="X19" s="177"/>
      <c r="Y19" s="177"/>
      <c r="Z19" s="177"/>
    </row>
    <row r="20" ht="15.75" customHeight="1">
      <c r="A20" s="175" t="s">
        <v>43</v>
      </c>
      <c r="B20" s="176" t="s">
        <v>38</v>
      </c>
      <c r="C20" s="69">
        <f t="shared" ref="C20:N20" si="6">C19*C9</f>
        <v>3623.928448</v>
      </c>
      <c r="D20" s="69">
        <f t="shared" si="6"/>
        <v>6924.841759</v>
      </c>
      <c r="E20" s="69">
        <f t="shared" si="6"/>
        <v>13392.5408</v>
      </c>
      <c r="F20" s="69">
        <f t="shared" si="6"/>
        <v>26101.75292</v>
      </c>
      <c r="G20" s="69">
        <f t="shared" si="6"/>
        <v>51117.65564</v>
      </c>
      <c r="H20" s="69">
        <f t="shared" si="6"/>
        <v>100405.2486</v>
      </c>
      <c r="I20" s="69">
        <f t="shared" si="6"/>
        <v>197568.9856</v>
      </c>
      <c r="J20" s="69">
        <f t="shared" si="6"/>
        <v>389176.5635</v>
      </c>
      <c r="K20" s="69">
        <f t="shared" si="6"/>
        <v>767099.465</v>
      </c>
      <c r="L20" s="69">
        <f t="shared" si="6"/>
        <v>1512588.347</v>
      </c>
      <c r="M20" s="69">
        <f t="shared" si="6"/>
        <v>2983228.955</v>
      </c>
      <c r="N20" s="69">
        <f t="shared" si="6"/>
        <v>5884496.564</v>
      </c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77"/>
      <c r="Z20" s="177"/>
    </row>
    <row r="21" ht="15.75" customHeight="1">
      <c r="A21" s="179" t="s">
        <v>34</v>
      </c>
      <c r="B21" s="176" t="s">
        <v>38</v>
      </c>
      <c r="C21" s="69">
        <f t="shared" ref="C21:N21" si="7">C20*C10</f>
        <v>2899.142758</v>
      </c>
      <c r="D21" s="69">
        <f t="shared" si="7"/>
        <v>5539.873408</v>
      </c>
      <c r="E21" s="69">
        <f t="shared" si="7"/>
        <v>10714.03264</v>
      </c>
      <c r="F21" s="69">
        <f t="shared" si="7"/>
        <v>20881.40234</v>
      </c>
      <c r="G21" s="69">
        <f t="shared" si="7"/>
        <v>40894.12451</v>
      </c>
      <c r="H21" s="69">
        <f t="shared" si="7"/>
        <v>80324.19885</v>
      </c>
      <c r="I21" s="69">
        <f t="shared" si="7"/>
        <v>158055.1885</v>
      </c>
      <c r="J21" s="69">
        <f t="shared" si="7"/>
        <v>311341.2508</v>
      </c>
      <c r="K21" s="69">
        <f t="shared" si="7"/>
        <v>613679.572</v>
      </c>
      <c r="L21" s="69">
        <f t="shared" si="7"/>
        <v>1210070.678</v>
      </c>
      <c r="M21" s="69">
        <f t="shared" si="7"/>
        <v>2386583.164</v>
      </c>
      <c r="N21" s="69">
        <f t="shared" si="7"/>
        <v>4707597.251</v>
      </c>
      <c r="O21" s="177"/>
      <c r="P21" s="177"/>
      <c r="Q21" s="177"/>
      <c r="R21" s="177"/>
      <c r="S21" s="177"/>
      <c r="T21" s="177"/>
      <c r="U21" s="177"/>
      <c r="V21" s="177"/>
      <c r="W21" s="177"/>
      <c r="X21" s="177"/>
      <c r="Y21" s="177"/>
      <c r="Z21" s="177"/>
    </row>
    <row r="22" ht="15.75" customHeight="1">
      <c r="A22" s="179" t="s">
        <v>35</v>
      </c>
      <c r="B22" s="176" t="s">
        <v>38</v>
      </c>
      <c r="C22" s="69">
        <f t="shared" ref="C22:N22" si="8">C20*C11</f>
        <v>652.3071206</v>
      </c>
      <c r="D22" s="69">
        <f t="shared" si="8"/>
        <v>1246.471517</v>
      </c>
      <c r="E22" s="69">
        <f t="shared" si="8"/>
        <v>2410.657344</v>
      </c>
      <c r="F22" s="69">
        <f t="shared" si="8"/>
        <v>4698.315526</v>
      </c>
      <c r="G22" s="69">
        <f t="shared" si="8"/>
        <v>9201.178016</v>
      </c>
      <c r="H22" s="69">
        <f t="shared" si="8"/>
        <v>18072.94474</v>
      </c>
      <c r="I22" s="69">
        <f t="shared" si="8"/>
        <v>35562.4174</v>
      </c>
      <c r="J22" s="69">
        <f t="shared" si="8"/>
        <v>70051.78144</v>
      </c>
      <c r="K22" s="69">
        <f t="shared" si="8"/>
        <v>138077.9037</v>
      </c>
      <c r="L22" s="69">
        <f t="shared" si="8"/>
        <v>272265.9025</v>
      </c>
      <c r="M22" s="69">
        <f t="shared" si="8"/>
        <v>536981.2119</v>
      </c>
      <c r="N22" s="69">
        <f t="shared" si="8"/>
        <v>1059209.381</v>
      </c>
      <c r="O22" s="177"/>
      <c r="P22" s="177"/>
      <c r="Q22" s="177"/>
      <c r="R22" s="177"/>
      <c r="S22" s="177"/>
      <c r="T22" s="177"/>
      <c r="U22" s="177"/>
      <c r="V22" s="177"/>
      <c r="W22" s="177"/>
      <c r="X22" s="177"/>
      <c r="Y22" s="177"/>
      <c r="Z22" s="177"/>
    </row>
    <row r="23" ht="15.75" customHeight="1">
      <c r="A23" s="179" t="s">
        <v>36</v>
      </c>
      <c r="B23" s="176" t="s">
        <v>38</v>
      </c>
      <c r="C23" s="69">
        <f t="shared" ref="C23:N23" si="9">C20*C12</f>
        <v>72.47856896</v>
      </c>
      <c r="D23" s="69">
        <f t="shared" si="9"/>
        <v>138.4968352</v>
      </c>
      <c r="E23" s="69">
        <f t="shared" si="9"/>
        <v>267.850816</v>
      </c>
      <c r="F23" s="69">
        <f t="shared" si="9"/>
        <v>522.0350584</v>
      </c>
      <c r="G23" s="69">
        <f t="shared" si="9"/>
        <v>1022.353113</v>
      </c>
      <c r="H23" s="69">
        <f t="shared" si="9"/>
        <v>2008.104971</v>
      </c>
      <c r="I23" s="69">
        <f t="shared" si="9"/>
        <v>3951.379711</v>
      </c>
      <c r="J23" s="69">
        <f t="shared" si="9"/>
        <v>7783.531271</v>
      </c>
      <c r="K23" s="69">
        <f t="shared" si="9"/>
        <v>15341.9893</v>
      </c>
      <c r="L23" s="69">
        <f t="shared" si="9"/>
        <v>30251.76695</v>
      </c>
      <c r="M23" s="69">
        <f t="shared" si="9"/>
        <v>59664.5791</v>
      </c>
      <c r="N23" s="69">
        <f t="shared" si="9"/>
        <v>117689.9313</v>
      </c>
      <c r="O23" s="177"/>
      <c r="P23" s="177"/>
      <c r="Q23" s="177"/>
      <c r="R23" s="177"/>
      <c r="S23" s="177"/>
      <c r="T23" s="177"/>
      <c r="U23" s="177"/>
      <c r="V23" s="177"/>
      <c r="W23" s="177"/>
      <c r="X23" s="177"/>
      <c r="Y23" s="177"/>
      <c r="Z23" s="177"/>
    </row>
    <row r="24" ht="15.75" customHeight="1">
      <c r="A24" s="16"/>
    </row>
    <row r="25" ht="15.75" customHeight="1">
      <c r="A25" s="13" t="s">
        <v>44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</row>
    <row r="26" ht="15.75" customHeight="1">
      <c r="A26" s="16" t="s">
        <v>27</v>
      </c>
      <c r="B26" s="19"/>
      <c r="C26" s="19">
        <v>0.38</v>
      </c>
      <c r="D26" s="19">
        <v>0.38</v>
      </c>
      <c r="E26" s="19">
        <v>0.38</v>
      </c>
      <c r="F26" s="19">
        <v>0.38</v>
      </c>
      <c r="G26" s="19">
        <v>0.38</v>
      </c>
      <c r="H26" s="19">
        <v>0.38</v>
      </c>
      <c r="I26" s="19">
        <v>0.38</v>
      </c>
      <c r="J26" s="19">
        <v>0.38</v>
      </c>
      <c r="K26" s="19">
        <v>0.38</v>
      </c>
      <c r="L26" s="19">
        <v>0.38</v>
      </c>
      <c r="M26" s="19">
        <v>0.38</v>
      </c>
      <c r="N26" s="19">
        <v>0.38</v>
      </c>
    </row>
    <row r="27" ht="15.75" customHeight="1">
      <c r="A27" s="16" t="s">
        <v>29</v>
      </c>
      <c r="B27" s="19"/>
      <c r="C27" s="19">
        <v>0.85</v>
      </c>
      <c r="D27" s="19">
        <v>0.85</v>
      </c>
      <c r="E27" s="19">
        <v>0.85</v>
      </c>
      <c r="F27" s="19">
        <v>0.85</v>
      </c>
      <c r="G27" s="19">
        <v>0.85</v>
      </c>
      <c r="H27" s="19">
        <v>0.85</v>
      </c>
      <c r="I27" s="19">
        <v>0.85</v>
      </c>
      <c r="J27" s="19">
        <v>0.85</v>
      </c>
      <c r="K27" s="19">
        <v>0.85</v>
      </c>
      <c r="L27" s="19">
        <v>0.85</v>
      </c>
      <c r="M27" s="19">
        <v>0.85</v>
      </c>
      <c r="N27" s="19">
        <v>0.85</v>
      </c>
    </row>
    <row r="28" ht="15.75" customHeight="1">
      <c r="A28" s="16" t="s">
        <v>30</v>
      </c>
      <c r="B28" s="16"/>
      <c r="C28" s="16">
        <v>7.8</v>
      </c>
      <c r="D28" s="16">
        <v>7.8</v>
      </c>
      <c r="E28" s="16">
        <v>7.8</v>
      </c>
      <c r="F28" s="16">
        <v>7.8</v>
      </c>
      <c r="G28" s="16">
        <v>7.8</v>
      </c>
      <c r="H28" s="16">
        <v>7.8</v>
      </c>
      <c r="I28" s="16">
        <v>7.8</v>
      </c>
      <c r="J28" s="16">
        <v>7.8</v>
      </c>
      <c r="K28" s="16">
        <v>7.8</v>
      </c>
      <c r="L28" s="16">
        <v>7.8</v>
      </c>
      <c r="M28" s="16">
        <v>7.8</v>
      </c>
      <c r="N28" s="16">
        <v>7.8</v>
      </c>
    </row>
    <row r="29" ht="15.7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</row>
    <row r="30" ht="15.75" customHeight="1">
      <c r="A30" s="16" t="s">
        <v>31</v>
      </c>
      <c r="B30" s="19"/>
      <c r="C30" s="19">
        <v>0.7</v>
      </c>
      <c r="D30" s="19">
        <v>0.7</v>
      </c>
      <c r="E30" s="19">
        <v>0.7</v>
      </c>
      <c r="F30" s="19">
        <v>0.7</v>
      </c>
      <c r="G30" s="19">
        <v>0.7</v>
      </c>
      <c r="H30" s="19">
        <v>0.7</v>
      </c>
      <c r="I30" s="19">
        <v>0.7</v>
      </c>
      <c r="J30" s="19">
        <v>0.7</v>
      </c>
      <c r="K30" s="19">
        <v>0.7</v>
      </c>
      <c r="L30" s="19">
        <v>0.7</v>
      </c>
      <c r="M30" s="19">
        <v>0.7</v>
      </c>
      <c r="N30" s="19">
        <v>0.7</v>
      </c>
    </row>
    <row r="31" ht="15.75" customHeight="1">
      <c r="A31" s="16" t="s">
        <v>32</v>
      </c>
      <c r="B31" s="19"/>
      <c r="C31" s="19">
        <v>0.6</v>
      </c>
      <c r="D31" s="19">
        <v>0.6</v>
      </c>
      <c r="E31" s="19">
        <v>0.6</v>
      </c>
      <c r="F31" s="19">
        <v>0.6</v>
      </c>
      <c r="G31" s="19">
        <v>0.6</v>
      </c>
      <c r="H31" s="19">
        <v>0.6</v>
      </c>
      <c r="I31" s="19">
        <v>0.6</v>
      </c>
      <c r="J31" s="19">
        <v>0.6</v>
      </c>
      <c r="K31" s="19">
        <v>0.6</v>
      </c>
      <c r="L31" s="19">
        <v>0.6</v>
      </c>
      <c r="M31" s="19">
        <v>0.6</v>
      </c>
      <c r="N31" s="19">
        <v>0.6</v>
      </c>
    </row>
    <row r="32" ht="15.75" customHeight="1">
      <c r="A32" s="16" t="s">
        <v>33</v>
      </c>
      <c r="B32" s="19"/>
      <c r="C32" s="19">
        <v>0.35</v>
      </c>
      <c r="D32" s="19">
        <v>0.35</v>
      </c>
      <c r="E32" s="19">
        <v>0.35</v>
      </c>
      <c r="F32" s="19">
        <v>0.35</v>
      </c>
      <c r="G32" s="19">
        <v>0.35</v>
      </c>
      <c r="H32" s="19">
        <v>0.35</v>
      </c>
      <c r="I32" s="19">
        <v>0.35</v>
      </c>
      <c r="J32" s="19">
        <v>0.35</v>
      </c>
      <c r="K32" s="19">
        <v>0.35</v>
      </c>
      <c r="L32" s="19">
        <v>0.35</v>
      </c>
      <c r="M32" s="19">
        <v>0.35</v>
      </c>
      <c r="N32" s="19">
        <v>0.35</v>
      </c>
    </row>
    <row r="33" ht="15.75" customHeight="1">
      <c r="A33" s="21" t="s">
        <v>34</v>
      </c>
      <c r="B33" s="23"/>
      <c r="C33" s="23">
        <v>0.8</v>
      </c>
      <c r="D33" s="23">
        <v>0.8</v>
      </c>
      <c r="E33" s="23">
        <v>0.8</v>
      </c>
      <c r="F33" s="23">
        <v>0.8</v>
      </c>
      <c r="G33" s="23">
        <v>0.8</v>
      </c>
      <c r="H33" s="23">
        <v>0.8</v>
      </c>
      <c r="I33" s="23">
        <v>0.8</v>
      </c>
      <c r="J33" s="23">
        <v>0.8</v>
      </c>
      <c r="K33" s="23">
        <v>0.8</v>
      </c>
      <c r="L33" s="23">
        <v>0.8</v>
      </c>
      <c r="M33" s="23">
        <v>0.8</v>
      </c>
      <c r="N33" s="23">
        <v>0.8</v>
      </c>
    </row>
    <row r="34" ht="15.75" customHeight="1">
      <c r="A34" s="21" t="s">
        <v>35</v>
      </c>
      <c r="B34" s="23"/>
      <c r="C34" s="23">
        <v>0.18</v>
      </c>
      <c r="D34" s="23">
        <v>0.18</v>
      </c>
      <c r="E34" s="23">
        <v>0.18</v>
      </c>
      <c r="F34" s="23">
        <v>0.18</v>
      </c>
      <c r="G34" s="23">
        <v>0.18</v>
      </c>
      <c r="H34" s="23">
        <v>0.18</v>
      </c>
      <c r="I34" s="23">
        <v>0.18</v>
      </c>
      <c r="J34" s="23">
        <v>0.18</v>
      </c>
      <c r="K34" s="23">
        <v>0.18</v>
      </c>
      <c r="L34" s="23">
        <v>0.18</v>
      </c>
      <c r="M34" s="23">
        <v>0.18</v>
      </c>
      <c r="N34" s="23">
        <v>0.18</v>
      </c>
    </row>
    <row r="35" ht="15.75" customHeight="1">
      <c r="A35" s="21" t="s">
        <v>36</v>
      </c>
      <c r="B35" s="23"/>
      <c r="C35" s="23">
        <v>0.02</v>
      </c>
      <c r="D35" s="23">
        <v>0.02</v>
      </c>
      <c r="E35" s="23">
        <v>0.02</v>
      </c>
      <c r="F35" s="23">
        <v>0.02</v>
      </c>
      <c r="G35" s="23">
        <v>0.02</v>
      </c>
      <c r="H35" s="23">
        <v>0.02</v>
      </c>
      <c r="I35" s="23">
        <v>0.02</v>
      </c>
      <c r="J35" s="23">
        <v>0.02</v>
      </c>
      <c r="K35" s="23">
        <v>0.02</v>
      </c>
      <c r="L35" s="23">
        <v>0.02</v>
      </c>
      <c r="M35" s="23">
        <v>0.02</v>
      </c>
      <c r="N35" s="23">
        <v>0.02</v>
      </c>
    </row>
    <row r="36" ht="15.75" customHeight="1">
      <c r="A36" s="16"/>
    </row>
    <row r="37" ht="15.75" customHeight="1">
      <c r="A37" s="175" t="s">
        <v>37</v>
      </c>
      <c r="B37" s="176" t="s">
        <v>38</v>
      </c>
      <c r="C37" s="69">
        <f t="shared" ref="C37:N37" si="10">C26*B175</f>
        <v>10149.69518</v>
      </c>
      <c r="D37" s="69">
        <f t="shared" si="10"/>
        <v>45071.16962</v>
      </c>
      <c r="E37" s="69">
        <f t="shared" si="10"/>
        <v>69675.96613</v>
      </c>
      <c r="F37" s="69">
        <f t="shared" si="10"/>
        <v>91723.81978</v>
      </c>
      <c r="G37" s="69">
        <f t="shared" si="10"/>
        <v>113004.9486</v>
      </c>
      <c r="H37" s="69">
        <f t="shared" si="10"/>
        <v>134822.4594</v>
      </c>
      <c r="I37" s="69">
        <f t="shared" si="10"/>
        <v>158181.6551</v>
      </c>
      <c r="J37" s="69">
        <f t="shared" si="10"/>
        <v>183916.0132</v>
      </c>
      <c r="K37" s="69">
        <f t="shared" si="10"/>
        <v>212774.8971</v>
      </c>
      <c r="L37" s="69">
        <f t="shared" si="10"/>
        <v>245482.8094</v>
      </c>
      <c r="M37" s="69">
        <f t="shared" si="10"/>
        <v>282784.4827</v>
      </c>
      <c r="N37" s="69">
        <f t="shared" si="10"/>
        <v>325478.0813</v>
      </c>
      <c r="O37" s="177"/>
      <c r="P37" s="177"/>
      <c r="Q37" s="177"/>
      <c r="R37" s="177"/>
      <c r="S37" s="177"/>
      <c r="T37" s="177"/>
      <c r="U37" s="177"/>
      <c r="V37" s="177"/>
      <c r="W37" s="177"/>
      <c r="X37" s="177"/>
      <c r="Y37" s="177"/>
      <c r="Z37" s="177"/>
    </row>
    <row r="38" ht="15.75" customHeight="1">
      <c r="A38" s="175" t="s">
        <v>39</v>
      </c>
      <c r="B38" s="176" t="s">
        <v>38</v>
      </c>
      <c r="C38" s="69">
        <f t="shared" ref="C38:N38" si="11">C37*C27</f>
        <v>8627.240905</v>
      </c>
      <c r="D38" s="69">
        <f t="shared" si="11"/>
        <v>38310.49417</v>
      </c>
      <c r="E38" s="69">
        <f t="shared" si="11"/>
        <v>59224.57121</v>
      </c>
      <c r="F38" s="69">
        <f t="shared" si="11"/>
        <v>77965.24681</v>
      </c>
      <c r="G38" s="69">
        <f t="shared" si="11"/>
        <v>96054.20635</v>
      </c>
      <c r="H38" s="69">
        <f t="shared" si="11"/>
        <v>114599.0905</v>
      </c>
      <c r="I38" s="69">
        <f t="shared" si="11"/>
        <v>134454.4068</v>
      </c>
      <c r="J38" s="69">
        <f t="shared" si="11"/>
        <v>156328.6112</v>
      </c>
      <c r="K38" s="69">
        <f t="shared" si="11"/>
        <v>180858.6626</v>
      </c>
      <c r="L38" s="69">
        <f t="shared" si="11"/>
        <v>208660.388</v>
      </c>
      <c r="M38" s="69">
        <f t="shared" si="11"/>
        <v>240366.8103</v>
      </c>
      <c r="N38" s="69">
        <f t="shared" si="11"/>
        <v>276656.3691</v>
      </c>
      <c r="O38" s="177"/>
      <c r="P38" s="177"/>
      <c r="Q38" s="177"/>
      <c r="R38" s="177"/>
      <c r="S38" s="177"/>
      <c r="T38" s="177"/>
      <c r="U38" s="177"/>
      <c r="V38" s="177"/>
      <c r="W38" s="177"/>
      <c r="X38" s="177"/>
      <c r="Y38" s="177"/>
      <c r="Z38" s="177"/>
    </row>
    <row r="39" ht="15.75" customHeight="1">
      <c r="A39" s="175" t="s">
        <v>40</v>
      </c>
      <c r="B39" s="176" t="s">
        <v>38</v>
      </c>
      <c r="C39" s="69">
        <f t="shared" ref="C39:N39" si="12">C38*C28</f>
        <v>67292.47906</v>
      </c>
      <c r="D39" s="69">
        <f t="shared" si="12"/>
        <v>298821.8546</v>
      </c>
      <c r="E39" s="69">
        <f t="shared" si="12"/>
        <v>461951.6555</v>
      </c>
      <c r="F39" s="69">
        <f t="shared" si="12"/>
        <v>608128.9251</v>
      </c>
      <c r="G39" s="69">
        <f t="shared" si="12"/>
        <v>749222.8095</v>
      </c>
      <c r="H39" s="69">
        <f t="shared" si="12"/>
        <v>893872.9057</v>
      </c>
      <c r="I39" s="69">
        <f t="shared" si="12"/>
        <v>1048744.373</v>
      </c>
      <c r="J39" s="69">
        <f t="shared" si="12"/>
        <v>1219363.167</v>
      </c>
      <c r="K39" s="69">
        <f t="shared" si="12"/>
        <v>1410697.568</v>
      </c>
      <c r="L39" s="69">
        <f t="shared" si="12"/>
        <v>1627551.026</v>
      </c>
      <c r="M39" s="69">
        <f t="shared" si="12"/>
        <v>1874861.12</v>
      </c>
      <c r="N39" s="69">
        <f t="shared" si="12"/>
        <v>2157919.679</v>
      </c>
      <c r="O39" s="177"/>
      <c r="P39" s="177"/>
      <c r="Q39" s="177"/>
      <c r="R39" s="177"/>
      <c r="S39" s="177"/>
      <c r="T39" s="177"/>
      <c r="U39" s="177"/>
      <c r="V39" s="177"/>
      <c r="W39" s="177"/>
      <c r="X39" s="177"/>
      <c r="Y39" s="177"/>
      <c r="Z39" s="177"/>
    </row>
    <row r="40" ht="15.75" customHeight="1">
      <c r="A40" s="82"/>
      <c r="B40" s="178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177"/>
      <c r="P40" s="177"/>
      <c r="Q40" s="177"/>
      <c r="R40" s="177"/>
      <c r="S40" s="177"/>
      <c r="T40" s="177"/>
      <c r="U40" s="177"/>
      <c r="V40" s="177"/>
      <c r="W40" s="177"/>
      <c r="X40" s="177"/>
      <c r="Y40" s="177"/>
      <c r="Z40" s="177"/>
    </row>
    <row r="41" ht="15.75" customHeight="1">
      <c r="A41" s="175" t="s">
        <v>41</v>
      </c>
      <c r="B41" s="176" t="s">
        <v>38</v>
      </c>
      <c r="C41" s="69">
        <f t="shared" ref="C41:N41" si="13">C39*C30</f>
        <v>47104.73534</v>
      </c>
      <c r="D41" s="69">
        <f t="shared" si="13"/>
        <v>209175.2982</v>
      </c>
      <c r="E41" s="69">
        <f t="shared" si="13"/>
        <v>323366.1588</v>
      </c>
      <c r="F41" s="69">
        <f t="shared" si="13"/>
        <v>425690.2476</v>
      </c>
      <c r="G41" s="69">
        <f t="shared" si="13"/>
        <v>524455.9667</v>
      </c>
      <c r="H41" s="69">
        <f t="shared" si="13"/>
        <v>625711.034</v>
      </c>
      <c r="I41" s="69">
        <f t="shared" si="13"/>
        <v>734121.0612</v>
      </c>
      <c r="J41" s="69">
        <f t="shared" si="13"/>
        <v>853554.2171</v>
      </c>
      <c r="K41" s="69">
        <f t="shared" si="13"/>
        <v>987488.2976</v>
      </c>
      <c r="L41" s="69">
        <f t="shared" si="13"/>
        <v>1139285.718</v>
      </c>
      <c r="M41" s="69">
        <f t="shared" si="13"/>
        <v>1312402.784</v>
      </c>
      <c r="N41" s="69">
        <f t="shared" si="13"/>
        <v>1510543.775</v>
      </c>
      <c r="O41" s="177"/>
      <c r="P41" s="177"/>
      <c r="Q41" s="177"/>
      <c r="R41" s="177"/>
      <c r="S41" s="177"/>
      <c r="T41" s="177"/>
      <c r="U41" s="177"/>
      <c r="V41" s="177"/>
      <c r="W41" s="177"/>
      <c r="X41" s="177"/>
      <c r="Y41" s="177"/>
      <c r="Z41" s="177"/>
    </row>
    <row r="42" ht="15.75" customHeight="1">
      <c r="A42" s="175" t="s">
        <v>42</v>
      </c>
      <c r="B42" s="176" t="s">
        <v>38</v>
      </c>
      <c r="C42" s="69">
        <f t="shared" ref="C42:N42" si="14">C41*C31</f>
        <v>28262.8412</v>
      </c>
      <c r="D42" s="69">
        <f t="shared" si="14"/>
        <v>125505.1789</v>
      </c>
      <c r="E42" s="69">
        <f t="shared" si="14"/>
        <v>194019.6953</v>
      </c>
      <c r="F42" s="69">
        <f t="shared" si="14"/>
        <v>255414.1486</v>
      </c>
      <c r="G42" s="69">
        <f t="shared" si="14"/>
        <v>314673.58</v>
      </c>
      <c r="H42" s="69">
        <f t="shared" si="14"/>
        <v>375426.6204</v>
      </c>
      <c r="I42" s="69">
        <f t="shared" si="14"/>
        <v>440472.6367</v>
      </c>
      <c r="J42" s="69">
        <f t="shared" si="14"/>
        <v>512132.5303</v>
      </c>
      <c r="K42" s="69">
        <f t="shared" si="14"/>
        <v>592492.9786</v>
      </c>
      <c r="L42" s="69">
        <f t="shared" si="14"/>
        <v>683571.4311</v>
      </c>
      <c r="M42" s="69">
        <f t="shared" si="14"/>
        <v>787441.6704</v>
      </c>
      <c r="N42" s="69">
        <f t="shared" si="14"/>
        <v>906326.2651</v>
      </c>
      <c r="O42" s="177"/>
      <c r="P42" s="177"/>
      <c r="Q42" s="177"/>
      <c r="R42" s="177"/>
      <c r="S42" s="177"/>
      <c r="T42" s="177"/>
      <c r="U42" s="177"/>
      <c r="V42" s="177"/>
      <c r="W42" s="177"/>
      <c r="X42" s="177"/>
      <c r="Y42" s="177"/>
      <c r="Z42" s="177"/>
    </row>
    <row r="43" ht="15.75" customHeight="1">
      <c r="A43" s="175" t="s">
        <v>43</v>
      </c>
      <c r="B43" s="176" t="s">
        <v>38</v>
      </c>
      <c r="C43" s="69">
        <f t="shared" ref="C43:N43" si="15">C42*C32</f>
        <v>9891.994421</v>
      </c>
      <c r="D43" s="69">
        <f t="shared" si="15"/>
        <v>43926.81262</v>
      </c>
      <c r="E43" s="69">
        <f t="shared" si="15"/>
        <v>67906.89335</v>
      </c>
      <c r="F43" s="69">
        <f t="shared" si="15"/>
        <v>89394.952</v>
      </c>
      <c r="G43" s="69">
        <f t="shared" si="15"/>
        <v>110135.753</v>
      </c>
      <c r="H43" s="69">
        <f t="shared" si="15"/>
        <v>131399.3171</v>
      </c>
      <c r="I43" s="69">
        <f t="shared" si="15"/>
        <v>154165.4229</v>
      </c>
      <c r="J43" s="69">
        <f t="shared" si="15"/>
        <v>179246.3856</v>
      </c>
      <c r="K43" s="69">
        <f t="shared" si="15"/>
        <v>207372.5425</v>
      </c>
      <c r="L43" s="69">
        <f t="shared" si="15"/>
        <v>239250.0009</v>
      </c>
      <c r="M43" s="69">
        <f t="shared" si="15"/>
        <v>275604.5846</v>
      </c>
      <c r="N43" s="69">
        <f t="shared" si="15"/>
        <v>317214.1928</v>
      </c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</row>
    <row r="44" ht="15.75" customHeight="1">
      <c r="A44" s="179" t="s">
        <v>34</v>
      </c>
      <c r="B44" s="176" t="s">
        <v>38</v>
      </c>
      <c r="C44" s="69">
        <f t="shared" ref="C44:N44" si="16">C43*C33</f>
        <v>7913.595537</v>
      </c>
      <c r="D44" s="69">
        <f t="shared" si="16"/>
        <v>35141.4501</v>
      </c>
      <c r="E44" s="69">
        <f t="shared" si="16"/>
        <v>54325.51468</v>
      </c>
      <c r="F44" s="69">
        <f t="shared" si="16"/>
        <v>71515.9616</v>
      </c>
      <c r="G44" s="69">
        <f t="shared" si="16"/>
        <v>88108.6024</v>
      </c>
      <c r="H44" s="69">
        <f t="shared" si="16"/>
        <v>105119.4537</v>
      </c>
      <c r="I44" s="69">
        <f t="shared" si="16"/>
        <v>123332.3383</v>
      </c>
      <c r="J44" s="69">
        <f t="shared" si="16"/>
        <v>143397.1085</v>
      </c>
      <c r="K44" s="69">
        <f t="shared" si="16"/>
        <v>165898.034</v>
      </c>
      <c r="L44" s="69">
        <f t="shared" si="16"/>
        <v>191400.0007</v>
      </c>
      <c r="M44" s="69">
        <f t="shared" si="16"/>
        <v>220483.6677</v>
      </c>
      <c r="N44" s="69">
        <f t="shared" si="16"/>
        <v>253771.3542</v>
      </c>
      <c r="O44" s="177"/>
      <c r="P44" s="177"/>
      <c r="Q44" s="177"/>
      <c r="R44" s="177"/>
      <c r="S44" s="177"/>
      <c r="T44" s="177"/>
      <c r="U44" s="177"/>
      <c r="V44" s="177"/>
      <c r="W44" s="177"/>
      <c r="X44" s="177"/>
      <c r="Y44" s="177"/>
      <c r="Z44" s="177"/>
    </row>
    <row r="45" ht="15.75" customHeight="1">
      <c r="A45" s="179" t="s">
        <v>35</v>
      </c>
      <c r="B45" s="176" t="s">
        <v>38</v>
      </c>
      <c r="C45" s="69">
        <f t="shared" ref="C45:N45" si="17">C43*C34</f>
        <v>1780.558996</v>
      </c>
      <c r="D45" s="69">
        <f t="shared" si="17"/>
        <v>7906.826272</v>
      </c>
      <c r="E45" s="69">
        <f t="shared" si="17"/>
        <v>12223.2408</v>
      </c>
      <c r="F45" s="69">
        <f t="shared" si="17"/>
        <v>16091.09136</v>
      </c>
      <c r="G45" s="69">
        <f t="shared" si="17"/>
        <v>19824.43554</v>
      </c>
      <c r="H45" s="69">
        <f t="shared" si="17"/>
        <v>23651.87709</v>
      </c>
      <c r="I45" s="69">
        <f t="shared" si="17"/>
        <v>27749.77612</v>
      </c>
      <c r="J45" s="69">
        <f t="shared" si="17"/>
        <v>32264.34941</v>
      </c>
      <c r="K45" s="69">
        <f t="shared" si="17"/>
        <v>37327.05765</v>
      </c>
      <c r="L45" s="69">
        <f t="shared" si="17"/>
        <v>43065.00016</v>
      </c>
      <c r="M45" s="69">
        <f t="shared" si="17"/>
        <v>49608.82524</v>
      </c>
      <c r="N45" s="69">
        <f t="shared" si="17"/>
        <v>57098.5547</v>
      </c>
      <c r="O45" s="177"/>
      <c r="P45" s="177"/>
      <c r="Q45" s="177"/>
      <c r="R45" s="177"/>
      <c r="S45" s="177"/>
      <c r="T45" s="177"/>
      <c r="U45" s="177"/>
      <c r="V45" s="177"/>
      <c r="W45" s="177"/>
      <c r="X45" s="177"/>
      <c r="Y45" s="177"/>
      <c r="Z45" s="177"/>
    </row>
    <row r="46" ht="15.75" customHeight="1">
      <c r="A46" s="179" t="s">
        <v>36</v>
      </c>
      <c r="B46" s="176" t="s">
        <v>38</v>
      </c>
      <c r="C46" s="69">
        <f t="shared" ref="C46:N46" si="18">C43*C35</f>
        <v>197.8398884</v>
      </c>
      <c r="D46" s="69">
        <f t="shared" si="18"/>
        <v>878.5362524</v>
      </c>
      <c r="E46" s="69">
        <f t="shared" si="18"/>
        <v>1358.137867</v>
      </c>
      <c r="F46" s="69">
        <f t="shared" si="18"/>
        <v>1787.89904</v>
      </c>
      <c r="G46" s="69">
        <f t="shared" si="18"/>
        <v>2202.71506</v>
      </c>
      <c r="H46" s="69">
        <f t="shared" si="18"/>
        <v>2627.986343</v>
      </c>
      <c r="I46" s="69">
        <f t="shared" si="18"/>
        <v>3083.308457</v>
      </c>
      <c r="J46" s="69">
        <f t="shared" si="18"/>
        <v>3584.927712</v>
      </c>
      <c r="K46" s="69">
        <f t="shared" si="18"/>
        <v>4147.45085</v>
      </c>
      <c r="L46" s="69">
        <f t="shared" si="18"/>
        <v>4785.000017</v>
      </c>
      <c r="M46" s="69">
        <f t="shared" si="18"/>
        <v>5512.091693</v>
      </c>
      <c r="N46" s="69">
        <f t="shared" si="18"/>
        <v>6344.283856</v>
      </c>
      <c r="O46" s="177"/>
      <c r="P46" s="177"/>
      <c r="Q46" s="177"/>
      <c r="R46" s="177"/>
      <c r="S46" s="177"/>
      <c r="T46" s="177"/>
      <c r="U46" s="177"/>
      <c r="V46" s="177"/>
      <c r="W46" s="177"/>
      <c r="X46" s="177"/>
      <c r="Y46" s="177"/>
      <c r="Z46" s="177"/>
    </row>
    <row r="47" ht="15.75" customHeight="1">
      <c r="A47" s="16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</row>
    <row r="48" ht="15.75" customHeight="1">
      <c r="A48" s="13" t="s">
        <v>45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</row>
    <row r="49" ht="15.75" customHeight="1">
      <c r="A49" s="16" t="s">
        <v>46</v>
      </c>
      <c r="B49" s="32"/>
      <c r="C49" s="32">
        <v>1000000.0</v>
      </c>
      <c r="D49" s="32">
        <v>1150000.0</v>
      </c>
      <c r="E49" s="32">
        <v>1322500.0</v>
      </c>
      <c r="F49" s="32">
        <v>1520874.9999999998</v>
      </c>
      <c r="G49" s="32">
        <v>1749006.2499999995</v>
      </c>
      <c r="H49" s="32">
        <v>2011357.1874999993</v>
      </c>
      <c r="I49" s="32">
        <v>2313060.765624999</v>
      </c>
      <c r="J49" s="32">
        <v>2660019.8804687485</v>
      </c>
      <c r="K49" s="32">
        <v>3059022.8625390604</v>
      </c>
      <c r="L49" s="32">
        <v>3517876.291919919</v>
      </c>
      <c r="M49" s="32">
        <v>4045557.7357079065</v>
      </c>
      <c r="N49" s="32">
        <v>4652391.396064092</v>
      </c>
    </row>
    <row r="50" ht="15.75" customHeight="1">
      <c r="A50" s="16" t="s">
        <v>47</v>
      </c>
      <c r="B50" s="34"/>
      <c r="C50" s="34">
        <v>2.7</v>
      </c>
      <c r="D50" s="34">
        <v>2.7</v>
      </c>
      <c r="E50" s="34">
        <v>2.7</v>
      </c>
      <c r="F50" s="34">
        <v>2.7</v>
      </c>
      <c r="G50" s="34">
        <v>2.7</v>
      </c>
      <c r="H50" s="34">
        <v>2.7</v>
      </c>
      <c r="I50" s="34">
        <v>2.7</v>
      </c>
      <c r="J50" s="34">
        <v>2.7</v>
      </c>
      <c r="K50" s="34">
        <v>2.7</v>
      </c>
      <c r="L50" s="34">
        <v>2.7</v>
      </c>
      <c r="M50" s="34">
        <v>2.7</v>
      </c>
      <c r="N50" s="34">
        <v>2.7</v>
      </c>
    </row>
    <row r="51" ht="15.75" customHeight="1">
      <c r="A51" s="16" t="s">
        <v>48</v>
      </c>
      <c r="B51" s="180"/>
      <c r="C51" s="180">
        <v>0.0314</v>
      </c>
      <c r="D51" s="180">
        <v>0.0314</v>
      </c>
      <c r="E51" s="180">
        <v>0.0314</v>
      </c>
      <c r="F51" s="180">
        <v>0.0314</v>
      </c>
      <c r="G51" s="180">
        <v>0.0314</v>
      </c>
      <c r="H51" s="180">
        <v>0.0314</v>
      </c>
      <c r="I51" s="180">
        <v>0.0314</v>
      </c>
      <c r="J51" s="180">
        <v>0.0314</v>
      </c>
      <c r="K51" s="180">
        <v>0.0314</v>
      </c>
      <c r="L51" s="180">
        <v>0.0314</v>
      </c>
      <c r="M51" s="180">
        <v>0.0314</v>
      </c>
      <c r="N51" s="180">
        <v>0.0314</v>
      </c>
    </row>
    <row r="52" ht="15.75" customHeight="1">
      <c r="A52" s="16" t="s">
        <v>49</v>
      </c>
      <c r="B52" s="19"/>
      <c r="C52" s="19">
        <v>0.35</v>
      </c>
      <c r="D52" s="19">
        <v>0.35</v>
      </c>
      <c r="E52" s="19">
        <v>0.35</v>
      </c>
      <c r="F52" s="19">
        <v>0.35</v>
      </c>
      <c r="G52" s="19">
        <v>0.35</v>
      </c>
      <c r="H52" s="19">
        <v>0.35</v>
      </c>
      <c r="I52" s="19">
        <v>0.35</v>
      </c>
      <c r="J52" s="19">
        <v>0.35</v>
      </c>
      <c r="K52" s="19">
        <v>0.35</v>
      </c>
      <c r="L52" s="19">
        <v>0.35</v>
      </c>
      <c r="M52" s="19">
        <v>0.35</v>
      </c>
      <c r="N52" s="19">
        <v>0.35</v>
      </c>
    </row>
    <row r="53" ht="15.75" customHeight="1">
      <c r="A53" s="16" t="s">
        <v>50</v>
      </c>
      <c r="B53" s="19"/>
      <c r="C53" s="19">
        <v>0.75</v>
      </c>
      <c r="D53" s="19">
        <v>0.75</v>
      </c>
      <c r="E53" s="19">
        <v>0.75</v>
      </c>
      <c r="F53" s="19">
        <v>0.75</v>
      </c>
      <c r="G53" s="19">
        <v>0.75</v>
      </c>
      <c r="H53" s="19">
        <v>0.75</v>
      </c>
      <c r="I53" s="19">
        <v>0.75</v>
      </c>
      <c r="J53" s="19">
        <v>0.75</v>
      </c>
      <c r="K53" s="19">
        <v>0.75</v>
      </c>
      <c r="L53" s="19">
        <v>0.75</v>
      </c>
      <c r="M53" s="19">
        <v>0.75</v>
      </c>
      <c r="N53" s="19">
        <v>0.75</v>
      </c>
    </row>
    <row r="54" ht="15.75" customHeight="1">
      <c r="A54" s="21" t="s">
        <v>51</v>
      </c>
      <c r="B54" s="23"/>
      <c r="C54" s="23">
        <v>0.65</v>
      </c>
      <c r="D54" s="23">
        <v>0.65</v>
      </c>
      <c r="E54" s="23">
        <v>0.65</v>
      </c>
      <c r="F54" s="23">
        <v>0.65</v>
      </c>
      <c r="G54" s="23">
        <v>0.65</v>
      </c>
      <c r="H54" s="23">
        <v>0.65</v>
      </c>
      <c r="I54" s="23">
        <v>0.65</v>
      </c>
      <c r="J54" s="23">
        <v>0.65</v>
      </c>
      <c r="K54" s="23">
        <v>0.65</v>
      </c>
      <c r="L54" s="23">
        <v>0.65</v>
      </c>
      <c r="M54" s="23">
        <v>0.65</v>
      </c>
      <c r="N54" s="23">
        <v>0.65</v>
      </c>
    </row>
    <row r="55" ht="15.75" customHeight="1">
      <c r="A55" s="21" t="s">
        <v>34</v>
      </c>
      <c r="B55" s="23"/>
      <c r="C55" s="23">
        <v>0.25</v>
      </c>
      <c r="D55" s="23">
        <v>0.25</v>
      </c>
      <c r="E55" s="23">
        <v>0.25</v>
      </c>
      <c r="F55" s="23">
        <v>0.25</v>
      </c>
      <c r="G55" s="23">
        <v>0.25</v>
      </c>
      <c r="H55" s="23">
        <v>0.25</v>
      </c>
      <c r="I55" s="23">
        <v>0.25</v>
      </c>
      <c r="J55" s="23">
        <v>0.25</v>
      </c>
      <c r="K55" s="23">
        <v>0.25</v>
      </c>
      <c r="L55" s="23">
        <v>0.25</v>
      </c>
      <c r="M55" s="23">
        <v>0.25</v>
      </c>
      <c r="N55" s="23">
        <v>0.25</v>
      </c>
    </row>
    <row r="56" ht="15.75" customHeight="1">
      <c r="A56" s="21" t="s">
        <v>35</v>
      </c>
      <c r="B56" s="23"/>
      <c r="C56" s="23">
        <v>0.09</v>
      </c>
      <c r="D56" s="23">
        <v>0.09</v>
      </c>
      <c r="E56" s="23">
        <v>0.09</v>
      </c>
      <c r="F56" s="23">
        <v>0.09</v>
      </c>
      <c r="G56" s="23">
        <v>0.09</v>
      </c>
      <c r="H56" s="23">
        <v>0.09</v>
      </c>
      <c r="I56" s="23">
        <v>0.09</v>
      </c>
      <c r="J56" s="23">
        <v>0.09</v>
      </c>
      <c r="K56" s="23">
        <v>0.09</v>
      </c>
      <c r="L56" s="23">
        <v>0.09</v>
      </c>
      <c r="M56" s="23">
        <v>0.09</v>
      </c>
      <c r="N56" s="23">
        <v>0.09</v>
      </c>
    </row>
    <row r="57" ht="15.75" customHeight="1">
      <c r="A57" s="21" t="s">
        <v>36</v>
      </c>
      <c r="B57" s="23"/>
      <c r="C57" s="23">
        <v>0.01</v>
      </c>
      <c r="D57" s="23">
        <v>0.01</v>
      </c>
      <c r="E57" s="23">
        <v>0.01</v>
      </c>
      <c r="F57" s="23">
        <v>0.01</v>
      </c>
      <c r="G57" s="23">
        <v>0.01</v>
      </c>
      <c r="H57" s="23">
        <v>0.01</v>
      </c>
      <c r="I57" s="23">
        <v>0.01</v>
      </c>
      <c r="J57" s="23">
        <v>0.01</v>
      </c>
      <c r="K57" s="23">
        <v>0.01</v>
      </c>
      <c r="L57" s="23">
        <v>0.01</v>
      </c>
      <c r="M57" s="23">
        <v>0.01</v>
      </c>
      <c r="N57" s="23">
        <v>0.01</v>
      </c>
    </row>
    <row r="58" ht="15.75" customHeight="1">
      <c r="A58" s="16"/>
      <c r="B58" s="16"/>
      <c r="C58" s="16"/>
    </row>
    <row r="59" ht="15.75" customHeight="1">
      <c r="A59" s="175" t="s">
        <v>52</v>
      </c>
      <c r="B59" s="181" t="s">
        <v>38</v>
      </c>
      <c r="C59" s="69">
        <f t="shared" ref="C59:N59" si="19">round(C49/C50,0)</f>
        <v>370370</v>
      </c>
      <c r="D59" s="69">
        <f t="shared" si="19"/>
        <v>425926</v>
      </c>
      <c r="E59" s="69">
        <f t="shared" si="19"/>
        <v>489815</v>
      </c>
      <c r="F59" s="69">
        <f t="shared" si="19"/>
        <v>563287</v>
      </c>
      <c r="G59" s="69">
        <f t="shared" si="19"/>
        <v>647780</v>
      </c>
      <c r="H59" s="69">
        <f t="shared" si="19"/>
        <v>744947</v>
      </c>
      <c r="I59" s="69">
        <f t="shared" si="19"/>
        <v>856689</v>
      </c>
      <c r="J59" s="69">
        <f t="shared" si="19"/>
        <v>985193</v>
      </c>
      <c r="K59" s="69">
        <f t="shared" si="19"/>
        <v>1132971</v>
      </c>
      <c r="L59" s="69">
        <f t="shared" si="19"/>
        <v>1302917</v>
      </c>
      <c r="M59" s="69">
        <f t="shared" si="19"/>
        <v>1498355</v>
      </c>
      <c r="N59" s="69">
        <f t="shared" si="19"/>
        <v>1723108</v>
      </c>
      <c r="O59" s="177"/>
      <c r="P59" s="177"/>
      <c r="Q59" s="177"/>
      <c r="R59" s="177"/>
      <c r="S59" s="177"/>
      <c r="T59" s="177"/>
      <c r="U59" s="177"/>
      <c r="V59" s="177"/>
      <c r="W59" s="177"/>
      <c r="X59" s="177"/>
      <c r="Y59" s="177"/>
      <c r="Z59" s="177"/>
    </row>
    <row r="60" ht="15.75" customHeight="1">
      <c r="A60" s="175" t="s">
        <v>53</v>
      </c>
      <c r="B60" s="181" t="s">
        <v>38</v>
      </c>
      <c r="C60" s="69">
        <f t="shared" ref="C60:N60" si="20">C59/C51</f>
        <v>11795222.93</v>
      </c>
      <c r="D60" s="69">
        <f t="shared" si="20"/>
        <v>13564522.29</v>
      </c>
      <c r="E60" s="69">
        <f t="shared" si="20"/>
        <v>15599203.82</v>
      </c>
      <c r="F60" s="69">
        <f t="shared" si="20"/>
        <v>17939076.43</v>
      </c>
      <c r="G60" s="69">
        <f t="shared" si="20"/>
        <v>20629936.31</v>
      </c>
      <c r="H60" s="69">
        <f t="shared" si="20"/>
        <v>23724426.75</v>
      </c>
      <c r="I60" s="69">
        <f t="shared" si="20"/>
        <v>27283089.17</v>
      </c>
      <c r="J60" s="69">
        <f t="shared" si="20"/>
        <v>31375573.25</v>
      </c>
      <c r="K60" s="69">
        <f t="shared" si="20"/>
        <v>36081878.98</v>
      </c>
      <c r="L60" s="69">
        <f t="shared" si="20"/>
        <v>41494171.97</v>
      </c>
      <c r="M60" s="69">
        <f t="shared" si="20"/>
        <v>47718312.1</v>
      </c>
      <c r="N60" s="69">
        <f t="shared" si="20"/>
        <v>54876050.96</v>
      </c>
      <c r="O60" s="177"/>
      <c r="P60" s="177"/>
      <c r="Q60" s="177"/>
      <c r="R60" s="177"/>
      <c r="S60" s="177"/>
      <c r="T60" s="177"/>
      <c r="U60" s="177"/>
      <c r="V60" s="177"/>
      <c r="W60" s="177"/>
      <c r="X60" s="177"/>
      <c r="Y60" s="177"/>
      <c r="Z60" s="177"/>
    </row>
    <row r="61" ht="15.75" customHeight="1">
      <c r="A61" s="175" t="s">
        <v>55</v>
      </c>
      <c r="B61" s="181" t="s">
        <v>38</v>
      </c>
      <c r="C61" s="69">
        <f t="shared" ref="C61:N61" si="21">C59*C52</f>
        <v>129629.5</v>
      </c>
      <c r="D61" s="69">
        <f t="shared" si="21"/>
        <v>149074.1</v>
      </c>
      <c r="E61" s="69">
        <f t="shared" si="21"/>
        <v>171435.25</v>
      </c>
      <c r="F61" s="69">
        <f t="shared" si="21"/>
        <v>197150.45</v>
      </c>
      <c r="G61" s="69">
        <f t="shared" si="21"/>
        <v>226723</v>
      </c>
      <c r="H61" s="69">
        <f t="shared" si="21"/>
        <v>260731.45</v>
      </c>
      <c r="I61" s="69">
        <f t="shared" si="21"/>
        <v>299841.15</v>
      </c>
      <c r="J61" s="69">
        <f t="shared" si="21"/>
        <v>344817.55</v>
      </c>
      <c r="K61" s="69">
        <f t="shared" si="21"/>
        <v>396539.85</v>
      </c>
      <c r="L61" s="69">
        <f t="shared" si="21"/>
        <v>456020.95</v>
      </c>
      <c r="M61" s="69">
        <f t="shared" si="21"/>
        <v>524424.25</v>
      </c>
      <c r="N61" s="69">
        <f t="shared" si="21"/>
        <v>603087.8</v>
      </c>
      <c r="O61" s="177"/>
      <c r="P61" s="177"/>
      <c r="Q61" s="177"/>
      <c r="R61" s="177"/>
      <c r="S61" s="177"/>
      <c r="T61" s="177"/>
      <c r="U61" s="177"/>
      <c r="V61" s="177"/>
      <c r="W61" s="177"/>
      <c r="X61" s="177"/>
      <c r="Y61" s="177"/>
      <c r="Z61" s="177"/>
    </row>
    <row r="62" ht="15.75" customHeight="1">
      <c r="A62" s="175" t="s">
        <v>56</v>
      </c>
      <c r="B62" s="181" t="s">
        <v>38</v>
      </c>
      <c r="C62" s="69">
        <f t="shared" ref="C62:N62" si="22">C61*C53</f>
        <v>97222.125</v>
      </c>
      <c r="D62" s="69">
        <f t="shared" si="22"/>
        <v>111805.575</v>
      </c>
      <c r="E62" s="69">
        <f t="shared" si="22"/>
        <v>128576.4375</v>
      </c>
      <c r="F62" s="69">
        <f t="shared" si="22"/>
        <v>147862.8375</v>
      </c>
      <c r="G62" s="69">
        <f t="shared" si="22"/>
        <v>170042.25</v>
      </c>
      <c r="H62" s="69">
        <f t="shared" si="22"/>
        <v>195548.5875</v>
      </c>
      <c r="I62" s="69">
        <f t="shared" si="22"/>
        <v>224880.8625</v>
      </c>
      <c r="J62" s="69">
        <f t="shared" si="22"/>
        <v>258613.1625</v>
      </c>
      <c r="K62" s="69">
        <f t="shared" si="22"/>
        <v>297404.8875</v>
      </c>
      <c r="L62" s="69">
        <f t="shared" si="22"/>
        <v>342015.7125</v>
      </c>
      <c r="M62" s="69">
        <f t="shared" si="22"/>
        <v>393318.1875</v>
      </c>
      <c r="N62" s="69">
        <f t="shared" si="22"/>
        <v>452315.85</v>
      </c>
      <c r="O62" s="177"/>
      <c r="P62" s="177"/>
      <c r="Q62" s="177"/>
      <c r="R62" s="177"/>
      <c r="S62" s="177"/>
      <c r="T62" s="177"/>
      <c r="U62" s="177"/>
      <c r="V62" s="177"/>
      <c r="W62" s="177"/>
      <c r="X62" s="177"/>
      <c r="Y62" s="177"/>
      <c r="Z62" s="177"/>
    </row>
    <row r="63" ht="15.75" customHeight="1">
      <c r="A63" s="182" t="s">
        <v>51</v>
      </c>
      <c r="B63" s="181" t="s">
        <v>38</v>
      </c>
      <c r="C63" s="69">
        <f t="shared" ref="C63:N63" si="23">ROUND(C$62*C54,0)</f>
        <v>63194</v>
      </c>
      <c r="D63" s="69">
        <f t="shared" si="23"/>
        <v>72674</v>
      </c>
      <c r="E63" s="69">
        <f t="shared" si="23"/>
        <v>83575</v>
      </c>
      <c r="F63" s="69">
        <f t="shared" si="23"/>
        <v>96111</v>
      </c>
      <c r="G63" s="69">
        <f t="shared" si="23"/>
        <v>110527</v>
      </c>
      <c r="H63" s="69">
        <f t="shared" si="23"/>
        <v>127107</v>
      </c>
      <c r="I63" s="69">
        <f t="shared" si="23"/>
        <v>146173</v>
      </c>
      <c r="J63" s="69">
        <f t="shared" si="23"/>
        <v>168099</v>
      </c>
      <c r="K63" s="69">
        <f t="shared" si="23"/>
        <v>193313</v>
      </c>
      <c r="L63" s="69">
        <f t="shared" si="23"/>
        <v>222310</v>
      </c>
      <c r="M63" s="69">
        <f t="shared" si="23"/>
        <v>255657</v>
      </c>
      <c r="N63" s="69">
        <f t="shared" si="23"/>
        <v>294005</v>
      </c>
      <c r="O63" s="177"/>
      <c r="P63" s="177"/>
      <c r="Q63" s="177"/>
      <c r="R63" s="177"/>
      <c r="S63" s="177"/>
      <c r="T63" s="177"/>
      <c r="U63" s="177"/>
      <c r="V63" s="177"/>
      <c r="W63" s="177"/>
      <c r="X63" s="177"/>
      <c r="Y63" s="177"/>
      <c r="Z63" s="177"/>
    </row>
    <row r="64" ht="15.75" customHeight="1">
      <c r="A64" s="182" t="s">
        <v>34</v>
      </c>
      <c r="B64" s="181" t="s">
        <v>38</v>
      </c>
      <c r="C64" s="69">
        <f t="shared" ref="C64:N64" si="24">ROUND(C$62*C55,0)</f>
        <v>24306</v>
      </c>
      <c r="D64" s="69">
        <f t="shared" si="24"/>
        <v>27951</v>
      </c>
      <c r="E64" s="69">
        <f t="shared" si="24"/>
        <v>32144</v>
      </c>
      <c r="F64" s="69">
        <f t="shared" si="24"/>
        <v>36966</v>
      </c>
      <c r="G64" s="69">
        <f t="shared" si="24"/>
        <v>42511</v>
      </c>
      <c r="H64" s="69">
        <f t="shared" si="24"/>
        <v>48887</v>
      </c>
      <c r="I64" s="69">
        <f t="shared" si="24"/>
        <v>56220</v>
      </c>
      <c r="J64" s="69">
        <f t="shared" si="24"/>
        <v>64653</v>
      </c>
      <c r="K64" s="69">
        <f t="shared" si="24"/>
        <v>74351</v>
      </c>
      <c r="L64" s="69">
        <f t="shared" si="24"/>
        <v>85504</v>
      </c>
      <c r="M64" s="69">
        <f t="shared" si="24"/>
        <v>98330</v>
      </c>
      <c r="N64" s="69">
        <f t="shared" si="24"/>
        <v>113079</v>
      </c>
      <c r="O64" s="177"/>
      <c r="P64" s="177"/>
      <c r="Q64" s="177"/>
      <c r="R64" s="177"/>
      <c r="S64" s="177"/>
      <c r="T64" s="177"/>
      <c r="U64" s="177"/>
      <c r="V64" s="177"/>
      <c r="W64" s="177"/>
      <c r="X64" s="177"/>
      <c r="Y64" s="177"/>
      <c r="Z64" s="177"/>
    </row>
    <row r="65" ht="15.75" customHeight="1">
      <c r="A65" s="182" t="s">
        <v>35</v>
      </c>
      <c r="B65" s="181" t="s">
        <v>38</v>
      </c>
      <c r="C65" s="69">
        <f t="shared" ref="C65:N65" si="25">ROUND(C$62*C56,0)</f>
        <v>8750</v>
      </c>
      <c r="D65" s="69">
        <f t="shared" si="25"/>
        <v>10063</v>
      </c>
      <c r="E65" s="69">
        <f t="shared" si="25"/>
        <v>11572</v>
      </c>
      <c r="F65" s="69">
        <f t="shared" si="25"/>
        <v>13308</v>
      </c>
      <c r="G65" s="69">
        <f t="shared" si="25"/>
        <v>15304</v>
      </c>
      <c r="H65" s="69">
        <f t="shared" si="25"/>
        <v>17599</v>
      </c>
      <c r="I65" s="69">
        <f t="shared" si="25"/>
        <v>20239</v>
      </c>
      <c r="J65" s="69">
        <f t="shared" si="25"/>
        <v>23275</v>
      </c>
      <c r="K65" s="69">
        <f t="shared" si="25"/>
        <v>26766</v>
      </c>
      <c r="L65" s="69">
        <f t="shared" si="25"/>
        <v>30781</v>
      </c>
      <c r="M65" s="69">
        <f t="shared" si="25"/>
        <v>35399</v>
      </c>
      <c r="N65" s="69">
        <f t="shared" si="25"/>
        <v>40708</v>
      </c>
      <c r="O65" s="177"/>
      <c r="P65" s="177"/>
      <c r="Q65" s="177"/>
      <c r="R65" s="177"/>
      <c r="S65" s="177"/>
      <c r="T65" s="177"/>
      <c r="U65" s="177"/>
      <c r="V65" s="177"/>
      <c r="W65" s="177"/>
      <c r="X65" s="177"/>
      <c r="Y65" s="177"/>
      <c r="Z65" s="177"/>
    </row>
    <row r="66" ht="15.75" customHeight="1">
      <c r="A66" s="182" t="s">
        <v>36</v>
      </c>
      <c r="B66" s="181" t="s">
        <v>38</v>
      </c>
      <c r="C66" s="69">
        <f t="shared" ref="C66:N66" si="26">ROUND(C$62*C57,0)</f>
        <v>972</v>
      </c>
      <c r="D66" s="69">
        <f t="shared" si="26"/>
        <v>1118</v>
      </c>
      <c r="E66" s="69">
        <f t="shared" si="26"/>
        <v>1286</v>
      </c>
      <c r="F66" s="69">
        <f t="shared" si="26"/>
        <v>1479</v>
      </c>
      <c r="G66" s="69">
        <f t="shared" si="26"/>
        <v>1700</v>
      </c>
      <c r="H66" s="69">
        <f t="shared" si="26"/>
        <v>1955</v>
      </c>
      <c r="I66" s="69">
        <f t="shared" si="26"/>
        <v>2249</v>
      </c>
      <c r="J66" s="69">
        <f t="shared" si="26"/>
        <v>2586</v>
      </c>
      <c r="K66" s="69">
        <f t="shared" si="26"/>
        <v>2974</v>
      </c>
      <c r="L66" s="69">
        <f t="shared" si="26"/>
        <v>3420</v>
      </c>
      <c r="M66" s="69">
        <f t="shared" si="26"/>
        <v>3933</v>
      </c>
      <c r="N66" s="69">
        <f t="shared" si="26"/>
        <v>4523</v>
      </c>
      <c r="O66" s="177"/>
      <c r="P66" s="177"/>
      <c r="Q66" s="177"/>
      <c r="R66" s="177"/>
      <c r="S66" s="177"/>
      <c r="T66" s="177"/>
      <c r="U66" s="177"/>
      <c r="V66" s="177"/>
      <c r="W66" s="177"/>
      <c r="X66" s="177"/>
      <c r="Y66" s="177"/>
      <c r="Z66" s="177"/>
    </row>
    <row r="67" ht="16.5" customHeight="1">
      <c r="A67" s="16"/>
      <c r="B67" s="16"/>
      <c r="C67" s="16"/>
    </row>
    <row r="68" ht="15.75" customHeight="1" outlineLevel="1">
      <c r="A68" s="13" t="s">
        <v>59</v>
      </c>
      <c r="B68" s="51"/>
      <c r="C68" s="51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</row>
    <row r="69" ht="15.75" customHeight="1" outlineLevel="1">
      <c r="A69" s="16" t="s">
        <v>60</v>
      </c>
      <c r="B69" s="54"/>
      <c r="C69" s="54">
        <v>0.029</v>
      </c>
      <c r="D69" s="54">
        <v>0.029</v>
      </c>
      <c r="E69" s="54">
        <v>0.029</v>
      </c>
      <c r="F69" s="54">
        <v>0.029</v>
      </c>
      <c r="G69" s="54">
        <v>0.029</v>
      </c>
      <c r="H69" s="54">
        <v>0.029</v>
      </c>
      <c r="I69" s="54">
        <v>0.029</v>
      </c>
      <c r="J69" s="54">
        <v>0.029</v>
      </c>
      <c r="K69" s="54">
        <v>0.029</v>
      </c>
      <c r="L69" s="54">
        <v>0.029</v>
      </c>
      <c r="M69" s="54">
        <v>0.029</v>
      </c>
      <c r="N69" s="54">
        <v>0.029</v>
      </c>
    </row>
    <row r="70" ht="15.75" customHeight="1" outlineLevel="1">
      <c r="A70" s="16" t="s">
        <v>61</v>
      </c>
      <c r="B70" s="34"/>
      <c r="C70" s="34">
        <v>0.3</v>
      </c>
      <c r="D70" s="34">
        <v>0.3</v>
      </c>
      <c r="E70" s="34">
        <v>0.3</v>
      </c>
      <c r="F70" s="34">
        <v>0.3</v>
      </c>
      <c r="G70" s="34">
        <v>0.3</v>
      </c>
      <c r="H70" s="34">
        <v>0.3</v>
      </c>
      <c r="I70" s="34">
        <v>0.3</v>
      </c>
      <c r="J70" s="34">
        <v>0.3</v>
      </c>
      <c r="K70" s="34">
        <v>0.3</v>
      </c>
      <c r="L70" s="34">
        <v>0.3</v>
      </c>
      <c r="M70" s="34">
        <v>0.3</v>
      </c>
      <c r="N70" s="34">
        <v>0.3</v>
      </c>
    </row>
    <row r="71" ht="15.75" customHeight="1" outlineLevel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</row>
    <row r="72" ht="15.75" customHeight="1" outlineLevel="1">
      <c r="A72" s="13" t="s">
        <v>62</v>
      </c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</row>
    <row r="73" ht="15.75" customHeight="1" outlineLevel="1">
      <c r="A73" s="16" t="s">
        <v>63</v>
      </c>
      <c r="B73" s="56"/>
      <c r="C73" s="56">
        <v>0.31</v>
      </c>
      <c r="D73" s="56">
        <v>0.31</v>
      </c>
      <c r="E73" s="56">
        <v>0.31</v>
      </c>
      <c r="F73" s="56">
        <v>0.31</v>
      </c>
      <c r="G73" s="56">
        <v>0.31</v>
      </c>
      <c r="H73" s="56">
        <v>0.31</v>
      </c>
      <c r="I73" s="56">
        <v>0.31</v>
      </c>
      <c r="J73" s="56">
        <v>0.31</v>
      </c>
      <c r="K73" s="56">
        <v>0.31</v>
      </c>
      <c r="L73" s="56">
        <v>0.31</v>
      </c>
      <c r="M73" s="56">
        <v>0.31</v>
      </c>
      <c r="N73" s="56">
        <v>0.31</v>
      </c>
    </row>
    <row r="74" ht="15.75" customHeight="1" outlineLevel="1">
      <c r="A74" s="16" t="s">
        <v>64</v>
      </c>
      <c r="B74" s="56"/>
      <c r="C74" s="56">
        <v>0.33</v>
      </c>
      <c r="D74" s="56">
        <v>0.33</v>
      </c>
      <c r="E74" s="56">
        <v>0.33</v>
      </c>
      <c r="F74" s="56">
        <v>0.33</v>
      </c>
      <c r="G74" s="56">
        <v>0.33</v>
      </c>
      <c r="H74" s="56">
        <v>0.33</v>
      </c>
      <c r="I74" s="56">
        <v>0.33</v>
      </c>
      <c r="J74" s="56">
        <v>0.33</v>
      </c>
      <c r="K74" s="56">
        <v>0.33</v>
      </c>
      <c r="L74" s="56">
        <v>0.33</v>
      </c>
      <c r="M74" s="56">
        <v>0.33</v>
      </c>
      <c r="N74" s="56">
        <v>0.33</v>
      </c>
    </row>
    <row r="75" ht="15.75" customHeight="1" outlineLevel="1">
      <c r="A75" s="16" t="s">
        <v>65</v>
      </c>
      <c r="B75" s="56"/>
      <c r="C75" s="56">
        <v>0.34</v>
      </c>
      <c r="D75" s="56">
        <v>0.34</v>
      </c>
      <c r="E75" s="56">
        <v>0.34</v>
      </c>
      <c r="F75" s="56">
        <v>0.34</v>
      </c>
      <c r="G75" s="56">
        <v>0.34</v>
      </c>
      <c r="H75" s="56">
        <v>0.34</v>
      </c>
      <c r="I75" s="56">
        <v>0.34</v>
      </c>
      <c r="J75" s="56">
        <v>0.34</v>
      </c>
      <c r="K75" s="56">
        <v>0.34</v>
      </c>
      <c r="L75" s="56">
        <v>0.34</v>
      </c>
      <c r="M75" s="56">
        <v>0.34</v>
      </c>
      <c r="N75" s="56">
        <v>0.34</v>
      </c>
    </row>
    <row r="76" ht="15.75" customHeight="1" outlineLevel="1">
      <c r="A76" s="16" t="s">
        <v>66</v>
      </c>
      <c r="B76" s="56"/>
      <c r="C76" s="56">
        <v>0.35</v>
      </c>
      <c r="D76" s="56">
        <v>0.35</v>
      </c>
      <c r="E76" s="56">
        <v>0.35</v>
      </c>
      <c r="F76" s="56">
        <v>0.35</v>
      </c>
      <c r="G76" s="56">
        <v>0.35</v>
      </c>
      <c r="H76" s="56">
        <v>0.35</v>
      </c>
      <c r="I76" s="56">
        <v>0.35</v>
      </c>
      <c r="J76" s="56">
        <v>0.35</v>
      </c>
      <c r="K76" s="56">
        <v>0.35</v>
      </c>
      <c r="L76" s="56">
        <v>0.35</v>
      </c>
      <c r="M76" s="56">
        <v>0.35</v>
      </c>
      <c r="N76" s="56">
        <v>0.35</v>
      </c>
    </row>
    <row r="77" ht="15.75" customHeight="1" outlineLevel="1">
      <c r="A77" s="16" t="s">
        <v>67</v>
      </c>
      <c r="B77" s="16"/>
      <c r="C77" s="16">
        <v>95.7</v>
      </c>
      <c r="D77" s="16">
        <v>95.7</v>
      </c>
      <c r="E77" s="16">
        <v>95.7</v>
      </c>
      <c r="F77" s="16">
        <v>95.7</v>
      </c>
      <c r="G77" s="16">
        <v>95.7</v>
      </c>
      <c r="H77" s="16">
        <v>95.7</v>
      </c>
      <c r="I77" s="16">
        <v>95.7</v>
      </c>
      <c r="J77" s="16">
        <v>95.7</v>
      </c>
      <c r="K77" s="16">
        <v>95.7</v>
      </c>
      <c r="L77" s="16">
        <v>95.7</v>
      </c>
      <c r="M77" s="16">
        <v>95.7</v>
      </c>
      <c r="N77" s="16">
        <v>95.7</v>
      </c>
    </row>
    <row r="78" ht="15.75" customHeight="1" outlineLevel="1">
      <c r="A78" s="16" t="s">
        <v>68</v>
      </c>
      <c r="B78" s="16"/>
      <c r="C78" s="16">
        <v>23.1</v>
      </c>
      <c r="D78" s="16">
        <v>23.1</v>
      </c>
      <c r="E78" s="16">
        <v>23.1</v>
      </c>
      <c r="F78" s="16">
        <v>23.1</v>
      </c>
      <c r="G78" s="16">
        <v>23.1</v>
      </c>
      <c r="H78" s="16">
        <v>23.1</v>
      </c>
      <c r="I78" s="16">
        <v>23.1</v>
      </c>
      <c r="J78" s="16">
        <v>23.1</v>
      </c>
      <c r="K78" s="16">
        <v>23.1</v>
      </c>
      <c r="L78" s="16">
        <v>23.1</v>
      </c>
      <c r="M78" s="16">
        <v>23.1</v>
      </c>
      <c r="N78" s="16">
        <v>23.1</v>
      </c>
    </row>
    <row r="79" ht="15.75" customHeight="1" outlineLevel="1">
      <c r="A79" s="16" t="s">
        <v>69</v>
      </c>
      <c r="B79" s="16"/>
      <c r="C79" s="16">
        <v>313.4</v>
      </c>
      <c r="D79" s="16">
        <v>313.4</v>
      </c>
      <c r="E79" s="16">
        <v>313.4</v>
      </c>
      <c r="F79" s="16">
        <v>313.4</v>
      </c>
      <c r="G79" s="16">
        <v>313.4</v>
      </c>
      <c r="H79" s="16">
        <v>313.4</v>
      </c>
      <c r="I79" s="16">
        <v>313.4</v>
      </c>
      <c r="J79" s="16">
        <v>313.4</v>
      </c>
      <c r="K79" s="16">
        <v>313.4</v>
      </c>
      <c r="L79" s="16">
        <v>313.4</v>
      </c>
      <c r="M79" s="16">
        <v>313.4</v>
      </c>
      <c r="N79" s="16">
        <v>313.4</v>
      </c>
    </row>
    <row r="80" ht="15.75" customHeight="1" outlineLevel="1">
      <c r="A80" s="16" t="s">
        <v>70</v>
      </c>
      <c r="B80" s="16"/>
      <c r="C80" s="16">
        <v>227.5</v>
      </c>
      <c r="D80" s="16">
        <v>227.5</v>
      </c>
      <c r="E80" s="16">
        <v>227.5</v>
      </c>
      <c r="F80" s="16">
        <v>227.5</v>
      </c>
      <c r="G80" s="16">
        <v>227.5</v>
      </c>
      <c r="H80" s="16">
        <v>227.5</v>
      </c>
      <c r="I80" s="16">
        <v>227.5</v>
      </c>
      <c r="J80" s="16">
        <v>227.5</v>
      </c>
      <c r="K80" s="16">
        <v>227.5</v>
      </c>
      <c r="L80" s="16">
        <v>227.5</v>
      </c>
      <c r="M80" s="16">
        <v>227.5</v>
      </c>
      <c r="N80" s="16">
        <v>227.5</v>
      </c>
    </row>
    <row r="81" ht="15.75" customHeight="1" outlineLevel="1"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</row>
    <row r="82" ht="15.75" customHeight="1">
      <c r="A82" s="13" t="s">
        <v>71</v>
      </c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</row>
    <row r="83" ht="15.75" customHeight="1">
      <c r="A83" s="16" t="s">
        <v>72</v>
      </c>
      <c r="B83" s="16"/>
      <c r="C83" s="16">
        <v>1.1</v>
      </c>
      <c r="D83" s="16">
        <v>1.1</v>
      </c>
      <c r="E83" s="16">
        <v>1.1</v>
      </c>
      <c r="F83" s="16">
        <v>1.1</v>
      </c>
      <c r="G83" s="16">
        <v>1.1</v>
      </c>
      <c r="H83" s="16">
        <v>1.1</v>
      </c>
      <c r="I83" s="16">
        <v>1.1</v>
      </c>
      <c r="J83" s="16">
        <v>1.1</v>
      </c>
      <c r="K83" s="16">
        <v>1.1</v>
      </c>
      <c r="L83" s="16">
        <v>1.1</v>
      </c>
      <c r="M83" s="16">
        <v>1.1</v>
      </c>
      <c r="N83" s="16">
        <v>1.1</v>
      </c>
    </row>
    <row r="84" ht="15.75" customHeight="1">
      <c r="A84" s="16" t="s">
        <v>73</v>
      </c>
      <c r="B84" s="16"/>
      <c r="C84" s="16">
        <v>3.9</v>
      </c>
      <c r="D84" s="16">
        <v>3.9</v>
      </c>
      <c r="E84" s="16">
        <v>3.9</v>
      </c>
      <c r="F84" s="16">
        <v>3.9</v>
      </c>
      <c r="G84" s="16">
        <v>3.9</v>
      </c>
      <c r="H84" s="16">
        <v>3.9</v>
      </c>
      <c r="I84" s="16">
        <v>3.9</v>
      </c>
      <c r="J84" s="16">
        <v>3.9</v>
      </c>
      <c r="K84" s="16">
        <v>3.9</v>
      </c>
      <c r="L84" s="16">
        <v>3.9</v>
      </c>
      <c r="M84" s="16">
        <v>3.9</v>
      </c>
      <c r="N84" s="16">
        <v>3.9</v>
      </c>
    </row>
    <row r="85" ht="15.75" customHeight="1">
      <c r="A85" s="16" t="s">
        <v>74</v>
      </c>
      <c r="B85" s="16"/>
      <c r="C85" s="58">
        <v>4.9</v>
      </c>
      <c r="D85" s="58">
        <v>4.9</v>
      </c>
      <c r="E85" s="58">
        <v>4.9</v>
      </c>
      <c r="F85" s="58">
        <v>4.9</v>
      </c>
      <c r="G85" s="58">
        <v>4.9</v>
      </c>
      <c r="H85" s="58">
        <v>4.9</v>
      </c>
      <c r="I85" s="58">
        <v>4.9</v>
      </c>
      <c r="J85" s="58">
        <v>4.9</v>
      </c>
      <c r="K85" s="58">
        <v>4.9</v>
      </c>
      <c r="L85" s="58">
        <v>4.9</v>
      </c>
      <c r="M85" s="58">
        <v>4.9</v>
      </c>
      <c r="N85" s="58">
        <v>4.9</v>
      </c>
    </row>
    <row r="86" ht="15.75" customHeight="1">
      <c r="B86" s="16"/>
      <c r="C86" s="16"/>
    </row>
    <row r="87" ht="15.75" customHeight="1" outlineLevel="1">
      <c r="A87" s="183" t="s">
        <v>167</v>
      </c>
      <c r="B87" s="184"/>
      <c r="C87" s="184"/>
      <c r="D87" s="185"/>
      <c r="E87" s="185"/>
      <c r="F87" s="185"/>
      <c r="G87" s="185"/>
      <c r="H87" s="185"/>
      <c r="I87" s="185"/>
      <c r="J87" s="185"/>
      <c r="K87" s="185"/>
      <c r="L87" s="185"/>
      <c r="M87" s="185"/>
      <c r="N87" s="185"/>
      <c r="O87" s="186"/>
      <c r="P87" s="186"/>
      <c r="Q87" s="186"/>
      <c r="R87" s="186"/>
      <c r="S87" s="186"/>
      <c r="T87" s="186"/>
      <c r="U87" s="186"/>
      <c r="V87" s="186"/>
      <c r="W87" s="186"/>
      <c r="X87" s="186"/>
      <c r="Y87" s="186"/>
      <c r="Z87" s="186"/>
    </row>
    <row r="88" ht="15.75" customHeight="1" outlineLevel="1">
      <c r="A88" s="59" t="s">
        <v>76</v>
      </c>
      <c r="B88" s="16"/>
      <c r="C88" s="16"/>
    </row>
    <row r="89" ht="15.75" customHeight="1" outlineLevel="1">
      <c r="A89" s="16" t="s">
        <v>168</v>
      </c>
      <c r="B89" s="19"/>
      <c r="C89" s="187">
        <v>1.0</v>
      </c>
      <c r="D89" s="187">
        <v>1.0</v>
      </c>
      <c r="E89" s="187">
        <v>1.0</v>
      </c>
      <c r="F89" s="187">
        <v>1.0</v>
      </c>
      <c r="G89" s="187">
        <v>1.0</v>
      </c>
      <c r="H89" s="187">
        <v>1.0</v>
      </c>
      <c r="I89" s="187">
        <v>1.0</v>
      </c>
      <c r="J89" s="187">
        <v>1.0</v>
      </c>
      <c r="K89" s="187">
        <v>1.0</v>
      </c>
      <c r="L89" s="187">
        <v>1.0</v>
      </c>
      <c r="M89" s="187">
        <v>1.0</v>
      </c>
      <c r="N89" s="187">
        <v>1.0</v>
      </c>
    </row>
    <row r="90" ht="15.75" customHeight="1" outlineLevel="1">
      <c r="A90" s="16" t="s">
        <v>169</v>
      </c>
      <c r="B90" s="19"/>
      <c r="C90" s="187">
        <v>0.25</v>
      </c>
      <c r="D90" s="187">
        <v>0.25</v>
      </c>
      <c r="E90" s="187">
        <v>0.25</v>
      </c>
      <c r="F90" s="187">
        <v>0.25</v>
      </c>
      <c r="G90" s="187">
        <v>0.25</v>
      </c>
      <c r="H90" s="187">
        <v>0.25</v>
      </c>
      <c r="I90" s="187">
        <v>0.25</v>
      </c>
      <c r="J90" s="187">
        <v>0.25</v>
      </c>
      <c r="K90" s="187">
        <v>0.25</v>
      </c>
      <c r="L90" s="187">
        <v>0.25</v>
      </c>
      <c r="M90" s="187">
        <v>0.25</v>
      </c>
      <c r="N90" s="187">
        <v>0.25</v>
      </c>
    </row>
    <row r="91" ht="15.75" customHeight="1" outlineLevel="1">
      <c r="A91" s="16" t="s">
        <v>170</v>
      </c>
      <c r="B91" s="19"/>
      <c r="C91" s="187">
        <v>0.68</v>
      </c>
      <c r="D91" s="187">
        <v>0.68</v>
      </c>
      <c r="E91" s="187">
        <v>0.68</v>
      </c>
      <c r="F91" s="187">
        <v>0.68</v>
      </c>
      <c r="G91" s="187">
        <v>0.68</v>
      </c>
      <c r="H91" s="187">
        <v>0.68</v>
      </c>
      <c r="I91" s="187">
        <v>0.68</v>
      </c>
      <c r="J91" s="187">
        <v>0.68</v>
      </c>
      <c r="K91" s="187">
        <v>0.68</v>
      </c>
      <c r="L91" s="187">
        <v>0.68</v>
      </c>
      <c r="M91" s="187">
        <v>0.68</v>
      </c>
      <c r="N91" s="187">
        <v>0.68</v>
      </c>
    </row>
    <row r="92" ht="15.75" customHeight="1" outlineLevel="1">
      <c r="A92" s="16" t="s">
        <v>171</v>
      </c>
      <c r="B92" s="19"/>
      <c r="C92" s="187">
        <v>1.0</v>
      </c>
      <c r="D92" s="187">
        <v>1.0</v>
      </c>
      <c r="E92" s="187">
        <v>1.0</v>
      </c>
      <c r="F92" s="187">
        <v>1.0</v>
      </c>
      <c r="G92" s="187">
        <v>1.0</v>
      </c>
      <c r="H92" s="187">
        <v>1.0</v>
      </c>
      <c r="I92" s="187">
        <v>1.0</v>
      </c>
      <c r="J92" s="187">
        <v>1.0</v>
      </c>
      <c r="K92" s="187">
        <v>1.0</v>
      </c>
      <c r="L92" s="187">
        <v>1.0</v>
      </c>
      <c r="M92" s="187">
        <v>1.0</v>
      </c>
      <c r="N92" s="187">
        <v>1.0</v>
      </c>
    </row>
    <row r="93" ht="15.75" customHeight="1" outlineLevel="1">
      <c r="A93" s="16" t="s">
        <v>172</v>
      </c>
      <c r="B93" s="19"/>
      <c r="C93" s="187">
        <v>0.1</v>
      </c>
      <c r="D93" s="187">
        <v>0.1</v>
      </c>
      <c r="E93" s="187">
        <v>0.1</v>
      </c>
      <c r="F93" s="187">
        <v>0.1</v>
      </c>
      <c r="G93" s="187">
        <v>0.1</v>
      </c>
      <c r="H93" s="187">
        <v>0.1</v>
      </c>
      <c r="I93" s="187">
        <v>0.1</v>
      </c>
      <c r="J93" s="187">
        <v>0.1</v>
      </c>
      <c r="K93" s="187">
        <v>0.1</v>
      </c>
      <c r="L93" s="187">
        <v>0.1</v>
      </c>
      <c r="M93" s="187">
        <v>0.1</v>
      </c>
      <c r="N93" s="187">
        <v>0.1</v>
      </c>
    </row>
    <row r="94" ht="15.75" customHeight="1" outlineLevel="1">
      <c r="A94" s="16" t="s">
        <v>173</v>
      </c>
      <c r="B94" s="16"/>
      <c r="C94" s="188">
        <v>1.0</v>
      </c>
      <c r="D94" s="188">
        <v>1.0</v>
      </c>
      <c r="E94" s="188">
        <v>1.0</v>
      </c>
      <c r="F94" s="188">
        <v>1.0</v>
      </c>
      <c r="G94" s="188">
        <v>1.0</v>
      </c>
      <c r="H94" s="188">
        <v>1.0</v>
      </c>
      <c r="I94" s="188">
        <v>1.0</v>
      </c>
      <c r="J94" s="188">
        <v>1.0</v>
      </c>
      <c r="K94" s="188">
        <v>1.0</v>
      </c>
      <c r="L94" s="188">
        <v>1.0</v>
      </c>
      <c r="M94" s="188">
        <v>1.0</v>
      </c>
      <c r="N94" s="188">
        <v>1.0</v>
      </c>
    </row>
    <row r="95" ht="15.75" customHeight="1" outlineLevel="1">
      <c r="A95" s="16"/>
      <c r="B95" s="16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</row>
    <row r="96" ht="15.75" customHeight="1" outlineLevel="1">
      <c r="A96" s="59" t="s">
        <v>72</v>
      </c>
      <c r="B96" s="16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</row>
    <row r="97" ht="15.75" customHeight="1" outlineLevel="1">
      <c r="A97" s="16" t="s">
        <v>174</v>
      </c>
      <c r="B97" s="19"/>
      <c r="C97" s="187">
        <v>1.0</v>
      </c>
      <c r="D97" s="187">
        <v>1.0</v>
      </c>
      <c r="E97" s="187">
        <v>1.0</v>
      </c>
      <c r="F97" s="187">
        <v>1.0</v>
      </c>
      <c r="G97" s="187">
        <v>1.0</v>
      </c>
      <c r="H97" s="187">
        <v>1.0</v>
      </c>
      <c r="I97" s="187">
        <v>1.0</v>
      </c>
      <c r="J97" s="187">
        <v>1.0</v>
      </c>
      <c r="K97" s="187">
        <v>1.0</v>
      </c>
      <c r="L97" s="187">
        <v>1.0</v>
      </c>
      <c r="M97" s="187">
        <v>1.0</v>
      </c>
      <c r="N97" s="187">
        <v>1.0</v>
      </c>
    </row>
    <row r="98" ht="15.75" customHeight="1" outlineLevel="1">
      <c r="A98" s="16" t="s">
        <v>169</v>
      </c>
      <c r="B98" s="19"/>
      <c r="C98" s="187">
        <v>0.25</v>
      </c>
      <c r="D98" s="187">
        <v>0.25</v>
      </c>
      <c r="E98" s="187">
        <v>0.25</v>
      </c>
      <c r="F98" s="187">
        <v>0.25</v>
      </c>
      <c r="G98" s="187">
        <v>0.25</v>
      </c>
      <c r="H98" s="187">
        <v>0.25</v>
      </c>
      <c r="I98" s="187">
        <v>0.25</v>
      </c>
      <c r="J98" s="187">
        <v>0.25</v>
      </c>
      <c r="K98" s="187">
        <v>0.25</v>
      </c>
      <c r="L98" s="187">
        <v>0.25</v>
      </c>
      <c r="M98" s="187">
        <v>0.25</v>
      </c>
      <c r="N98" s="187">
        <v>0.25</v>
      </c>
    </row>
    <row r="99" ht="15.75" customHeight="1" outlineLevel="1">
      <c r="A99" s="16" t="s">
        <v>170</v>
      </c>
      <c r="B99" s="19"/>
      <c r="C99" s="187">
        <v>0.61</v>
      </c>
      <c r="D99" s="187">
        <v>0.61</v>
      </c>
      <c r="E99" s="187">
        <v>0.61</v>
      </c>
      <c r="F99" s="187">
        <v>0.61</v>
      </c>
      <c r="G99" s="187">
        <v>0.61</v>
      </c>
      <c r="H99" s="187">
        <v>0.61</v>
      </c>
      <c r="I99" s="187">
        <v>0.61</v>
      </c>
      <c r="J99" s="187">
        <v>0.61</v>
      </c>
      <c r="K99" s="187">
        <v>0.61</v>
      </c>
      <c r="L99" s="187">
        <v>0.61</v>
      </c>
      <c r="M99" s="187">
        <v>0.61</v>
      </c>
      <c r="N99" s="187">
        <v>0.61</v>
      </c>
    </row>
    <row r="100" ht="15.75" customHeight="1" outlineLevel="1">
      <c r="A100" s="16" t="s">
        <v>171</v>
      </c>
      <c r="B100" s="19"/>
      <c r="C100" s="187">
        <v>1.0</v>
      </c>
      <c r="D100" s="187">
        <v>1.0</v>
      </c>
      <c r="E100" s="187">
        <v>1.0</v>
      </c>
      <c r="F100" s="187">
        <v>1.0</v>
      </c>
      <c r="G100" s="187">
        <v>1.0</v>
      </c>
      <c r="H100" s="187">
        <v>1.0</v>
      </c>
      <c r="I100" s="187">
        <v>1.0</v>
      </c>
      <c r="J100" s="187">
        <v>1.0</v>
      </c>
      <c r="K100" s="187">
        <v>1.0</v>
      </c>
      <c r="L100" s="187">
        <v>1.0</v>
      </c>
      <c r="M100" s="187">
        <v>1.0</v>
      </c>
      <c r="N100" s="187">
        <v>1.0</v>
      </c>
    </row>
    <row r="101" ht="15.75" customHeight="1" outlineLevel="1">
      <c r="A101" s="16" t="s">
        <v>172</v>
      </c>
      <c r="B101" s="19"/>
      <c r="C101" s="187">
        <v>0.12</v>
      </c>
      <c r="D101" s="187">
        <v>0.12</v>
      </c>
      <c r="E101" s="187">
        <v>0.12</v>
      </c>
      <c r="F101" s="187">
        <v>0.12</v>
      </c>
      <c r="G101" s="187">
        <v>0.12</v>
      </c>
      <c r="H101" s="187">
        <v>0.12</v>
      </c>
      <c r="I101" s="187">
        <v>0.12</v>
      </c>
      <c r="J101" s="187">
        <v>0.12</v>
      </c>
      <c r="K101" s="187">
        <v>0.12</v>
      </c>
      <c r="L101" s="187">
        <v>0.12</v>
      </c>
      <c r="M101" s="187">
        <v>0.12</v>
      </c>
      <c r="N101" s="187">
        <v>0.12</v>
      </c>
    </row>
    <row r="102" ht="15.75" customHeight="1" outlineLevel="1">
      <c r="A102" s="16" t="s">
        <v>173</v>
      </c>
      <c r="B102" s="16"/>
      <c r="C102" s="58">
        <v>4.2</v>
      </c>
      <c r="D102" s="58">
        <v>4.2</v>
      </c>
      <c r="E102" s="58">
        <v>4.2</v>
      </c>
      <c r="F102" s="58">
        <v>4.2</v>
      </c>
      <c r="G102" s="58">
        <v>4.2</v>
      </c>
      <c r="H102" s="58">
        <v>4.2</v>
      </c>
      <c r="I102" s="58">
        <v>4.2</v>
      </c>
      <c r="J102" s="58">
        <v>4.2</v>
      </c>
      <c r="K102" s="58">
        <v>4.2</v>
      </c>
      <c r="L102" s="58">
        <v>4.2</v>
      </c>
      <c r="M102" s="58">
        <v>4.2</v>
      </c>
      <c r="N102" s="58">
        <v>4.2</v>
      </c>
    </row>
    <row r="103" ht="15.75" customHeight="1" outlineLevel="1">
      <c r="A103" s="16"/>
      <c r="B103" s="16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</row>
    <row r="104" ht="15.75" customHeight="1" outlineLevel="1">
      <c r="A104" s="59" t="s">
        <v>73</v>
      </c>
      <c r="B104" s="16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</row>
    <row r="105" ht="15.75" customHeight="1" outlineLevel="1">
      <c r="A105" s="16" t="s">
        <v>174</v>
      </c>
      <c r="B105" s="19"/>
      <c r="C105" s="187">
        <v>1.0</v>
      </c>
      <c r="D105" s="187">
        <v>1.0</v>
      </c>
      <c r="E105" s="187">
        <v>1.0</v>
      </c>
      <c r="F105" s="187">
        <v>1.0</v>
      </c>
      <c r="G105" s="187">
        <v>1.0</v>
      </c>
      <c r="H105" s="187">
        <v>1.0</v>
      </c>
      <c r="I105" s="187">
        <v>1.0</v>
      </c>
      <c r="J105" s="187">
        <v>1.0</v>
      </c>
      <c r="K105" s="187">
        <v>1.0</v>
      </c>
      <c r="L105" s="187">
        <v>1.0</v>
      </c>
      <c r="M105" s="187">
        <v>1.0</v>
      </c>
      <c r="N105" s="187">
        <v>1.0</v>
      </c>
    </row>
    <row r="106" ht="15.75" customHeight="1" outlineLevel="1">
      <c r="A106" s="16" t="s">
        <v>169</v>
      </c>
      <c r="B106" s="19"/>
      <c r="C106" s="187">
        <v>0.35</v>
      </c>
      <c r="D106" s="187">
        <v>0.35</v>
      </c>
      <c r="E106" s="187">
        <v>0.35</v>
      </c>
      <c r="F106" s="187">
        <v>0.35</v>
      </c>
      <c r="G106" s="187">
        <v>0.35</v>
      </c>
      <c r="H106" s="187">
        <v>0.35</v>
      </c>
      <c r="I106" s="187">
        <v>0.35</v>
      </c>
      <c r="J106" s="187">
        <v>0.35</v>
      </c>
      <c r="K106" s="187">
        <v>0.35</v>
      </c>
      <c r="L106" s="187">
        <v>0.35</v>
      </c>
      <c r="M106" s="187">
        <v>0.35</v>
      </c>
      <c r="N106" s="187">
        <v>0.35</v>
      </c>
    </row>
    <row r="107" ht="15.75" customHeight="1" outlineLevel="1">
      <c r="A107" s="16" t="s">
        <v>170</v>
      </c>
      <c r="B107" s="19"/>
      <c r="C107" s="187">
        <v>0.49</v>
      </c>
      <c r="D107" s="187">
        <v>0.49</v>
      </c>
      <c r="E107" s="187">
        <v>0.49</v>
      </c>
      <c r="F107" s="187">
        <v>0.49</v>
      </c>
      <c r="G107" s="187">
        <v>0.49</v>
      </c>
      <c r="H107" s="187">
        <v>0.49</v>
      </c>
      <c r="I107" s="187">
        <v>0.49</v>
      </c>
      <c r="J107" s="187">
        <v>0.49</v>
      </c>
      <c r="K107" s="187">
        <v>0.49</v>
      </c>
      <c r="L107" s="187">
        <v>0.49</v>
      </c>
      <c r="M107" s="187">
        <v>0.49</v>
      </c>
      <c r="N107" s="187">
        <v>0.49</v>
      </c>
    </row>
    <row r="108" ht="15.75" customHeight="1" outlineLevel="1">
      <c r="A108" s="16" t="s">
        <v>171</v>
      </c>
      <c r="B108" s="19"/>
      <c r="C108" s="187">
        <v>1.0</v>
      </c>
      <c r="D108" s="187">
        <v>1.0</v>
      </c>
      <c r="E108" s="187">
        <v>1.0</v>
      </c>
      <c r="F108" s="187">
        <v>1.0</v>
      </c>
      <c r="G108" s="187">
        <v>1.0</v>
      </c>
      <c r="H108" s="187">
        <v>1.0</v>
      </c>
      <c r="I108" s="187">
        <v>1.0</v>
      </c>
      <c r="J108" s="187">
        <v>1.0</v>
      </c>
      <c r="K108" s="187">
        <v>1.0</v>
      </c>
      <c r="L108" s="187">
        <v>1.0</v>
      </c>
      <c r="M108" s="187">
        <v>1.0</v>
      </c>
      <c r="N108" s="187">
        <v>1.0</v>
      </c>
    </row>
    <row r="109" ht="15.75" customHeight="1" outlineLevel="1">
      <c r="A109" s="16" t="s">
        <v>172</v>
      </c>
      <c r="B109" s="19"/>
      <c r="C109" s="187">
        <v>0.45</v>
      </c>
      <c r="D109" s="187">
        <v>0.45</v>
      </c>
      <c r="E109" s="187">
        <v>0.45</v>
      </c>
      <c r="F109" s="187">
        <v>0.45</v>
      </c>
      <c r="G109" s="187">
        <v>0.45</v>
      </c>
      <c r="H109" s="187">
        <v>0.45</v>
      </c>
      <c r="I109" s="187">
        <v>0.45</v>
      </c>
      <c r="J109" s="187">
        <v>0.45</v>
      </c>
      <c r="K109" s="187">
        <v>0.45</v>
      </c>
      <c r="L109" s="187">
        <v>0.45</v>
      </c>
      <c r="M109" s="187">
        <v>0.45</v>
      </c>
      <c r="N109" s="187">
        <v>0.45</v>
      </c>
    </row>
    <row r="110" ht="15.75" customHeight="1" outlineLevel="1">
      <c r="A110" s="16" t="s">
        <v>173</v>
      </c>
      <c r="B110" s="16"/>
      <c r="C110" s="58">
        <v>5.3</v>
      </c>
      <c r="D110" s="58">
        <v>5.3</v>
      </c>
      <c r="E110" s="58">
        <v>5.3</v>
      </c>
      <c r="F110" s="58">
        <v>5.3</v>
      </c>
      <c r="G110" s="58">
        <v>5.3</v>
      </c>
      <c r="H110" s="58">
        <v>5.3</v>
      </c>
      <c r="I110" s="58">
        <v>5.3</v>
      </c>
      <c r="J110" s="58">
        <v>5.3</v>
      </c>
      <c r="K110" s="58">
        <v>5.3</v>
      </c>
      <c r="L110" s="58">
        <v>5.3</v>
      </c>
      <c r="M110" s="58">
        <v>5.3</v>
      </c>
      <c r="N110" s="58">
        <v>5.3</v>
      </c>
    </row>
    <row r="111" ht="15.75" customHeight="1" outlineLevel="1">
      <c r="A111" s="16"/>
      <c r="B111" s="16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</row>
    <row r="112" ht="15.75" customHeight="1" outlineLevel="1">
      <c r="A112" s="59" t="s">
        <v>74</v>
      </c>
      <c r="B112" s="16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</row>
    <row r="113" ht="15.75" customHeight="1" outlineLevel="1">
      <c r="A113" s="16" t="s">
        <v>174</v>
      </c>
      <c r="B113" s="19"/>
      <c r="C113" s="187">
        <v>1.0</v>
      </c>
      <c r="D113" s="187">
        <v>1.0</v>
      </c>
      <c r="E113" s="187">
        <v>1.0</v>
      </c>
      <c r="F113" s="187">
        <v>1.0</v>
      </c>
      <c r="G113" s="187">
        <v>1.0</v>
      </c>
      <c r="H113" s="187">
        <v>1.0</v>
      </c>
      <c r="I113" s="187">
        <v>1.0</v>
      </c>
      <c r="J113" s="187">
        <v>1.0</v>
      </c>
      <c r="K113" s="187">
        <v>1.0</v>
      </c>
      <c r="L113" s="187">
        <v>1.0</v>
      </c>
      <c r="M113" s="187">
        <v>1.0</v>
      </c>
      <c r="N113" s="187">
        <v>1.0</v>
      </c>
    </row>
    <row r="114" ht="15.75" customHeight="1" outlineLevel="1">
      <c r="A114" s="16" t="s">
        <v>169</v>
      </c>
      <c r="B114" s="19"/>
      <c r="C114" s="187">
        <v>0.55</v>
      </c>
      <c r="D114" s="187">
        <v>0.55</v>
      </c>
      <c r="E114" s="187">
        <v>0.55</v>
      </c>
      <c r="F114" s="187">
        <v>0.55</v>
      </c>
      <c r="G114" s="187">
        <v>0.55</v>
      </c>
      <c r="H114" s="187">
        <v>0.55</v>
      </c>
      <c r="I114" s="187">
        <v>0.55</v>
      </c>
      <c r="J114" s="187">
        <v>0.55</v>
      </c>
      <c r="K114" s="187">
        <v>0.55</v>
      </c>
      <c r="L114" s="187">
        <v>0.55</v>
      </c>
      <c r="M114" s="187">
        <v>0.55</v>
      </c>
      <c r="N114" s="187">
        <v>0.55</v>
      </c>
    </row>
    <row r="115" ht="15.75" customHeight="1" outlineLevel="1">
      <c r="A115" s="16" t="s">
        <v>170</v>
      </c>
      <c r="B115" s="19"/>
      <c r="C115" s="187">
        <v>0.23</v>
      </c>
      <c r="D115" s="187">
        <v>0.23</v>
      </c>
      <c r="E115" s="187">
        <v>0.23</v>
      </c>
      <c r="F115" s="187">
        <v>0.23</v>
      </c>
      <c r="G115" s="187">
        <v>0.23</v>
      </c>
      <c r="H115" s="187">
        <v>0.23</v>
      </c>
      <c r="I115" s="187">
        <v>0.23</v>
      </c>
      <c r="J115" s="187">
        <v>0.23</v>
      </c>
      <c r="K115" s="187">
        <v>0.23</v>
      </c>
      <c r="L115" s="187">
        <v>0.23</v>
      </c>
      <c r="M115" s="187">
        <v>0.23</v>
      </c>
      <c r="N115" s="187">
        <v>0.23</v>
      </c>
    </row>
    <row r="116" ht="15.75" customHeight="1" outlineLevel="1">
      <c r="A116" s="16" t="s">
        <v>171</v>
      </c>
      <c r="B116" s="19"/>
      <c r="C116" s="187">
        <v>1.0</v>
      </c>
      <c r="D116" s="187">
        <v>1.0</v>
      </c>
      <c r="E116" s="187">
        <v>1.0</v>
      </c>
      <c r="F116" s="187">
        <v>1.0</v>
      </c>
      <c r="G116" s="187">
        <v>1.0</v>
      </c>
      <c r="H116" s="187">
        <v>1.0</v>
      </c>
      <c r="I116" s="187">
        <v>1.0</v>
      </c>
      <c r="J116" s="187">
        <v>1.0</v>
      </c>
      <c r="K116" s="187">
        <v>1.0</v>
      </c>
      <c r="L116" s="187">
        <v>1.0</v>
      </c>
      <c r="M116" s="187">
        <v>1.0</v>
      </c>
      <c r="N116" s="187">
        <v>1.0</v>
      </c>
    </row>
    <row r="117" ht="15.75" customHeight="1" outlineLevel="1">
      <c r="A117" s="16" t="s">
        <v>172</v>
      </c>
      <c r="B117" s="19"/>
      <c r="C117" s="187">
        <v>0.6</v>
      </c>
      <c r="D117" s="187">
        <v>0.6</v>
      </c>
      <c r="E117" s="187">
        <v>0.6</v>
      </c>
      <c r="F117" s="187">
        <v>0.6</v>
      </c>
      <c r="G117" s="187">
        <v>0.6</v>
      </c>
      <c r="H117" s="187">
        <v>0.6</v>
      </c>
      <c r="I117" s="187">
        <v>0.6</v>
      </c>
      <c r="J117" s="187">
        <v>0.6</v>
      </c>
      <c r="K117" s="187">
        <v>0.6</v>
      </c>
      <c r="L117" s="187">
        <v>0.6</v>
      </c>
      <c r="M117" s="187">
        <v>0.6</v>
      </c>
      <c r="N117" s="187">
        <v>0.6</v>
      </c>
    </row>
    <row r="118" ht="15.75" customHeight="1" outlineLevel="1">
      <c r="A118" s="16" t="s">
        <v>173</v>
      </c>
      <c r="B118" s="16"/>
      <c r="C118" s="188">
        <v>1.0</v>
      </c>
      <c r="D118" s="188">
        <v>1.0</v>
      </c>
      <c r="E118" s="188">
        <v>1.0</v>
      </c>
      <c r="F118" s="188">
        <v>1.0</v>
      </c>
      <c r="G118" s="188">
        <v>1.0</v>
      </c>
      <c r="H118" s="188">
        <v>1.0</v>
      </c>
      <c r="I118" s="188">
        <v>1.0</v>
      </c>
      <c r="J118" s="188">
        <v>1.0</v>
      </c>
      <c r="K118" s="188">
        <v>1.0</v>
      </c>
      <c r="L118" s="188">
        <v>1.0</v>
      </c>
      <c r="M118" s="188">
        <v>1.0</v>
      </c>
      <c r="N118" s="188">
        <v>1.0</v>
      </c>
    </row>
    <row r="119" ht="15.75" customHeight="1">
      <c r="B119" s="16"/>
      <c r="C119" s="16"/>
    </row>
    <row r="120" ht="15.75" customHeight="1">
      <c r="A120" s="13" t="s">
        <v>75</v>
      </c>
      <c r="B120" s="51"/>
      <c r="C120" s="51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</row>
    <row r="121" ht="15.75" customHeight="1">
      <c r="A121" s="59" t="s">
        <v>76</v>
      </c>
      <c r="B121" s="16"/>
      <c r="C121" s="16"/>
    </row>
    <row r="122" ht="15.75" customHeight="1">
      <c r="A122" s="16" t="s">
        <v>77</v>
      </c>
      <c r="B122" s="19"/>
      <c r="C122" s="19">
        <v>1.0</v>
      </c>
      <c r="D122" s="19">
        <v>1.0</v>
      </c>
      <c r="E122" s="19">
        <v>1.0</v>
      </c>
      <c r="F122" s="19">
        <v>1.0</v>
      </c>
      <c r="G122" s="19">
        <v>1.0</v>
      </c>
      <c r="H122" s="19">
        <v>1.0</v>
      </c>
      <c r="I122" s="19">
        <v>1.0</v>
      </c>
      <c r="J122" s="19">
        <v>1.0</v>
      </c>
      <c r="K122" s="19">
        <v>1.0</v>
      </c>
      <c r="L122" s="19">
        <v>1.0</v>
      </c>
      <c r="M122" s="19">
        <v>1.0</v>
      </c>
      <c r="N122" s="19">
        <v>1.0</v>
      </c>
    </row>
    <row r="123" ht="15.75" customHeight="1">
      <c r="A123" s="16" t="s">
        <v>78</v>
      </c>
      <c r="B123" s="19"/>
      <c r="C123" s="19">
        <v>0.45</v>
      </c>
      <c r="D123" s="19">
        <v>0.45</v>
      </c>
      <c r="E123" s="19">
        <v>0.45</v>
      </c>
      <c r="F123" s="19">
        <v>0.45</v>
      </c>
      <c r="G123" s="19">
        <v>0.45</v>
      </c>
      <c r="H123" s="19">
        <v>0.45</v>
      </c>
      <c r="I123" s="19">
        <v>0.45</v>
      </c>
      <c r="J123" s="19">
        <v>0.45</v>
      </c>
      <c r="K123" s="19">
        <v>0.45</v>
      </c>
      <c r="L123" s="19">
        <v>0.45</v>
      </c>
      <c r="M123" s="19">
        <v>0.45</v>
      </c>
      <c r="N123" s="19">
        <v>0.45</v>
      </c>
    </row>
    <row r="124" ht="15.75" customHeight="1">
      <c r="A124" s="21" t="s">
        <v>34</v>
      </c>
      <c r="B124" s="23"/>
      <c r="C124" s="23">
        <v>0.8</v>
      </c>
      <c r="D124" s="23">
        <v>0.8</v>
      </c>
      <c r="E124" s="23">
        <v>0.8</v>
      </c>
      <c r="F124" s="23">
        <v>0.8</v>
      </c>
      <c r="G124" s="23">
        <v>0.8</v>
      </c>
      <c r="H124" s="23">
        <v>0.8</v>
      </c>
      <c r="I124" s="23">
        <v>0.8</v>
      </c>
      <c r="J124" s="23">
        <v>0.8</v>
      </c>
      <c r="K124" s="23">
        <v>0.8</v>
      </c>
      <c r="L124" s="23">
        <v>0.8</v>
      </c>
      <c r="M124" s="23">
        <v>0.8</v>
      </c>
      <c r="N124" s="23">
        <v>0.8</v>
      </c>
    </row>
    <row r="125" ht="15.75" customHeight="1">
      <c r="A125" s="21" t="s">
        <v>35</v>
      </c>
      <c r="B125" s="23"/>
      <c r="C125" s="23">
        <v>0.18</v>
      </c>
      <c r="D125" s="23">
        <v>0.18</v>
      </c>
      <c r="E125" s="23">
        <v>0.18</v>
      </c>
      <c r="F125" s="23">
        <v>0.18</v>
      </c>
      <c r="G125" s="23">
        <v>0.18</v>
      </c>
      <c r="H125" s="23">
        <v>0.18</v>
      </c>
      <c r="I125" s="23">
        <v>0.18</v>
      </c>
      <c r="J125" s="23">
        <v>0.18</v>
      </c>
      <c r="K125" s="23">
        <v>0.18</v>
      </c>
      <c r="L125" s="23">
        <v>0.18</v>
      </c>
      <c r="M125" s="23">
        <v>0.18</v>
      </c>
      <c r="N125" s="23">
        <v>0.18</v>
      </c>
    </row>
    <row r="126" ht="15.75" customHeight="1">
      <c r="A126" s="21" t="s">
        <v>36</v>
      </c>
      <c r="B126" s="23"/>
      <c r="C126" s="23">
        <v>0.02</v>
      </c>
      <c r="D126" s="23">
        <v>0.02</v>
      </c>
      <c r="E126" s="23">
        <v>0.02</v>
      </c>
      <c r="F126" s="23">
        <v>0.02</v>
      </c>
      <c r="G126" s="23">
        <v>0.02</v>
      </c>
      <c r="H126" s="23">
        <v>0.02</v>
      </c>
      <c r="I126" s="23">
        <v>0.02</v>
      </c>
      <c r="J126" s="23">
        <v>0.02</v>
      </c>
      <c r="K126" s="23">
        <v>0.02</v>
      </c>
      <c r="L126" s="23">
        <v>0.02</v>
      </c>
      <c r="M126" s="23">
        <v>0.02</v>
      </c>
      <c r="N126" s="23">
        <v>0.02</v>
      </c>
    </row>
    <row r="127" ht="15.75" customHeight="1">
      <c r="A127" s="59" t="s">
        <v>72</v>
      </c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</row>
    <row r="128" ht="15.75" customHeight="1">
      <c r="A128" s="16" t="s">
        <v>77</v>
      </c>
      <c r="B128" s="19"/>
      <c r="C128" s="19">
        <v>1.0</v>
      </c>
      <c r="D128" s="19">
        <v>1.0</v>
      </c>
      <c r="E128" s="19">
        <v>1.0</v>
      </c>
      <c r="F128" s="19">
        <v>1.0</v>
      </c>
      <c r="G128" s="19">
        <v>1.0</v>
      </c>
      <c r="H128" s="19">
        <v>1.0</v>
      </c>
      <c r="I128" s="19">
        <v>1.0</v>
      </c>
      <c r="J128" s="19">
        <v>1.0</v>
      </c>
      <c r="K128" s="19">
        <v>1.0</v>
      </c>
      <c r="L128" s="19">
        <v>1.0</v>
      </c>
      <c r="M128" s="19">
        <v>1.0</v>
      </c>
      <c r="N128" s="19">
        <v>1.0</v>
      </c>
    </row>
    <row r="129" ht="15.75" customHeight="1">
      <c r="A129" s="16" t="s">
        <v>78</v>
      </c>
      <c r="B129" s="19"/>
      <c r="C129" s="19">
        <v>0.77</v>
      </c>
      <c r="D129" s="19">
        <v>0.77</v>
      </c>
      <c r="E129" s="19">
        <v>0.77</v>
      </c>
      <c r="F129" s="19">
        <v>0.77</v>
      </c>
      <c r="G129" s="19">
        <v>0.77</v>
      </c>
      <c r="H129" s="19">
        <v>0.77</v>
      </c>
      <c r="I129" s="19">
        <v>0.77</v>
      </c>
      <c r="J129" s="19">
        <v>0.77</v>
      </c>
      <c r="K129" s="19">
        <v>0.77</v>
      </c>
      <c r="L129" s="19">
        <v>0.77</v>
      </c>
      <c r="M129" s="19">
        <v>0.77</v>
      </c>
      <c r="N129" s="19">
        <v>0.77</v>
      </c>
    </row>
    <row r="130" ht="15.75" customHeight="1">
      <c r="A130" s="21" t="s">
        <v>35</v>
      </c>
      <c r="B130" s="23"/>
      <c r="C130" s="23">
        <v>0.95</v>
      </c>
      <c r="D130" s="23">
        <v>0.95</v>
      </c>
      <c r="E130" s="23">
        <v>0.95</v>
      </c>
      <c r="F130" s="23">
        <v>0.95</v>
      </c>
      <c r="G130" s="23">
        <v>0.95</v>
      </c>
      <c r="H130" s="23">
        <v>0.95</v>
      </c>
      <c r="I130" s="23">
        <v>0.95</v>
      </c>
      <c r="J130" s="23">
        <v>0.95</v>
      </c>
      <c r="K130" s="23">
        <v>0.95</v>
      </c>
      <c r="L130" s="23">
        <v>0.95</v>
      </c>
      <c r="M130" s="23">
        <v>0.95</v>
      </c>
      <c r="N130" s="23">
        <v>0.95</v>
      </c>
    </row>
    <row r="131" ht="15.75" customHeight="1">
      <c r="A131" s="21" t="s">
        <v>36</v>
      </c>
      <c r="B131" s="23"/>
      <c r="C131" s="23">
        <v>0.05</v>
      </c>
      <c r="D131" s="23">
        <v>0.05</v>
      </c>
      <c r="E131" s="23">
        <v>0.05</v>
      </c>
      <c r="F131" s="23">
        <v>0.05</v>
      </c>
      <c r="G131" s="23">
        <v>0.05</v>
      </c>
      <c r="H131" s="23">
        <v>0.05</v>
      </c>
      <c r="I131" s="23">
        <v>0.05</v>
      </c>
      <c r="J131" s="23">
        <v>0.05</v>
      </c>
      <c r="K131" s="23">
        <v>0.05</v>
      </c>
      <c r="L131" s="23">
        <v>0.05</v>
      </c>
      <c r="M131" s="23">
        <v>0.05</v>
      </c>
      <c r="N131" s="23">
        <v>0.05</v>
      </c>
    </row>
    <row r="132" ht="15.75" customHeight="1">
      <c r="A132" s="59" t="s">
        <v>73</v>
      </c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</row>
    <row r="133" ht="15.75" customHeight="1">
      <c r="A133" s="16" t="s">
        <v>77</v>
      </c>
      <c r="B133" s="19"/>
      <c r="C133" s="19">
        <v>1.0</v>
      </c>
      <c r="D133" s="19">
        <v>1.0</v>
      </c>
      <c r="E133" s="19">
        <v>1.0</v>
      </c>
      <c r="F133" s="19">
        <v>1.0</v>
      </c>
      <c r="G133" s="19">
        <v>1.0</v>
      </c>
      <c r="H133" s="19">
        <v>1.0</v>
      </c>
      <c r="I133" s="19">
        <v>1.0</v>
      </c>
      <c r="J133" s="19">
        <v>1.0</v>
      </c>
      <c r="K133" s="19">
        <v>1.0</v>
      </c>
      <c r="L133" s="19">
        <v>1.0</v>
      </c>
      <c r="M133" s="19">
        <v>1.0</v>
      </c>
      <c r="N133" s="19">
        <v>1.0</v>
      </c>
    </row>
    <row r="134" ht="15.75" customHeight="1">
      <c r="A134" s="16" t="s">
        <v>79</v>
      </c>
      <c r="B134" s="19"/>
      <c r="C134" s="19">
        <v>0.02</v>
      </c>
      <c r="D134" s="19">
        <v>0.02</v>
      </c>
      <c r="E134" s="19">
        <v>0.02</v>
      </c>
      <c r="F134" s="19">
        <v>0.02</v>
      </c>
      <c r="G134" s="19">
        <v>0.02</v>
      </c>
      <c r="H134" s="19">
        <v>0.02</v>
      </c>
      <c r="I134" s="19">
        <v>0.02</v>
      </c>
      <c r="J134" s="19">
        <v>0.02</v>
      </c>
      <c r="K134" s="19">
        <v>0.02</v>
      </c>
      <c r="L134" s="19">
        <v>0.02</v>
      </c>
      <c r="M134" s="19">
        <v>0.02</v>
      </c>
      <c r="N134" s="19">
        <v>0.02</v>
      </c>
    </row>
    <row r="135" ht="15.75" customHeight="1">
      <c r="B135" s="16"/>
      <c r="C135" s="16"/>
    </row>
    <row r="136" ht="15.75" customHeight="1">
      <c r="A136" s="60" t="s">
        <v>175</v>
      </c>
      <c r="B136" s="16"/>
      <c r="C136" s="62">
        <f t="shared" ref="C136:N136" si="27">C122*C123*C172</f>
        <v>36809.4231</v>
      </c>
      <c r="D136" s="62">
        <f t="shared" si="27"/>
        <v>56904.13881</v>
      </c>
      <c r="E136" s="62">
        <f t="shared" si="27"/>
        <v>74910.60135</v>
      </c>
      <c r="F136" s="62">
        <f t="shared" si="27"/>
        <v>92290.85449</v>
      </c>
      <c r="G136" s="62">
        <f t="shared" si="27"/>
        <v>110109.0814</v>
      </c>
      <c r="H136" s="62">
        <f t="shared" si="27"/>
        <v>129186.5203</v>
      </c>
      <c r="I136" s="62">
        <f t="shared" si="27"/>
        <v>150203.7484</v>
      </c>
      <c r="J136" s="62">
        <f t="shared" si="27"/>
        <v>173772.7827</v>
      </c>
      <c r="K136" s="62">
        <f t="shared" si="27"/>
        <v>200485.1988</v>
      </c>
      <c r="L136" s="62">
        <f t="shared" si="27"/>
        <v>230949.327</v>
      </c>
      <c r="M136" s="62">
        <f t="shared" si="27"/>
        <v>265817.0889</v>
      </c>
      <c r="N136" s="62">
        <f t="shared" si="27"/>
        <v>305806.5428</v>
      </c>
    </row>
    <row r="137" ht="15.75" customHeight="1">
      <c r="A137" s="60" t="s">
        <v>176</v>
      </c>
      <c r="B137" s="16"/>
      <c r="C137" s="62">
        <f t="shared" ref="C137:N137" si="28">C128*C129*B244</f>
        <v>5299.743282</v>
      </c>
      <c r="D137" s="62">
        <f t="shared" si="28"/>
        <v>6115.729794</v>
      </c>
      <c r="E137" s="62">
        <f t="shared" si="28"/>
        <v>7126.813259</v>
      </c>
      <c r="F137" s="62">
        <f t="shared" si="28"/>
        <v>8438.027553</v>
      </c>
      <c r="G137" s="62">
        <f t="shared" si="28"/>
        <v>10244.1816</v>
      </c>
      <c r="H137" s="62">
        <f t="shared" si="28"/>
        <v>12916.03932</v>
      </c>
      <c r="I137" s="62">
        <f t="shared" si="28"/>
        <v>17169.69921</v>
      </c>
      <c r="J137" s="62">
        <f t="shared" si="28"/>
        <v>24400.02174</v>
      </c>
      <c r="K137" s="62">
        <f t="shared" si="28"/>
        <v>37338.53911</v>
      </c>
      <c r="L137" s="62">
        <f t="shared" si="28"/>
        <v>61350.97102</v>
      </c>
      <c r="M137" s="62">
        <f t="shared" si="28"/>
        <v>106996.8015</v>
      </c>
      <c r="N137" s="62">
        <f t="shared" si="28"/>
        <v>195078.508</v>
      </c>
    </row>
    <row r="138" ht="15.75" customHeight="1">
      <c r="A138" s="60" t="s">
        <v>82</v>
      </c>
      <c r="B138" s="16"/>
      <c r="C138" s="62">
        <f t="shared" ref="C138:N138" si="29">C128*C129*B245</f>
        <v>1551.285132</v>
      </c>
      <c r="D138" s="62">
        <f t="shared" si="29"/>
        <v>7400.364227</v>
      </c>
      <c r="E138" s="62">
        <f t="shared" si="29"/>
        <v>19611.62261</v>
      </c>
      <c r="F138" s="62">
        <f t="shared" si="29"/>
        <v>44469.04922</v>
      </c>
      <c r="G138" s="62">
        <f t="shared" si="29"/>
        <v>94383.92734</v>
      </c>
      <c r="H138" s="62">
        <f t="shared" si="29"/>
        <v>193857.6509</v>
      </c>
      <c r="I138" s="62">
        <f t="shared" si="29"/>
        <v>391245.9787</v>
      </c>
      <c r="J138" s="62">
        <f t="shared" si="29"/>
        <v>781969.3778</v>
      </c>
      <c r="K138" s="62">
        <f t="shared" si="29"/>
        <v>1554304.686</v>
      </c>
      <c r="L138" s="62">
        <f t="shared" si="29"/>
        <v>3079727.384</v>
      </c>
      <c r="M138" s="62">
        <f t="shared" si="29"/>
        <v>6091147.404</v>
      </c>
      <c r="N138" s="62">
        <f t="shared" si="29"/>
        <v>12034549.4</v>
      </c>
    </row>
    <row r="139" ht="15.75" customHeight="1">
      <c r="A139" s="60" t="s">
        <v>83</v>
      </c>
      <c r="B139" s="16"/>
      <c r="C139" s="62">
        <f t="shared" ref="C139:N139" si="30">C128*C129*B246</f>
        <v>687.914611</v>
      </c>
      <c r="D139" s="62">
        <f t="shared" si="30"/>
        <v>889.8160934</v>
      </c>
      <c r="E139" s="62">
        <f t="shared" si="30"/>
        <v>1122.379676</v>
      </c>
      <c r="F139" s="62">
        <f t="shared" si="30"/>
        <v>1393.009711</v>
      </c>
      <c r="G139" s="62">
        <f t="shared" si="30"/>
        <v>1713.14448</v>
      </c>
      <c r="H139" s="62">
        <f t="shared" si="30"/>
        <v>2101.694344</v>
      </c>
      <c r="I139" s="62">
        <f t="shared" si="30"/>
        <v>2591.699078</v>
      </c>
      <c r="J139" s="62">
        <f t="shared" si="30"/>
        <v>3243.698811</v>
      </c>
      <c r="K139" s="62">
        <f t="shared" si="30"/>
        <v>4171.715864</v>
      </c>
      <c r="L139" s="62">
        <f t="shared" si="30"/>
        <v>5594.526009</v>
      </c>
      <c r="M139" s="62">
        <f t="shared" si="30"/>
        <v>7936.694364</v>
      </c>
      <c r="N139" s="62">
        <f t="shared" si="30"/>
        <v>12027.7915</v>
      </c>
    </row>
    <row r="140" ht="15.75" customHeight="1">
      <c r="B140" s="16"/>
      <c r="C140" s="16"/>
    </row>
    <row r="141" ht="15.75" customHeight="1">
      <c r="A141" s="13" t="s">
        <v>84</v>
      </c>
      <c r="B141" s="51"/>
      <c r="C141" s="51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</row>
    <row r="142" ht="15.75" customHeight="1">
      <c r="A142" s="59" t="s">
        <v>73</v>
      </c>
      <c r="B142" s="16"/>
      <c r="C142" s="16"/>
    </row>
    <row r="143" ht="15.75" customHeight="1">
      <c r="A143" s="16" t="s">
        <v>85</v>
      </c>
      <c r="B143" s="19"/>
      <c r="C143" s="19">
        <v>0.04</v>
      </c>
      <c r="D143" s="19">
        <v>0.04</v>
      </c>
      <c r="E143" s="19">
        <v>0.04</v>
      </c>
      <c r="F143" s="19">
        <v>0.04</v>
      </c>
      <c r="G143" s="19">
        <v>0.04</v>
      </c>
      <c r="H143" s="19">
        <v>0.04</v>
      </c>
      <c r="I143" s="19">
        <v>0.04</v>
      </c>
      <c r="J143" s="19">
        <v>0.04</v>
      </c>
      <c r="K143" s="19">
        <v>0.04</v>
      </c>
      <c r="L143" s="19">
        <v>0.04</v>
      </c>
      <c r="M143" s="19">
        <v>0.04</v>
      </c>
      <c r="N143" s="19">
        <v>0.04</v>
      </c>
    </row>
    <row r="144" ht="15.75" customHeight="1">
      <c r="A144" s="16" t="s">
        <v>86</v>
      </c>
      <c r="B144" s="19"/>
      <c r="C144" s="19">
        <v>0.3</v>
      </c>
      <c r="D144" s="19">
        <v>0.3</v>
      </c>
      <c r="E144" s="19">
        <v>0.3</v>
      </c>
      <c r="F144" s="19">
        <v>0.3</v>
      </c>
      <c r="G144" s="19">
        <v>0.3</v>
      </c>
      <c r="H144" s="19">
        <v>0.3</v>
      </c>
      <c r="I144" s="19">
        <v>0.3</v>
      </c>
      <c r="J144" s="19">
        <v>0.3</v>
      </c>
      <c r="K144" s="19">
        <v>0.3</v>
      </c>
      <c r="L144" s="19">
        <v>0.3</v>
      </c>
      <c r="M144" s="19">
        <v>0.3</v>
      </c>
      <c r="N144" s="19">
        <v>0.3</v>
      </c>
    </row>
    <row r="145" ht="15.75" customHeight="1"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</row>
    <row r="146" ht="15.75" customHeight="1">
      <c r="A146" s="59" t="s">
        <v>74</v>
      </c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</row>
    <row r="147" ht="15.75" customHeight="1">
      <c r="A147" s="16" t="s">
        <v>85</v>
      </c>
      <c r="B147" s="19"/>
      <c r="C147" s="19">
        <v>0.82</v>
      </c>
      <c r="D147" s="19">
        <v>0.82</v>
      </c>
      <c r="E147" s="19">
        <v>0.82</v>
      </c>
      <c r="F147" s="19">
        <v>0.82</v>
      </c>
      <c r="G147" s="19">
        <v>0.82</v>
      </c>
      <c r="H147" s="19">
        <v>0.82</v>
      </c>
      <c r="I147" s="19">
        <v>0.82</v>
      </c>
      <c r="J147" s="19">
        <v>0.82</v>
      </c>
      <c r="K147" s="19">
        <v>0.82</v>
      </c>
      <c r="L147" s="19">
        <v>0.82</v>
      </c>
      <c r="M147" s="19">
        <v>0.82</v>
      </c>
      <c r="N147" s="19">
        <v>0.82</v>
      </c>
    </row>
    <row r="148" ht="15.75" customHeight="1">
      <c r="A148" s="16" t="s">
        <v>87</v>
      </c>
      <c r="B148" s="19"/>
      <c r="C148" s="19">
        <v>0.95</v>
      </c>
      <c r="D148" s="19">
        <v>0.95</v>
      </c>
      <c r="E148" s="19">
        <v>0.95</v>
      </c>
      <c r="F148" s="19">
        <v>0.95</v>
      </c>
      <c r="G148" s="19">
        <v>0.95</v>
      </c>
      <c r="H148" s="19">
        <v>0.95</v>
      </c>
      <c r="I148" s="19">
        <v>0.95</v>
      </c>
      <c r="J148" s="19">
        <v>0.95</v>
      </c>
      <c r="K148" s="19">
        <v>0.95</v>
      </c>
      <c r="L148" s="19">
        <v>0.95</v>
      </c>
      <c r="M148" s="19">
        <v>0.95</v>
      </c>
      <c r="N148" s="19">
        <v>0.95</v>
      </c>
    </row>
    <row r="149" ht="15.75" customHeight="1">
      <c r="A149" s="21" t="s">
        <v>34</v>
      </c>
      <c r="B149" s="23"/>
      <c r="C149" s="23">
        <v>0.1</v>
      </c>
      <c r="D149" s="23">
        <v>0.1</v>
      </c>
      <c r="E149" s="23">
        <v>0.1</v>
      </c>
      <c r="F149" s="23">
        <v>0.1</v>
      </c>
      <c r="G149" s="23">
        <v>0.1</v>
      </c>
      <c r="H149" s="23">
        <v>0.1</v>
      </c>
      <c r="I149" s="23">
        <v>0.1</v>
      </c>
      <c r="J149" s="23">
        <v>0.1</v>
      </c>
      <c r="K149" s="23">
        <v>0.1</v>
      </c>
      <c r="L149" s="23">
        <v>0.1</v>
      </c>
      <c r="M149" s="23">
        <v>0.1</v>
      </c>
      <c r="N149" s="23">
        <v>0.1</v>
      </c>
    </row>
    <row r="150" ht="15.75" customHeight="1">
      <c r="A150" s="21" t="s">
        <v>35</v>
      </c>
      <c r="B150" s="23"/>
      <c r="C150" s="23">
        <v>0.9</v>
      </c>
      <c r="D150" s="23">
        <v>0.9</v>
      </c>
      <c r="E150" s="23">
        <v>0.9</v>
      </c>
      <c r="F150" s="23">
        <v>0.9</v>
      </c>
      <c r="G150" s="23">
        <v>0.9</v>
      </c>
      <c r="H150" s="23">
        <v>0.9</v>
      </c>
      <c r="I150" s="23">
        <v>0.9</v>
      </c>
      <c r="J150" s="23">
        <v>0.9</v>
      </c>
      <c r="K150" s="23">
        <v>0.9</v>
      </c>
      <c r="L150" s="23">
        <v>0.9</v>
      </c>
      <c r="M150" s="23">
        <v>0.9</v>
      </c>
      <c r="N150" s="23">
        <v>0.9</v>
      </c>
    </row>
    <row r="151" ht="15.75" customHeight="1">
      <c r="B151" s="16"/>
      <c r="C151" s="16"/>
    </row>
    <row r="152" ht="15.75" customHeight="1">
      <c r="A152" s="13" t="s">
        <v>88</v>
      </c>
      <c r="B152" s="51"/>
      <c r="C152" s="51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</row>
    <row r="153" ht="15.75" customHeight="1">
      <c r="A153" s="59" t="s">
        <v>72</v>
      </c>
      <c r="B153" s="16"/>
      <c r="C153" s="16"/>
    </row>
    <row r="154" ht="15.75" customHeight="1">
      <c r="A154" s="16" t="s">
        <v>89</v>
      </c>
      <c r="B154" s="19"/>
      <c r="C154" s="187">
        <v>0.12</v>
      </c>
      <c r="D154" s="187">
        <v>0.12</v>
      </c>
      <c r="E154" s="187">
        <v>0.12</v>
      </c>
      <c r="F154" s="187">
        <v>0.12</v>
      </c>
      <c r="G154" s="187">
        <v>0.12</v>
      </c>
      <c r="H154" s="187">
        <v>0.12</v>
      </c>
      <c r="I154" s="187">
        <v>0.12</v>
      </c>
      <c r="J154" s="187">
        <v>0.12</v>
      </c>
      <c r="K154" s="187">
        <v>0.12</v>
      </c>
      <c r="L154" s="187">
        <v>0.12</v>
      </c>
      <c r="M154" s="187">
        <v>0.12</v>
      </c>
      <c r="N154" s="187">
        <v>0.12</v>
      </c>
    </row>
    <row r="155" ht="15.75" customHeight="1">
      <c r="A155" s="16" t="s">
        <v>90</v>
      </c>
      <c r="B155" s="19"/>
      <c r="C155" s="19">
        <v>0.6</v>
      </c>
      <c r="D155" s="19">
        <v>0.6</v>
      </c>
      <c r="E155" s="19">
        <v>0.6</v>
      </c>
      <c r="F155" s="19">
        <v>0.6</v>
      </c>
      <c r="G155" s="19">
        <v>0.6</v>
      </c>
      <c r="H155" s="19">
        <v>0.6</v>
      </c>
      <c r="I155" s="19">
        <v>0.6</v>
      </c>
      <c r="J155" s="19">
        <v>0.6</v>
      </c>
      <c r="K155" s="19">
        <v>0.6</v>
      </c>
      <c r="L155" s="19">
        <v>0.6</v>
      </c>
      <c r="M155" s="19">
        <v>0.6</v>
      </c>
      <c r="N155" s="19">
        <v>0.6</v>
      </c>
    </row>
    <row r="156" ht="15.75" customHeight="1">
      <c r="A156" s="16" t="s">
        <v>91</v>
      </c>
      <c r="B156" s="19"/>
      <c r="C156" s="19">
        <v>0.4</v>
      </c>
      <c r="D156" s="19">
        <v>0.4</v>
      </c>
      <c r="E156" s="19">
        <v>0.4</v>
      </c>
      <c r="F156" s="19">
        <v>0.4</v>
      </c>
      <c r="G156" s="19">
        <v>0.4</v>
      </c>
      <c r="H156" s="19">
        <v>0.4</v>
      </c>
      <c r="I156" s="19">
        <v>0.4</v>
      </c>
      <c r="J156" s="19">
        <v>0.4</v>
      </c>
      <c r="K156" s="19">
        <v>0.4</v>
      </c>
      <c r="L156" s="19">
        <v>0.4</v>
      </c>
      <c r="M156" s="19">
        <v>0.4</v>
      </c>
      <c r="N156" s="19">
        <v>0.4</v>
      </c>
    </row>
    <row r="157" ht="15.7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</row>
    <row r="158" ht="15.75" customHeight="1">
      <c r="A158" s="59" t="s">
        <v>73</v>
      </c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</row>
    <row r="159" ht="15.75" customHeight="1">
      <c r="A159" s="16" t="s">
        <v>89</v>
      </c>
      <c r="B159" s="19"/>
      <c r="C159" s="187">
        <v>0.13</v>
      </c>
      <c r="D159" s="187">
        <v>0.13</v>
      </c>
      <c r="E159" s="187">
        <v>0.13</v>
      </c>
      <c r="F159" s="187">
        <v>0.13</v>
      </c>
      <c r="G159" s="187">
        <v>0.13</v>
      </c>
      <c r="H159" s="187">
        <v>0.13</v>
      </c>
      <c r="I159" s="187">
        <v>0.13</v>
      </c>
      <c r="J159" s="187">
        <v>0.13</v>
      </c>
      <c r="K159" s="187">
        <v>0.13</v>
      </c>
      <c r="L159" s="187">
        <v>0.13</v>
      </c>
      <c r="M159" s="187">
        <v>0.13</v>
      </c>
      <c r="N159" s="187">
        <v>0.13</v>
      </c>
    </row>
    <row r="160" ht="15.75" customHeight="1">
      <c r="A160" s="16" t="s">
        <v>90</v>
      </c>
      <c r="B160" s="19"/>
      <c r="C160" s="19">
        <v>0.9</v>
      </c>
      <c r="D160" s="19">
        <v>0.9</v>
      </c>
      <c r="E160" s="19">
        <v>0.9</v>
      </c>
      <c r="F160" s="19">
        <v>0.9</v>
      </c>
      <c r="G160" s="19">
        <v>0.9</v>
      </c>
      <c r="H160" s="19">
        <v>0.9</v>
      </c>
      <c r="I160" s="19">
        <v>0.9</v>
      </c>
      <c r="J160" s="19">
        <v>0.9</v>
      </c>
      <c r="K160" s="19">
        <v>0.9</v>
      </c>
      <c r="L160" s="19">
        <v>0.9</v>
      </c>
      <c r="M160" s="19">
        <v>0.9</v>
      </c>
      <c r="N160" s="19">
        <v>0.9</v>
      </c>
    </row>
    <row r="161" ht="15.75" customHeight="1">
      <c r="A161" s="16" t="s">
        <v>91</v>
      </c>
      <c r="B161" s="19"/>
      <c r="C161" s="19">
        <v>0.1</v>
      </c>
      <c r="D161" s="19">
        <v>0.1</v>
      </c>
      <c r="E161" s="19">
        <v>0.1</v>
      </c>
      <c r="F161" s="19">
        <v>0.1</v>
      </c>
      <c r="G161" s="19">
        <v>0.1</v>
      </c>
      <c r="H161" s="19">
        <v>0.1</v>
      </c>
      <c r="I161" s="19">
        <v>0.1</v>
      </c>
      <c r="J161" s="19">
        <v>0.1</v>
      </c>
      <c r="K161" s="19">
        <v>0.1</v>
      </c>
      <c r="L161" s="19">
        <v>0.1</v>
      </c>
      <c r="M161" s="19">
        <v>0.1</v>
      </c>
      <c r="N161" s="19">
        <v>0.1</v>
      </c>
    </row>
    <row r="162" ht="15.7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</row>
    <row r="163" ht="15.75" customHeight="1">
      <c r="A163" s="59" t="s">
        <v>74</v>
      </c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</row>
    <row r="164" ht="15.75" customHeight="1">
      <c r="A164" s="16" t="s">
        <v>89</v>
      </c>
      <c r="B164" s="19"/>
      <c r="C164" s="187">
        <v>0.15</v>
      </c>
      <c r="D164" s="187">
        <v>0.15</v>
      </c>
      <c r="E164" s="187">
        <v>0.15</v>
      </c>
      <c r="F164" s="187">
        <v>0.15</v>
      </c>
      <c r="G164" s="187">
        <v>0.15</v>
      </c>
      <c r="H164" s="187">
        <v>0.15</v>
      </c>
      <c r="I164" s="187">
        <v>0.15</v>
      </c>
      <c r="J164" s="187">
        <v>0.15</v>
      </c>
      <c r="K164" s="187">
        <v>0.15</v>
      </c>
      <c r="L164" s="187">
        <v>0.15</v>
      </c>
      <c r="M164" s="187">
        <v>0.15</v>
      </c>
      <c r="N164" s="187">
        <v>0.15</v>
      </c>
    </row>
    <row r="165" ht="15.75" customHeight="1">
      <c r="A165" s="16" t="s">
        <v>90</v>
      </c>
      <c r="B165" s="19"/>
      <c r="C165" s="19">
        <v>0.2</v>
      </c>
      <c r="D165" s="19">
        <v>0.2</v>
      </c>
      <c r="E165" s="19">
        <v>0.2</v>
      </c>
      <c r="F165" s="19">
        <v>0.2</v>
      </c>
      <c r="G165" s="19">
        <v>0.2</v>
      </c>
      <c r="H165" s="19">
        <v>0.2</v>
      </c>
      <c r="I165" s="19">
        <v>0.2</v>
      </c>
      <c r="J165" s="19">
        <v>0.2</v>
      </c>
      <c r="K165" s="19">
        <v>0.2</v>
      </c>
      <c r="L165" s="19">
        <v>0.2</v>
      </c>
      <c r="M165" s="19">
        <v>0.2</v>
      </c>
      <c r="N165" s="19">
        <v>0.2</v>
      </c>
    </row>
    <row r="166" ht="15.75" customHeight="1">
      <c r="A166" s="16" t="s">
        <v>91</v>
      </c>
      <c r="B166" s="19"/>
      <c r="C166" s="19">
        <v>0.8</v>
      </c>
      <c r="D166" s="19">
        <v>0.8</v>
      </c>
      <c r="E166" s="19">
        <v>0.8</v>
      </c>
      <c r="F166" s="19">
        <v>0.8</v>
      </c>
      <c r="G166" s="19">
        <v>0.8</v>
      </c>
      <c r="H166" s="19">
        <v>0.8</v>
      </c>
      <c r="I166" s="19">
        <v>0.8</v>
      </c>
      <c r="J166" s="19">
        <v>0.8</v>
      </c>
      <c r="K166" s="19">
        <v>0.8</v>
      </c>
      <c r="L166" s="19">
        <v>0.8</v>
      </c>
      <c r="M166" s="19">
        <v>0.8</v>
      </c>
      <c r="N166" s="19">
        <v>0.8</v>
      </c>
    </row>
    <row r="167" ht="15.75" customHeight="1">
      <c r="B167" s="16"/>
      <c r="C167" s="16"/>
    </row>
    <row r="168" ht="15.75" customHeight="1">
      <c r="A168" s="65" t="s">
        <v>92</v>
      </c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</row>
    <row r="169" ht="15.75" customHeight="1">
      <c r="A169" s="98" t="s">
        <v>93</v>
      </c>
      <c r="B169" s="69"/>
      <c r="C169" s="71">
        <f t="shared" ref="C169:N169" si="31">ROUND(C62*C54,0)</f>
        <v>63194</v>
      </c>
      <c r="D169" s="71">
        <f t="shared" si="31"/>
        <v>72674</v>
      </c>
      <c r="E169" s="71">
        <f t="shared" si="31"/>
        <v>83575</v>
      </c>
      <c r="F169" s="71">
        <f t="shared" si="31"/>
        <v>96111</v>
      </c>
      <c r="G169" s="71">
        <f t="shared" si="31"/>
        <v>110527</v>
      </c>
      <c r="H169" s="71">
        <f t="shared" si="31"/>
        <v>127107</v>
      </c>
      <c r="I169" s="71">
        <f t="shared" si="31"/>
        <v>146173</v>
      </c>
      <c r="J169" s="71">
        <f t="shared" si="31"/>
        <v>168099</v>
      </c>
      <c r="K169" s="71">
        <f t="shared" si="31"/>
        <v>193313</v>
      </c>
      <c r="L169" s="71">
        <f t="shared" si="31"/>
        <v>222310</v>
      </c>
      <c r="M169" s="71">
        <f t="shared" si="31"/>
        <v>255657</v>
      </c>
      <c r="N169" s="71">
        <f t="shared" si="31"/>
        <v>294005</v>
      </c>
    </row>
    <row r="170" ht="15.75" customHeight="1">
      <c r="A170" s="98" t="s">
        <v>94</v>
      </c>
      <c r="B170" s="69"/>
      <c r="C170" s="71">
        <f t="shared" ref="C170:N170" si="32">B172-C177</f>
        <v>18155.96823</v>
      </c>
      <c r="D170" s="71">
        <f t="shared" si="32"/>
        <v>53332.60947</v>
      </c>
      <c r="E170" s="71">
        <f t="shared" si="32"/>
        <v>82447.75512</v>
      </c>
      <c r="F170" s="71">
        <f t="shared" si="32"/>
        <v>108537.2395</v>
      </c>
      <c r="G170" s="71">
        <f t="shared" si="32"/>
        <v>133719.3471</v>
      </c>
      <c r="H170" s="71">
        <f t="shared" si="32"/>
        <v>159535.8116</v>
      </c>
      <c r="I170" s="71">
        <f t="shared" si="32"/>
        <v>187177.0401</v>
      </c>
      <c r="J170" s="71">
        <f t="shared" si="32"/>
        <v>217628.811</v>
      </c>
      <c r="K170" s="71">
        <f t="shared" si="32"/>
        <v>251777.9044</v>
      </c>
      <c r="L170" s="71">
        <f t="shared" si="32"/>
        <v>290481.1401</v>
      </c>
      <c r="M170" s="71">
        <f t="shared" si="32"/>
        <v>334620.1943</v>
      </c>
      <c r="N170" s="71">
        <f t="shared" si="32"/>
        <v>385139.7859</v>
      </c>
    </row>
    <row r="171" ht="15.75" customHeight="1">
      <c r="A171" s="74" t="s">
        <v>95</v>
      </c>
      <c r="B171" s="69"/>
      <c r="C171" s="71">
        <v>448.74976968691357</v>
      </c>
      <c r="D171" s="71">
        <v>447.03233229675374</v>
      </c>
      <c r="E171" s="71">
        <v>445.2478822460218</v>
      </c>
      <c r="F171" s="71">
        <v>442.5482997500994</v>
      </c>
      <c r="G171" s="71">
        <v>440.50047679926666</v>
      </c>
      <c r="H171" s="71">
        <v>438.3446361789306</v>
      </c>
      <c r="I171" s="71">
        <v>436.0675067246149</v>
      </c>
      <c r="J171" s="71">
        <v>433.928413530863</v>
      </c>
      <c r="K171" s="71">
        <v>431.7595920586381</v>
      </c>
      <c r="L171" s="71">
        <v>429.5866374734483</v>
      </c>
      <c r="M171" s="71">
        <v>427.44782374289457</v>
      </c>
      <c r="N171" s="71">
        <v>425.3092070053406</v>
      </c>
    </row>
    <row r="172" ht="15.75" customHeight="1">
      <c r="A172" s="83" t="s">
        <v>110</v>
      </c>
      <c r="B172" s="76">
        <v>24566.302027294198</v>
      </c>
      <c r="C172" s="69">
        <f t="shared" ref="C172:N172" si="33">SUM(C169:C171)</f>
        <v>81798.718</v>
      </c>
      <c r="D172" s="69">
        <f t="shared" si="33"/>
        <v>126453.6418</v>
      </c>
      <c r="E172" s="69">
        <f t="shared" si="33"/>
        <v>166468.003</v>
      </c>
      <c r="F172" s="69">
        <f t="shared" si="33"/>
        <v>205090.7878</v>
      </c>
      <c r="G172" s="69">
        <f t="shared" si="33"/>
        <v>244686.8476</v>
      </c>
      <c r="H172" s="69">
        <f t="shared" si="33"/>
        <v>287081.1563</v>
      </c>
      <c r="I172" s="69">
        <f t="shared" si="33"/>
        <v>333786.1076</v>
      </c>
      <c r="J172" s="69">
        <f t="shared" si="33"/>
        <v>386161.7394</v>
      </c>
      <c r="K172" s="69">
        <f t="shared" si="33"/>
        <v>445522.664</v>
      </c>
      <c r="L172" s="69">
        <f t="shared" si="33"/>
        <v>513220.7268</v>
      </c>
      <c r="M172" s="69">
        <f t="shared" si="33"/>
        <v>590704.6421</v>
      </c>
      <c r="N172" s="69">
        <f t="shared" si="33"/>
        <v>679570.0951</v>
      </c>
    </row>
    <row r="173" ht="15.75" customHeight="1">
      <c r="A173" s="79"/>
      <c r="B173" s="80"/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</row>
    <row r="174" ht="15.75" customHeight="1">
      <c r="A174" s="83" t="s">
        <v>97</v>
      </c>
      <c r="B174" s="76">
        <v>2143.422135604398</v>
      </c>
      <c r="C174" s="69">
        <f t="shared" ref="C174:N174" si="34">C185</f>
        <v>36809.6231</v>
      </c>
      <c r="D174" s="69">
        <f t="shared" si="34"/>
        <v>56904.16381</v>
      </c>
      <c r="E174" s="69">
        <f t="shared" si="34"/>
        <v>74910.4701</v>
      </c>
      <c r="F174" s="69">
        <f t="shared" si="34"/>
        <v>92290.65605</v>
      </c>
      <c r="G174" s="69">
        <f t="shared" si="34"/>
        <v>110109.0982</v>
      </c>
      <c r="H174" s="69">
        <f t="shared" si="34"/>
        <v>129186.3571</v>
      </c>
      <c r="I174" s="69">
        <f t="shared" si="34"/>
        <v>150203.4007</v>
      </c>
      <c r="J174" s="69">
        <f t="shared" si="34"/>
        <v>173772.2004</v>
      </c>
      <c r="K174" s="69">
        <f t="shared" si="34"/>
        <v>200484.7291</v>
      </c>
      <c r="L174" s="69">
        <f t="shared" si="34"/>
        <v>230948.9644</v>
      </c>
      <c r="M174" s="69">
        <f t="shared" si="34"/>
        <v>265816.6244</v>
      </c>
      <c r="N174" s="69">
        <f t="shared" si="34"/>
        <v>305806.2086</v>
      </c>
    </row>
    <row r="175" ht="15.75" customHeight="1">
      <c r="A175" s="83" t="s">
        <v>98</v>
      </c>
      <c r="B175" s="76">
        <v>26709.724162898594</v>
      </c>
      <c r="C175" s="69">
        <f t="shared" ref="C175:N175" si="35">C174+C172</f>
        <v>118608.3411</v>
      </c>
      <c r="D175" s="69">
        <f t="shared" si="35"/>
        <v>183357.8056</v>
      </c>
      <c r="E175" s="69">
        <f t="shared" si="35"/>
        <v>241378.4731</v>
      </c>
      <c r="F175" s="69">
        <f t="shared" si="35"/>
        <v>297381.4438</v>
      </c>
      <c r="G175" s="69">
        <f t="shared" si="35"/>
        <v>354795.9457</v>
      </c>
      <c r="H175" s="69">
        <f t="shared" si="35"/>
        <v>416267.5134</v>
      </c>
      <c r="I175" s="69">
        <f t="shared" si="35"/>
        <v>483989.5083</v>
      </c>
      <c r="J175" s="69">
        <f t="shared" si="35"/>
        <v>559933.9398</v>
      </c>
      <c r="K175" s="69">
        <f t="shared" si="35"/>
        <v>646007.3932</v>
      </c>
      <c r="L175" s="69">
        <f t="shared" si="35"/>
        <v>744169.6912</v>
      </c>
      <c r="M175" s="69">
        <f t="shared" si="35"/>
        <v>856521.2665</v>
      </c>
      <c r="N175" s="69">
        <f t="shared" si="35"/>
        <v>985376.3037</v>
      </c>
    </row>
    <row r="176" ht="15.75" customHeight="1">
      <c r="A176" s="82"/>
      <c r="B176" s="82"/>
      <c r="C176" s="82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</row>
    <row r="177" ht="15.75" customHeight="1">
      <c r="A177" s="74" t="s">
        <v>99</v>
      </c>
      <c r="B177" s="69"/>
      <c r="C177" s="71">
        <v>6410.3337990956625</v>
      </c>
      <c r="D177" s="71">
        <v>28466.1085299308</v>
      </c>
      <c r="E177" s="71">
        <v>44005.88667982081</v>
      </c>
      <c r="F177" s="71">
        <v>57930.76354493143</v>
      </c>
      <c r="G177" s="71">
        <v>71371.440681275</v>
      </c>
      <c r="H177" s="71">
        <v>85151.03593803408</v>
      </c>
      <c r="I177" s="71">
        <v>99904.11618009262</v>
      </c>
      <c r="J177" s="71">
        <v>116157.29657913034</v>
      </c>
      <c r="K177" s="71">
        <v>134383.83499547694</v>
      </c>
      <c r="L177" s="71">
        <v>155041.52387375888</v>
      </c>
      <c r="M177" s="71">
        <v>178600.53250200374</v>
      </c>
      <c r="N177" s="71">
        <v>205564.85623841194</v>
      </c>
    </row>
    <row r="178" ht="15.75" customHeight="1">
      <c r="A178" s="189" t="s">
        <v>100</v>
      </c>
      <c r="B178" s="82"/>
      <c r="C178" s="86">
        <f t="shared" ref="C178:N178" si="36">C177/B175</f>
        <v>0.24</v>
      </c>
      <c r="D178" s="86">
        <f t="shared" si="36"/>
        <v>0.2400008993</v>
      </c>
      <c r="E178" s="86">
        <f t="shared" si="36"/>
        <v>0.2400000727</v>
      </c>
      <c r="F178" s="86">
        <f t="shared" si="36"/>
        <v>0.23999971</v>
      </c>
      <c r="G178" s="86">
        <f t="shared" si="36"/>
        <v>0.2399996441</v>
      </c>
      <c r="H178" s="86">
        <f t="shared" si="36"/>
        <v>0.2400000252</v>
      </c>
      <c r="I178" s="86">
        <f t="shared" si="36"/>
        <v>0.2399997909</v>
      </c>
      <c r="J178" s="86">
        <f t="shared" si="36"/>
        <v>0.2399996169</v>
      </c>
      <c r="K178" s="86">
        <f t="shared" si="36"/>
        <v>0.2399994454</v>
      </c>
      <c r="L178" s="86">
        <f t="shared" si="36"/>
        <v>0.2399996123</v>
      </c>
      <c r="M178" s="86">
        <f t="shared" si="36"/>
        <v>0.2399997401</v>
      </c>
      <c r="N178" s="86">
        <f t="shared" si="36"/>
        <v>0.2399997108</v>
      </c>
    </row>
    <row r="179" ht="15.75" customHeight="1">
      <c r="A179" s="189" t="s">
        <v>101</v>
      </c>
      <c r="B179" s="82"/>
      <c r="C179" s="86">
        <f t="shared" ref="C179:N179" si="37">C170/B172</f>
        <v>0.73905988</v>
      </c>
      <c r="D179" s="86">
        <f t="shared" si="37"/>
        <v>0.6519981092</v>
      </c>
      <c r="E179" s="86">
        <f t="shared" si="37"/>
        <v>0.6519998471</v>
      </c>
      <c r="F179" s="86">
        <f t="shared" si="37"/>
        <v>0.6520006097</v>
      </c>
      <c r="G179" s="86">
        <f t="shared" si="37"/>
        <v>0.6520007482</v>
      </c>
      <c r="H179" s="86">
        <f t="shared" si="37"/>
        <v>0.6519999469</v>
      </c>
      <c r="I179" s="86">
        <f t="shared" si="37"/>
        <v>0.6520004396</v>
      </c>
      <c r="J179" s="86">
        <f t="shared" si="37"/>
        <v>0.6520008055</v>
      </c>
      <c r="K179" s="86">
        <f t="shared" si="37"/>
        <v>0.6520011661</v>
      </c>
      <c r="L179" s="86">
        <f t="shared" si="37"/>
        <v>0.6520008152</v>
      </c>
      <c r="M179" s="86">
        <f t="shared" si="37"/>
        <v>0.6520005464</v>
      </c>
      <c r="N179" s="86">
        <f t="shared" si="37"/>
        <v>0.6520006081</v>
      </c>
    </row>
    <row r="180" ht="15.75" customHeight="1">
      <c r="A180" s="189" t="s">
        <v>102</v>
      </c>
      <c r="B180" s="82"/>
      <c r="C180" s="190">
        <f t="shared" ref="C180:N180" si="38">C227/B175</f>
        <v>0.1989350973</v>
      </c>
      <c r="D180" s="190">
        <f t="shared" si="38"/>
        <v>0.05171243489</v>
      </c>
      <c r="E180" s="190">
        <f t="shared" si="38"/>
        <v>0.0389907636</v>
      </c>
      <c r="F180" s="190">
        <f t="shared" si="38"/>
        <v>0.03507308518</v>
      </c>
      <c r="G180" s="190">
        <f t="shared" si="38"/>
        <v>0.03456316694</v>
      </c>
      <c r="H180" s="190">
        <f t="shared" si="38"/>
        <v>0.0365226079</v>
      </c>
      <c r="I180" s="190">
        <f t="shared" si="38"/>
        <v>0.04137131205</v>
      </c>
      <c r="J180" s="190">
        <f t="shared" si="38"/>
        <v>0.05054840095</v>
      </c>
      <c r="K180" s="190">
        <f t="shared" si="38"/>
        <v>0.06683283645</v>
      </c>
      <c r="L180" s="190">
        <f t="shared" si="38"/>
        <v>0.09514265966</v>
      </c>
      <c r="M180" s="190">
        <f t="shared" si="38"/>
        <v>0.1439934152</v>
      </c>
      <c r="N180" s="190">
        <f t="shared" si="38"/>
        <v>0.2280376115</v>
      </c>
    </row>
    <row r="181" ht="15.75" customHeight="1">
      <c r="A181" s="189" t="s">
        <v>103</v>
      </c>
      <c r="B181" s="82"/>
      <c r="C181" s="86">
        <f t="shared" ref="C181:N181" si="39">(C170+B174)/B175</f>
        <v>0.76</v>
      </c>
      <c r="D181" s="86">
        <f t="shared" si="39"/>
        <v>0.7599991007</v>
      </c>
      <c r="E181" s="86">
        <f t="shared" si="39"/>
        <v>0.7599999273</v>
      </c>
      <c r="F181" s="86">
        <f t="shared" si="39"/>
        <v>0.76000029</v>
      </c>
      <c r="G181" s="86">
        <f t="shared" si="39"/>
        <v>0.7600003559</v>
      </c>
      <c r="H181" s="86">
        <f t="shared" si="39"/>
        <v>0.7599999748</v>
      </c>
      <c r="I181" s="86">
        <f t="shared" si="39"/>
        <v>0.7600002091</v>
      </c>
      <c r="J181" s="86">
        <f t="shared" si="39"/>
        <v>0.7600003831</v>
      </c>
      <c r="K181" s="86">
        <f t="shared" si="39"/>
        <v>0.7600005546</v>
      </c>
      <c r="L181" s="86">
        <f t="shared" si="39"/>
        <v>0.7600003877</v>
      </c>
      <c r="M181" s="86">
        <f t="shared" si="39"/>
        <v>0.7600002599</v>
      </c>
      <c r="N181" s="86">
        <f t="shared" si="39"/>
        <v>0.7600002892</v>
      </c>
    </row>
    <row r="182" ht="15.75" customHeight="1">
      <c r="A182" s="191" t="s">
        <v>177</v>
      </c>
      <c r="B182" s="82"/>
      <c r="C182" s="82"/>
      <c r="D182" s="192">
        <f t="shared" ref="D182:N182" si="40">D171/C177</f>
        <v>0.06973620194</v>
      </c>
      <c r="E182" s="192">
        <f t="shared" si="40"/>
        <v>0.01564133298</v>
      </c>
      <c r="F182" s="192">
        <f t="shared" si="40"/>
        <v>0.01005657045</v>
      </c>
      <c r="G182" s="192">
        <f t="shared" si="40"/>
        <v>0.007603912841</v>
      </c>
      <c r="H182" s="192">
        <f t="shared" si="40"/>
        <v>0.006141737255</v>
      </c>
      <c r="I182" s="192">
        <f t="shared" si="40"/>
        <v>0.005121106302</v>
      </c>
      <c r="J182" s="192">
        <f t="shared" si="40"/>
        <v>0.0043434488</v>
      </c>
      <c r="K182" s="192">
        <f t="shared" si="40"/>
        <v>0.003717025144</v>
      </c>
      <c r="L182" s="192">
        <f t="shared" si="40"/>
        <v>0.003196713634</v>
      </c>
      <c r="M182" s="192">
        <f t="shared" si="40"/>
        <v>0.002756989309</v>
      </c>
      <c r="N182" s="192">
        <f t="shared" si="40"/>
        <v>0.002381343443</v>
      </c>
    </row>
    <row r="183" ht="15.75" customHeight="1">
      <c r="A183" s="82"/>
      <c r="B183" s="82"/>
      <c r="C183" s="82"/>
      <c r="D183" s="82"/>
      <c r="E183" s="82"/>
      <c r="F183" s="82"/>
      <c r="G183" s="82"/>
      <c r="H183" s="82"/>
      <c r="I183" s="82"/>
      <c r="J183" s="82"/>
      <c r="K183" s="82"/>
      <c r="L183" s="82"/>
      <c r="M183" s="82"/>
      <c r="N183" s="82"/>
    </row>
    <row r="184" ht="15.75" customHeight="1">
      <c r="A184" s="65" t="s">
        <v>178</v>
      </c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</row>
    <row r="185" ht="15.75" customHeight="1">
      <c r="A185" s="74" t="s">
        <v>93</v>
      </c>
      <c r="B185" s="82"/>
      <c r="C185" s="193">
        <f t="shared" ref="C185:N185" si="41">SUM(C186:C188)</f>
        <v>36809.6231</v>
      </c>
      <c r="D185" s="193">
        <f t="shared" si="41"/>
        <v>56904.16381</v>
      </c>
      <c r="E185" s="193">
        <f t="shared" si="41"/>
        <v>74910.4701</v>
      </c>
      <c r="F185" s="193">
        <f t="shared" si="41"/>
        <v>92290.65605</v>
      </c>
      <c r="G185" s="193">
        <f t="shared" si="41"/>
        <v>110109.0982</v>
      </c>
      <c r="H185" s="193">
        <f t="shared" si="41"/>
        <v>129186.3571</v>
      </c>
      <c r="I185" s="193">
        <f t="shared" si="41"/>
        <v>150203.4007</v>
      </c>
      <c r="J185" s="193">
        <f t="shared" si="41"/>
        <v>173772.2004</v>
      </c>
      <c r="K185" s="193">
        <f t="shared" si="41"/>
        <v>200484.7291</v>
      </c>
      <c r="L185" s="193">
        <f t="shared" si="41"/>
        <v>230948.9644</v>
      </c>
      <c r="M185" s="193">
        <f t="shared" si="41"/>
        <v>265816.6244</v>
      </c>
      <c r="N185" s="193">
        <f t="shared" si="41"/>
        <v>305806.2086</v>
      </c>
    </row>
    <row r="186" ht="15.75" customHeight="1">
      <c r="A186" s="87" t="s">
        <v>106</v>
      </c>
      <c r="B186" s="69"/>
      <c r="C186" s="89">
        <v>26134.8324003244</v>
      </c>
      <c r="D186" s="89">
        <v>40515.76463280054</v>
      </c>
      <c r="E186" s="89">
        <v>53066.57701969323</v>
      </c>
      <c r="F186" s="89">
        <v>65164.58642616551</v>
      </c>
      <c r="G186" s="89">
        <v>77659.50652105824</v>
      </c>
      <c r="H186" s="89">
        <v>91509.82784168891</v>
      </c>
      <c r="I186" s="89">
        <v>106347.94906743948</v>
      </c>
      <c r="J186" s="89">
        <v>122897.1718797383</v>
      </c>
      <c r="K186" s="89">
        <v>141742.25955361692</v>
      </c>
      <c r="L186" s="89">
        <v>163322.7987740612</v>
      </c>
      <c r="M186" s="89">
        <v>188080.78848072846</v>
      </c>
      <c r="N186" s="89">
        <v>216327.0225286212</v>
      </c>
    </row>
    <row r="187" ht="15.75" customHeight="1">
      <c r="A187" s="87" t="s">
        <v>107</v>
      </c>
      <c r="B187" s="69"/>
      <c r="C187" s="89">
        <v>8907.928789969726</v>
      </c>
      <c r="D187" s="89">
        <v>13679.760979951196</v>
      </c>
      <c r="E187" s="89">
        <v>18014.469849937646</v>
      </c>
      <c r="F187" s="89">
        <v>22387.49818280297</v>
      </c>
      <c r="G187" s="89">
        <v>26546.334614927284</v>
      </c>
      <c r="H187" s="89">
        <v>31173.887494542792</v>
      </c>
      <c r="I187" s="89">
        <v>36224.75362872249</v>
      </c>
      <c r="J187" s="89">
        <v>41935.67941878611</v>
      </c>
      <c r="K187" s="89">
        <v>48416.00198993251</v>
      </c>
      <c r="L187" s="89">
        <v>55723.00927459011</v>
      </c>
      <c r="M187" s="89">
        <v>64145.77948920222</v>
      </c>
      <c r="N187" s="89">
        <v>73796.29766405394</v>
      </c>
    </row>
    <row r="188" ht="15.75" customHeight="1">
      <c r="A188" s="87" t="s">
        <v>108</v>
      </c>
      <c r="B188" s="69"/>
      <c r="C188" s="89">
        <v>1766.8619087543275</v>
      </c>
      <c r="D188" s="89">
        <v>2708.6381973613898</v>
      </c>
      <c r="E188" s="89">
        <v>3829.423231573576</v>
      </c>
      <c r="F188" s="89">
        <v>4738.571444404371</v>
      </c>
      <c r="G188" s="89">
        <v>5903.257059748236</v>
      </c>
      <c r="H188" s="89">
        <v>6502.641793198439</v>
      </c>
      <c r="I188" s="89">
        <v>7630.698052713496</v>
      </c>
      <c r="J188" s="89">
        <v>8939.349126661298</v>
      </c>
      <c r="K188" s="89">
        <v>10326.46760355257</v>
      </c>
      <c r="L188" s="89">
        <v>11903.156393594898</v>
      </c>
      <c r="M188" s="89">
        <v>13590.056476291707</v>
      </c>
      <c r="N188" s="89">
        <v>15682.888414986854</v>
      </c>
    </row>
    <row r="189" ht="15.75" customHeight="1">
      <c r="A189" s="82"/>
      <c r="B189" s="82"/>
      <c r="C189" s="194"/>
      <c r="D189" s="194"/>
      <c r="E189" s="194"/>
      <c r="F189" s="194"/>
      <c r="G189" s="194"/>
      <c r="H189" s="194"/>
      <c r="I189" s="194"/>
      <c r="J189" s="194"/>
      <c r="K189" s="194"/>
      <c r="L189" s="194"/>
      <c r="M189" s="194"/>
      <c r="N189" s="194"/>
    </row>
    <row r="190" ht="15.75" customHeight="1">
      <c r="A190" s="189" t="s">
        <v>94</v>
      </c>
      <c r="B190" s="82"/>
      <c r="C190" s="193">
        <f t="shared" ref="C190:N190" si="42">SUM(C191:C193)</f>
        <v>9327.06349</v>
      </c>
      <c r="D190" s="193">
        <f t="shared" si="42"/>
        <v>18064.12002</v>
      </c>
      <c r="E190" s="193">
        <f t="shared" si="42"/>
        <v>35232.58682</v>
      </c>
      <c r="F190" s="193">
        <f t="shared" si="42"/>
        <v>69025.71734</v>
      </c>
      <c r="G190" s="193">
        <f t="shared" si="42"/>
        <v>135606.4472</v>
      </c>
      <c r="H190" s="193">
        <f t="shared" si="42"/>
        <v>266861.1194</v>
      </c>
      <c r="I190" s="193">
        <f t="shared" si="42"/>
        <v>525696.1426</v>
      </c>
      <c r="J190" s="193">
        <f t="shared" si="42"/>
        <v>1036216.95</v>
      </c>
      <c r="K190" s="193">
        <f t="shared" si="42"/>
        <v>2043267.693</v>
      </c>
      <c r="L190" s="193">
        <f t="shared" si="42"/>
        <v>4029896.41</v>
      </c>
      <c r="M190" s="193">
        <f t="shared" si="42"/>
        <v>7949100.953</v>
      </c>
      <c r="N190" s="193">
        <f t="shared" si="42"/>
        <v>15681038.25</v>
      </c>
    </row>
    <row r="191" ht="15.75" customHeight="1">
      <c r="A191" s="195" t="s">
        <v>106</v>
      </c>
      <c r="B191" s="82"/>
      <c r="C191" s="89">
        <f t="shared" ref="C191:N191" si="43">B244-C206</f>
        <v>6552.409876</v>
      </c>
      <c r="D191" s="89">
        <f t="shared" si="43"/>
        <v>7561.265927</v>
      </c>
      <c r="E191" s="89">
        <f t="shared" si="43"/>
        <v>8811.332757</v>
      </c>
      <c r="F191" s="89">
        <f t="shared" si="43"/>
        <v>10432.47043</v>
      </c>
      <c r="G191" s="89">
        <f t="shared" si="43"/>
        <v>12665.53361</v>
      </c>
      <c r="H191" s="89">
        <f t="shared" si="43"/>
        <v>15968.92134</v>
      </c>
      <c r="I191" s="89">
        <f t="shared" si="43"/>
        <v>21227.99175</v>
      </c>
      <c r="J191" s="89">
        <f t="shared" si="43"/>
        <v>30167.29961</v>
      </c>
      <c r="K191" s="89">
        <f t="shared" si="43"/>
        <v>46164.01199</v>
      </c>
      <c r="L191" s="89">
        <f t="shared" si="43"/>
        <v>75852.10963</v>
      </c>
      <c r="M191" s="89">
        <f t="shared" si="43"/>
        <v>132286.9545</v>
      </c>
      <c r="N191" s="89">
        <f t="shared" si="43"/>
        <v>241187.9735</v>
      </c>
    </row>
    <row r="192" ht="15.75" customHeight="1">
      <c r="A192" s="195" t="s">
        <v>107</v>
      </c>
      <c r="B192" s="82"/>
      <c r="C192" s="89">
        <f t="shared" ref="C192:N192" si="44">B245-C207</f>
        <v>1988.465487</v>
      </c>
      <c r="D192" s="89">
        <f t="shared" si="44"/>
        <v>9485.921418</v>
      </c>
      <c r="E192" s="89">
        <f t="shared" si="44"/>
        <v>25138.53444</v>
      </c>
      <c r="F192" s="89">
        <f t="shared" si="44"/>
        <v>57001.23582</v>
      </c>
      <c r="G192" s="89">
        <f t="shared" si="44"/>
        <v>120983.0341</v>
      </c>
      <c r="H192" s="89">
        <f t="shared" si="44"/>
        <v>248490.2617</v>
      </c>
      <c r="I192" s="89">
        <f t="shared" si="44"/>
        <v>501506.209</v>
      </c>
      <c r="J192" s="89">
        <f t="shared" si="44"/>
        <v>1002342.566</v>
      </c>
      <c r="K192" s="89">
        <f t="shared" si="44"/>
        <v>1992336.006</v>
      </c>
      <c r="L192" s="89">
        <f t="shared" si="44"/>
        <v>3947650.556</v>
      </c>
      <c r="M192" s="89">
        <f t="shared" si="44"/>
        <v>7807743.491</v>
      </c>
      <c r="N192" s="89">
        <f t="shared" si="44"/>
        <v>15426104.23</v>
      </c>
    </row>
    <row r="193" ht="15.75" customHeight="1">
      <c r="A193" s="195" t="s">
        <v>108</v>
      </c>
      <c r="B193" s="82"/>
      <c r="C193" s="89">
        <f t="shared" ref="C193:N193" si="45">B246-C208</f>
        <v>786.1881268</v>
      </c>
      <c r="D193" s="89">
        <f t="shared" si="45"/>
        <v>1016.932678</v>
      </c>
      <c r="E193" s="89">
        <f t="shared" si="45"/>
        <v>1282.71963</v>
      </c>
      <c r="F193" s="89">
        <f t="shared" si="45"/>
        <v>1592.011098</v>
      </c>
      <c r="G193" s="89">
        <f t="shared" si="45"/>
        <v>1957.879406</v>
      </c>
      <c r="H193" s="89">
        <f t="shared" si="45"/>
        <v>2401.936394</v>
      </c>
      <c r="I193" s="89">
        <f t="shared" si="45"/>
        <v>2961.941803</v>
      </c>
      <c r="J193" s="89">
        <f t="shared" si="45"/>
        <v>3707.084355</v>
      </c>
      <c r="K193" s="89">
        <f t="shared" si="45"/>
        <v>4767.675273</v>
      </c>
      <c r="L193" s="89">
        <f t="shared" si="45"/>
        <v>6393.74401</v>
      </c>
      <c r="M193" s="89">
        <f t="shared" si="45"/>
        <v>9070.507844</v>
      </c>
      <c r="N193" s="89">
        <f t="shared" si="45"/>
        <v>13746.04743</v>
      </c>
    </row>
    <row r="194" ht="15.75" customHeight="1">
      <c r="A194" s="82"/>
      <c r="B194" s="82"/>
      <c r="C194" s="194"/>
      <c r="D194" s="194"/>
      <c r="E194" s="194"/>
      <c r="F194" s="194"/>
      <c r="G194" s="194"/>
      <c r="H194" s="194"/>
      <c r="I194" s="194"/>
      <c r="J194" s="194"/>
      <c r="K194" s="194"/>
      <c r="L194" s="194"/>
      <c r="M194" s="194"/>
      <c r="N194" s="194"/>
    </row>
    <row r="195" ht="15.75" customHeight="1">
      <c r="A195" s="74" t="s">
        <v>95</v>
      </c>
      <c r="B195" s="82"/>
      <c r="C195" s="193">
        <f t="shared" ref="C195:N195" si="46">SUM(C196:C198)</f>
        <v>54.84719407</v>
      </c>
      <c r="D195" s="193">
        <f t="shared" si="46"/>
        <v>54.63728506</v>
      </c>
      <c r="E195" s="193">
        <f t="shared" si="46"/>
        <v>54.41918561</v>
      </c>
      <c r="F195" s="193">
        <f t="shared" si="46"/>
        <v>54.08923664</v>
      </c>
      <c r="G195" s="193">
        <f t="shared" si="46"/>
        <v>53.83894716</v>
      </c>
      <c r="H195" s="193">
        <f t="shared" si="46"/>
        <v>53.57545553</v>
      </c>
      <c r="I195" s="193">
        <f t="shared" si="46"/>
        <v>53.29713971</v>
      </c>
      <c r="J195" s="193">
        <f t="shared" si="46"/>
        <v>53.03569499</v>
      </c>
      <c r="K195" s="193">
        <f t="shared" si="46"/>
        <v>52.77061681</v>
      </c>
      <c r="L195" s="193">
        <f t="shared" si="46"/>
        <v>52.50503347</v>
      </c>
      <c r="M195" s="193">
        <f t="shared" si="46"/>
        <v>52.2436229</v>
      </c>
      <c r="N195" s="193">
        <f t="shared" si="46"/>
        <v>51.98223641</v>
      </c>
    </row>
    <row r="196" ht="15.75" customHeight="1">
      <c r="A196" s="87" t="s">
        <v>106</v>
      </c>
      <c r="B196" s="69"/>
      <c r="C196" s="89">
        <v>43.658366481984615</v>
      </c>
      <c r="D196" s="89">
        <v>43.44756907851294</v>
      </c>
      <c r="E196" s="89">
        <v>43.43957071960788</v>
      </c>
      <c r="F196" s="89">
        <v>43.26533131439536</v>
      </c>
      <c r="G196" s="89">
        <v>42.95624388265626</v>
      </c>
      <c r="H196" s="89">
        <v>42.72314268363683</v>
      </c>
      <c r="I196" s="89">
        <v>42.51653880279952</v>
      </c>
      <c r="J196" s="89">
        <v>42.33477598266617</v>
      </c>
      <c r="K196" s="89">
        <v>42.12309516165474</v>
      </c>
      <c r="L196" s="89">
        <v>41.893689011576534</v>
      </c>
      <c r="M196" s="89">
        <v>41.68545397876824</v>
      </c>
      <c r="N196" s="89">
        <v>41.48174121992486</v>
      </c>
    </row>
    <row r="197" ht="15.75" customHeight="1">
      <c r="A197" s="87" t="s">
        <v>107</v>
      </c>
      <c r="B197" s="69"/>
      <c r="C197" s="89">
        <v>10.750050038277621</v>
      </c>
      <c r="D197" s="89">
        <v>10.785400070546348</v>
      </c>
      <c r="E197" s="89">
        <v>10.605210891257245</v>
      </c>
      <c r="F197" s="89">
        <v>10.453069515350638</v>
      </c>
      <c r="G197" s="89">
        <v>10.472062863886595</v>
      </c>
      <c r="H197" s="89">
        <v>10.458391811973584</v>
      </c>
      <c r="I197" s="89">
        <v>10.395626713936279</v>
      </c>
      <c r="J197" s="89">
        <v>10.319708951153892</v>
      </c>
      <c r="K197" s="89">
        <v>10.264968345535362</v>
      </c>
      <c r="L197" s="89">
        <v>10.226585771007171</v>
      </c>
      <c r="M197" s="89">
        <v>10.178451762312092</v>
      </c>
      <c r="N197" s="89">
        <v>10.123555704500863</v>
      </c>
    </row>
    <row r="198" ht="15.75" customHeight="1">
      <c r="A198" s="87" t="s">
        <v>108</v>
      </c>
      <c r="B198" s="69"/>
      <c r="C198" s="89">
        <v>0.43877755258275425</v>
      </c>
      <c r="D198" s="89">
        <v>0.4043159094328397</v>
      </c>
      <c r="E198" s="89">
        <v>0.37440399698198795</v>
      </c>
      <c r="F198" s="89">
        <v>0.37083580637726565</v>
      </c>
      <c r="G198" s="89">
        <v>0.41064041781196414</v>
      </c>
      <c r="H198" s="89">
        <v>0.3939210373700024</v>
      </c>
      <c r="I198" s="89">
        <v>0.3849741940504749</v>
      </c>
      <c r="J198" s="89">
        <v>0.38121005328542223</v>
      </c>
      <c r="K198" s="89">
        <v>0.38255329997678333</v>
      </c>
      <c r="L198" s="89">
        <v>0.3847586863933246</v>
      </c>
      <c r="M198" s="89">
        <v>0.3797171608290169</v>
      </c>
      <c r="N198" s="89">
        <v>0.37693948733814386</v>
      </c>
    </row>
    <row r="199" ht="15.75" customHeight="1">
      <c r="A199" s="87"/>
      <c r="B199" s="69"/>
      <c r="C199" s="69"/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69"/>
    </row>
    <row r="200" ht="15.75" customHeight="1">
      <c r="A200" s="83" t="s">
        <v>110</v>
      </c>
      <c r="B200" s="196">
        <f>SUM(B201:B203)</f>
        <v>9790.835097</v>
      </c>
      <c r="C200" s="69">
        <f t="shared" ref="C200:N200" si="47">SUM(C185,C190,C195)</f>
        <v>46191.53378</v>
      </c>
      <c r="D200" s="69">
        <f t="shared" si="47"/>
        <v>75022.92112</v>
      </c>
      <c r="E200" s="69">
        <f t="shared" si="47"/>
        <v>110197.4761</v>
      </c>
      <c r="F200" s="69">
        <f t="shared" si="47"/>
        <v>161370.4626</v>
      </c>
      <c r="G200" s="69">
        <f t="shared" si="47"/>
        <v>245769.3843</v>
      </c>
      <c r="H200" s="69">
        <f t="shared" si="47"/>
        <v>396101.052</v>
      </c>
      <c r="I200" s="69">
        <f t="shared" si="47"/>
        <v>675952.8405</v>
      </c>
      <c r="J200" s="69">
        <f t="shared" si="47"/>
        <v>1210042.186</v>
      </c>
      <c r="K200" s="69">
        <f t="shared" si="47"/>
        <v>2243805.193</v>
      </c>
      <c r="L200" s="69">
        <f t="shared" si="47"/>
        <v>4260897.879</v>
      </c>
      <c r="M200" s="69">
        <f t="shared" si="47"/>
        <v>8214969.821</v>
      </c>
      <c r="N200" s="69">
        <f t="shared" si="47"/>
        <v>15986896.44</v>
      </c>
    </row>
    <row r="201" ht="15.75" customHeight="1">
      <c r="A201" s="114" t="s">
        <v>106</v>
      </c>
      <c r="B201" s="197">
        <v>6961.098193320069</v>
      </c>
      <c r="C201" s="69">
        <f t="shared" ref="C201:N201" si="48">SUM(C186,C191,C196)</f>
        <v>32730.90064</v>
      </c>
      <c r="D201" s="69">
        <f t="shared" si="48"/>
        <v>48120.47813</v>
      </c>
      <c r="E201" s="69">
        <f t="shared" si="48"/>
        <v>61921.34935</v>
      </c>
      <c r="F201" s="69">
        <f t="shared" si="48"/>
        <v>75640.32219</v>
      </c>
      <c r="G201" s="69">
        <f t="shared" si="48"/>
        <v>90367.99638</v>
      </c>
      <c r="H201" s="69">
        <f t="shared" si="48"/>
        <v>107521.4723</v>
      </c>
      <c r="I201" s="69">
        <f t="shared" si="48"/>
        <v>127618.4574</v>
      </c>
      <c r="J201" s="69">
        <f t="shared" si="48"/>
        <v>153106.8063</v>
      </c>
      <c r="K201" s="69">
        <f t="shared" si="48"/>
        <v>187948.3946</v>
      </c>
      <c r="L201" s="69">
        <f t="shared" si="48"/>
        <v>239216.8021</v>
      </c>
      <c r="M201" s="69">
        <f t="shared" si="48"/>
        <v>320409.4285</v>
      </c>
      <c r="N201" s="69">
        <f t="shared" si="48"/>
        <v>457556.4778</v>
      </c>
    </row>
    <row r="202" ht="15.75" customHeight="1">
      <c r="A202" s="114" t="s">
        <v>107</v>
      </c>
      <c r="B202" s="197">
        <v>2037.110300363587</v>
      </c>
      <c r="C202" s="69">
        <f t="shared" ref="C202:N202" si="49">SUM(C187,C192,C197)</f>
        <v>10907.14433</v>
      </c>
      <c r="D202" s="69">
        <f t="shared" si="49"/>
        <v>23176.4678</v>
      </c>
      <c r="E202" s="69">
        <f t="shared" si="49"/>
        <v>43163.6095</v>
      </c>
      <c r="F202" s="69">
        <f t="shared" si="49"/>
        <v>79399.18707</v>
      </c>
      <c r="G202" s="69">
        <f t="shared" si="49"/>
        <v>147539.8408</v>
      </c>
      <c r="H202" s="69">
        <f t="shared" si="49"/>
        <v>279674.6075</v>
      </c>
      <c r="I202" s="69">
        <f t="shared" si="49"/>
        <v>537741.3583</v>
      </c>
      <c r="J202" s="69">
        <f t="shared" si="49"/>
        <v>1044288.565</v>
      </c>
      <c r="K202" s="69">
        <f t="shared" si="49"/>
        <v>2040762.273</v>
      </c>
      <c r="L202" s="69">
        <f t="shared" si="49"/>
        <v>4003383.792</v>
      </c>
      <c r="M202" s="69">
        <f t="shared" si="49"/>
        <v>7871899.449</v>
      </c>
      <c r="N202" s="69">
        <f t="shared" si="49"/>
        <v>15499910.65</v>
      </c>
    </row>
    <row r="203" ht="15.75" customHeight="1">
      <c r="A203" s="114" t="s">
        <v>108</v>
      </c>
      <c r="B203" s="197">
        <v>792.6266037710642</v>
      </c>
      <c r="C203" s="69">
        <f t="shared" ref="C203:N203" si="50">SUM(C188,C193,C198)</f>
        <v>2553.488813</v>
      </c>
      <c r="D203" s="69">
        <f t="shared" si="50"/>
        <v>3725.975191</v>
      </c>
      <c r="E203" s="69">
        <f t="shared" si="50"/>
        <v>5112.517265</v>
      </c>
      <c r="F203" s="69">
        <f t="shared" si="50"/>
        <v>6330.953378</v>
      </c>
      <c r="G203" s="69">
        <f t="shared" si="50"/>
        <v>7861.547106</v>
      </c>
      <c r="H203" s="69">
        <f t="shared" si="50"/>
        <v>8904.972108</v>
      </c>
      <c r="I203" s="69">
        <f t="shared" si="50"/>
        <v>10593.02483</v>
      </c>
      <c r="J203" s="69">
        <f t="shared" si="50"/>
        <v>12646.81469</v>
      </c>
      <c r="K203" s="69">
        <f t="shared" si="50"/>
        <v>15094.52543</v>
      </c>
      <c r="L203" s="69">
        <f t="shared" si="50"/>
        <v>18297.28516</v>
      </c>
      <c r="M203" s="69">
        <f t="shared" si="50"/>
        <v>22660.94404</v>
      </c>
      <c r="N203" s="69">
        <f t="shared" si="50"/>
        <v>29429.31279</v>
      </c>
    </row>
    <row r="204" ht="15.75" customHeight="1">
      <c r="A204" s="87"/>
      <c r="B204" s="69"/>
      <c r="C204" s="69"/>
      <c r="D204" s="69"/>
      <c r="E204" s="69"/>
      <c r="F204" s="69"/>
      <c r="G204" s="69"/>
      <c r="H204" s="69"/>
      <c r="I204" s="69"/>
      <c r="J204" s="69"/>
      <c r="K204" s="69"/>
      <c r="L204" s="69"/>
      <c r="M204" s="69"/>
      <c r="N204" s="69"/>
    </row>
    <row r="205" ht="15.75" customHeight="1">
      <c r="A205" s="198" t="s">
        <v>111</v>
      </c>
      <c r="B205" s="69"/>
      <c r="C205" s="69">
        <f t="shared" ref="C205:N205" si="51">SUM(C206:C208)</f>
        <v>463.7716072</v>
      </c>
      <c r="D205" s="69">
        <f t="shared" si="51"/>
        <v>644.854151</v>
      </c>
      <c r="E205" s="69">
        <f t="shared" si="51"/>
        <v>950.2905084</v>
      </c>
      <c r="F205" s="69">
        <f t="shared" si="51"/>
        <v>1493.87549</v>
      </c>
      <c r="G205" s="69">
        <f t="shared" si="51"/>
        <v>2499.076766</v>
      </c>
      <c r="H205" s="69">
        <f t="shared" si="51"/>
        <v>4405.613859</v>
      </c>
      <c r="I205" s="69">
        <f t="shared" si="51"/>
        <v>8079.671655</v>
      </c>
      <c r="J205" s="69">
        <f t="shared" si="51"/>
        <v>15228.63222</v>
      </c>
      <c r="K205" s="69">
        <f t="shared" si="51"/>
        <v>29219.24246</v>
      </c>
      <c r="L205" s="69">
        <f t="shared" si="51"/>
        <v>56691.7477</v>
      </c>
      <c r="M205" s="69">
        <f t="shared" si="51"/>
        <v>110744.3715</v>
      </c>
      <c r="N205" s="69">
        <f t="shared" si="51"/>
        <v>217215.9033</v>
      </c>
    </row>
    <row r="206" ht="15.75" customHeight="1">
      <c r="A206" s="199" t="s">
        <v>106</v>
      </c>
      <c r="B206" s="69"/>
      <c r="C206" s="69">
        <f t="shared" ref="C206:N206" si="52">C154*C156*B244</f>
        <v>330.3736072</v>
      </c>
      <c r="D206" s="69">
        <f t="shared" si="52"/>
        <v>381.2402988</v>
      </c>
      <c r="E206" s="69">
        <f t="shared" si="52"/>
        <v>444.2688785</v>
      </c>
      <c r="F206" s="69">
        <f t="shared" si="52"/>
        <v>526.0069124</v>
      </c>
      <c r="G206" s="69">
        <f t="shared" si="52"/>
        <v>638.5983334</v>
      </c>
      <c r="H206" s="69">
        <f t="shared" si="52"/>
        <v>805.155698</v>
      </c>
      <c r="I206" s="69">
        <f t="shared" si="52"/>
        <v>1070.318912</v>
      </c>
      <c r="J206" s="69">
        <f t="shared" si="52"/>
        <v>1521.040317</v>
      </c>
      <c r="K206" s="69">
        <f t="shared" si="52"/>
        <v>2327.597243</v>
      </c>
      <c r="L206" s="69">
        <f t="shared" si="52"/>
        <v>3824.476116</v>
      </c>
      <c r="M206" s="69">
        <f t="shared" si="52"/>
        <v>6669.930481</v>
      </c>
      <c r="N206" s="69">
        <f t="shared" si="52"/>
        <v>12160.73816</v>
      </c>
    </row>
    <row r="207" ht="15.75" customHeight="1">
      <c r="A207" s="199" t="s">
        <v>107</v>
      </c>
      <c r="B207" s="69"/>
      <c r="C207" s="69">
        <f t="shared" ref="C207:N207" si="53">C159*C161*B245</f>
        <v>26.1905282</v>
      </c>
      <c r="D207" s="69">
        <f t="shared" si="53"/>
        <v>124.9412142</v>
      </c>
      <c r="E207" s="69">
        <f t="shared" si="53"/>
        <v>331.1053168</v>
      </c>
      <c r="F207" s="69">
        <f t="shared" si="53"/>
        <v>750.7761556</v>
      </c>
      <c r="G207" s="69">
        <f t="shared" si="53"/>
        <v>1593.494877</v>
      </c>
      <c r="H207" s="69">
        <f t="shared" si="53"/>
        <v>3272.92138</v>
      </c>
      <c r="I207" s="69">
        <f t="shared" si="53"/>
        <v>6605.451588</v>
      </c>
      <c r="J207" s="69">
        <f t="shared" si="53"/>
        <v>13202.08041</v>
      </c>
      <c r="K207" s="69">
        <f t="shared" si="53"/>
        <v>26241.50768</v>
      </c>
      <c r="L207" s="69">
        <f t="shared" si="53"/>
        <v>51995.3974</v>
      </c>
      <c r="M207" s="69">
        <f t="shared" si="53"/>
        <v>102837.5536</v>
      </c>
      <c r="N207" s="69">
        <f t="shared" si="53"/>
        <v>203180.7041</v>
      </c>
    </row>
    <row r="208" ht="15.75" customHeight="1">
      <c r="A208" s="199" t="s">
        <v>108</v>
      </c>
      <c r="B208" s="69"/>
      <c r="C208" s="69">
        <f t="shared" ref="C208:N208" si="54">C164*C166*B246</f>
        <v>107.2074718</v>
      </c>
      <c r="D208" s="69">
        <f t="shared" si="54"/>
        <v>138.6726379</v>
      </c>
      <c r="E208" s="69">
        <f t="shared" si="54"/>
        <v>174.9163131</v>
      </c>
      <c r="F208" s="69">
        <f t="shared" si="54"/>
        <v>217.0924224</v>
      </c>
      <c r="G208" s="69">
        <f t="shared" si="54"/>
        <v>266.9835553</v>
      </c>
      <c r="H208" s="69">
        <f t="shared" si="54"/>
        <v>327.536781</v>
      </c>
      <c r="I208" s="69">
        <f t="shared" si="54"/>
        <v>403.901155</v>
      </c>
      <c r="J208" s="69">
        <f t="shared" si="54"/>
        <v>505.511503</v>
      </c>
      <c r="K208" s="69">
        <f t="shared" si="54"/>
        <v>650.1375373</v>
      </c>
      <c r="L208" s="69">
        <f t="shared" si="54"/>
        <v>871.8741832</v>
      </c>
      <c r="M208" s="69">
        <f t="shared" si="54"/>
        <v>1236.887433</v>
      </c>
      <c r="N208" s="69">
        <f t="shared" si="54"/>
        <v>1874.461013</v>
      </c>
    </row>
    <row r="209" ht="15.75" customHeight="1">
      <c r="A209" s="198"/>
      <c r="B209" s="69"/>
      <c r="C209" s="69"/>
      <c r="D209" s="69"/>
      <c r="E209" s="69"/>
      <c r="F209" s="69"/>
      <c r="G209" s="69"/>
      <c r="H209" s="69"/>
      <c r="I209" s="69"/>
      <c r="J209" s="69"/>
      <c r="K209" s="69"/>
      <c r="L209" s="69"/>
      <c r="M209" s="69"/>
      <c r="N209" s="69"/>
    </row>
    <row r="210" ht="15.75" customHeight="1">
      <c r="A210" s="198" t="s">
        <v>112</v>
      </c>
      <c r="B210" s="69"/>
      <c r="C210" s="69"/>
      <c r="D210" s="69"/>
      <c r="E210" s="69"/>
      <c r="F210" s="69"/>
      <c r="G210" s="69"/>
      <c r="H210" s="69"/>
      <c r="I210" s="69"/>
      <c r="J210" s="69"/>
      <c r="K210" s="69"/>
      <c r="L210" s="69"/>
      <c r="M210" s="69"/>
      <c r="N210" s="69"/>
    </row>
    <row r="211" ht="15.75" customHeight="1">
      <c r="A211" s="199" t="s">
        <v>106</v>
      </c>
      <c r="B211" s="69"/>
      <c r="C211" s="86">
        <f t="shared" ref="C211:N211" si="55">C206/C201</f>
        <v>0.0100936302</v>
      </c>
      <c r="D211" s="86">
        <f t="shared" si="55"/>
        <v>0.007922620757</v>
      </c>
      <c r="E211" s="86">
        <f t="shared" si="55"/>
        <v>0.007174728638</v>
      </c>
      <c r="F211" s="86">
        <f t="shared" si="55"/>
        <v>0.006954054362</v>
      </c>
      <c r="G211" s="86">
        <f t="shared" si="55"/>
        <v>0.007066642605</v>
      </c>
      <c r="H211" s="86">
        <f t="shared" si="55"/>
        <v>0.007488324709</v>
      </c>
      <c r="I211" s="86">
        <f t="shared" si="55"/>
        <v>0.008386866086</v>
      </c>
      <c r="J211" s="86">
        <f t="shared" si="55"/>
        <v>0.009934504896</v>
      </c>
      <c r="K211" s="86">
        <f t="shared" si="55"/>
        <v>0.01238423583</v>
      </c>
      <c r="L211" s="86">
        <f t="shared" si="55"/>
        <v>0.01598748952</v>
      </c>
      <c r="M211" s="86">
        <f t="shared" si="55"/>
        <v>0.02081689828</v>
      </c>
      <c r="N211" s="86">
        <f t="shared" si="55"/>
        <v>0.02657756747</v>
      </c>
    </row>
    <row r="212" ht="15.75" customHeight="1">
      <c r="A212" s="199" t="s">
        <v>107</v>
      </c>
      <c r="B212" s="69"/>
      <c r="C212" s="86">
        <f t="shared" ref="C212:N212" si="56">C207/C202</f>
        <v>0.002401226885</v>
      </c>
      <c r="D212" s="86">
        <f t="shared" si="56"/>
        <v>0.005390865222</v>
      </c>
      <c r="E212" s="86">
        <f t="shared" si="56"/>
        <v>0.007670936714</v>
      </c>
      <c r="F212" s="86">
        <f t="shared" si="56"/>
        <v>0.0094557159</v>
      </c>
      <c r="G212" s="86">
        <f t="shared" si="56"/>
        <v>0.01080043782</v>
      </c>
      <c r="H212" s="86">
        <f t="shared" si="56"/>
        <v>0.01170260471</v>
      </c>
      <c r="I212" s="86">
        <f t="shared" si="56"/>
        <v>0.0122836964</v>
      </c>
      <c r="J212" s="86">
        <f t="shared" si="56"/>
        <v>0.01264217654</v>
      </c>
      <c r="K212" s="86">
        <f t="shared" si="56"/>
        <v>0.01285867934</v>
      </c>
      <c r="L212" s="86">
        <f t="shared" si="56"/>
        <v>0.01298786229</v>
      </c>
      <c r="M212" s="86">
        <f t="shared" si="56"/>
        <v>0.01306388048</v>
      </c>
      <c r="N212" s="86">
        <f t="shared" si="56"/>
        <v>0.01310850809</v>
      </c>
    </row>
    <row r="213" ht="15.75" customHeight="1">
      <c r="A213" s="199" t="s">
        <v>108</v>
      </c>
      <c r="B213" s="69"/>
      <c r="C213" s="86">
        <f t="shared" ref="C213:N213" si="57">C208/C203</f>
        <v>0.04198470394</v>
      </c>
      <c r="D213" s="86">
        <f t="shared" si="57"/>
        <v>0.03721781032</v>
      </c>
      <c r="E213" s="86">
        <f t="shared" si="57"/>
        <v>0.03421334424</v>
      </c>
      <c r="F213" s="86">
        <f t="shared" si="57"/>
        <v>0.03429063673</v>
      </c>
      <c r="G213" s="86">
        <f t="shared" si="57"/>
        <v>0.03396068887</v>
      </c>
      <c r="H213" s="86">
        <f t="shared" si="57"/>
        <v>0.0367813371</v>
      </c>
      <c r="I213" s="86">
        <f t="shared" si="57"/>
        <v>0.03812897274</v>
      </c>
      <c r="J213" s="86">
        <f t="shared" si="57"/>
        <v>0.03997144857</v>
      </c>
      <c r="K213" s="86">
        <f t="shared" si="57"/>
        <v>0.04307108165</v>
      </c>
      <c r="L213" s="86">
        <f t="shared" si="57"/>
        <v>0.04765046702</v>
      </c>
      <c r="M213" s="86">
        <f t="shared" si="57"/>
        <v>0.05458234358</v>
      </c>
      <c r="N213" s="86">
        <f t="shared" si="57"/>
        <v>0.0636936726</v>
      </c>
    </row>
    <row r="214" ht="15.75" customHeight="1">
      <c r="A214" s="87"/>
      <c r="B214" s="69"/>
      <c r="C214" s="69"/>
      <c r="D214" s="69"/>
      <c r="E214" s="69"/>
      <c r="F214" s="69"/>
      <c r="G214" s="69"/>
      <c r="H214" s="69"/>
      <c r="I214" s="69"/>
      <c r="J214" s="69"/>
      <c r="K214" s="69"/>
      <c r="L214" s="69"/>
      <c r="M214" s="69"/>
      <c r="N214" s="69"/>
    </row>
    <row r="215" ht="15.75" customHeight="1">
      <c r="A215" s="200" t="s">
        <v>114</v>
      </c>
      <c r="B215" s="69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69"/>
      <c r="N215" s="69"/>
    </row>
    <row r="216" ht="15.75" customHeight="1">
      <c r="A216" s="199" t="s">
        <v>106</v>
      </c>
      <c r="B216" s="69"/>
      <c r="C216" s="86">
        <f t="shared" ref="C216:N216" si="58">C191/B244</f>
        <v>0.952</v>
      </c>
      <c r="D216" s="86">
        <f t="shared" si="58"/>
        <v>0.952</v>
      </c>
      <c r="E216" s="86">
        <f t="shared" si="58"/>
        <v>0.952</v>
      </c>
      <c r="F216" s="86">
        <f t="shared" si="58"/>
        <v>0.952</v>
      </c>
      <c r="G216" s="86">
        <f t="shared" si="58"/>
        <v>0.952</v>
      </c>
      <c r="H216" s="86">
        <f t="shared" si="58"/>
        <v>0.952</v>
      </c>
      <c r="I216" s="86">
        <f t="shared" si="58"/>
        <v>0.952</v>
      </c>
      <c r="J216" s="86">
        <f t="shared" si="58"/>
        <v>0.952</v>
      </c>
      <c r="K216" s="86">
        <f t="shared" si="58"/>
        <v>0.952</v>
      </c>
      <c r="L216" s="86">
        <f t="shared" si="58"/>
        <v>0.952</v>
      </c>
      <c r="M216" s="86">
        <f t="shared" si="58"/>
        <v>0.952</v>
      </c>
      <c r="N216" s="86">
        <f t="shared" si="58"/>
        <v>0.952</v>
      </c>
    </row>
    <row r="217" ht="15.75" customHeight="1">
      <c r="A217" s="199" t="s">
        <v>107</v>
      </c>
      <c r="B217" s="69"/>
      <c r="C217" s="86">
        <f t="shared" ref="C217:N217" si="59">C192/B245</f>
        <v>0.987</v>
      </c>
      <c r="D217" s="86">
        <f t="shared" si="59"/>
        <v>0.987</v>
      </c>
      <c r="E217" s="86">
        <f t="shared" si="59"/>
        <v>0.987</v>
      </c>
      <c r="F217" s="86">
        <f t="shared" si="59"/>
        <v>0.987</v>
      </c>
      <c r="G217" s="86">
        <f t="shared" si="59"/>
        <v>0.987</v>
      </c>
      <c r="H217" s="86">
        <f t="shared" si="59"/>
        <v>0.987</v>
      </c>
      <c r="I217" s="86">
        <f t="shared" si="59"/>
        <v>0.987</v>
      </c>
      <c r="J217" s="86">
        <f t="shared" si="59"/>
        <v>0.987</v>
      </c>
      <c r="K217" s="86">
        <f t="shared" si="59"/>
        <v>0.987</v>
      </c>
      <c r="L217" s="86">
        <f t="shared" si="59"/>
        <v>0.987</v>
      </c>
      <c r="M217" s="86">
        <f t="shared" si="59"/>
        <v>0.987</v>
      </c>
      <c r="N217" s="86">
        <f t="shared" si="59"/>
        <v>0.987</v>
      </c>
    </row>
    <row r="218" ht="15.75" customHeight="1">
      <c r="A218" s="199" t="s">
        <v>108</v>
      </c>
      <c r="B218" s="69"/>
      <c r="C218" s="86">
        <f t="shared" ref="C218:N218" si="60">C193/B246</f>
        <v>0.88</v>
      </c>
      <c r="D218" s="86">
        <f t="shared" si="60"/>
        <v>0.88</v>
      </c>
      <c r="E218" s="86">
        <f t="shared" si="60"/>
        <v>0.88</v>
      </c>
      <c r="F218" s="86">
        <f t="shared" si="60"/>
        <v>0.88</v>
      </c>
      <c r="G218" s="86">
        <f t="shared" si="60"/>
        <v>0.88</v>
      </c>
      <c r="H218" s="86">
        <f t="shared" si="60"/>
        <v>0.88</v>
      </c>
      <c r="I218" s="86">
        <f t="shared" si="60"/>
        <v>0.88</v>
      </c>
      <c r="J218" s="86">
        <f t="shared" si="60"/>
        <v>0.88</v>
      </c>
      <c r="K218" s="86">
        <f t="shared" si="60"/>
        <v>0.88</v>
      </c>
      <c r="L218" s="86">
        <f t="shared" si="60"/>
        <v>0.88</v>
      </c>
      <c r="M218" s="86">
        <f t="shared" si="60"/>
        <v>0.88</v>
      </c>
      <c r="N218" s="86">
        <f t="shared" si="60"/>
        <v>0.88</v>
      </c>
    </row>
    <row r="219" ht="15.75" customHeight="1">
      <c r="A219" s="87"/>
      <c r="B219" s="69"/>
      <c r="C219" s="69"/>
      <c r="D219" s="69"/>
      <c r="E219" s="69"/>
      <c r="F219" s="69"/>
      <c r="G219" s="69"/>
      <c r="H219" s="69"/>
      <c r="I219" s="69"/>
      <c r="J219" s="69"/>
      <c r="K219" s="69"/>
      <c r="L219" s="69"/>
      <c r="M219" s="69"/>
      <c r="N219" s="69"/>
    </row>
    <row r="220" ht="15.75" customHeight="1">
      <c r="A220" s="201" t="s">
        <v>179</v>
      </c>
      <c r="B220" s="69"/>
      <c r="C220" s="69"/>
      <c r="D220" s="192">
        <f t="shared" ref="D220:N220" si="61">D195/C205</f>
        <v>0.117810759</v>
      </c>
      <c r="E220" s="192">
        <f t="shared" si="61"/>
        <v>0.08438991286</v>
      </c>
      <c r="F220" s="192">
        <f t="shared" si="61"/>
        <v>0.05691863294</v>
      </c>
      <c r="G220" s="192">
        <f t="shared" si="61"/>
        <v>0.0360397821</v>
      </c>
      <c r="H220" s="192">
        <f t="shared" si="61"/>
        <v>0.02143809917</v>
      </c>
      <c r="I220" s="192">
        <f t="shared" si="61"/>
        <v>0.01209755131</v>
      </c>
      <c r="J220" s="192">
        <f t="shared" si="61"/>
        <v>0.00656409038</v>
      </c>
      <c r="K220" s="192">
        <f t="shared" si="61"/>
        <v>0.003465223667</v>
      </c>
      <c r="L220" s="192">
        <f t="shared" si="61"/>
        <v>0.001796933426</v>
      </c>
      <c r="M220" s="192">
        <f t="shared" si="61"/>
        <v>0.0009215384077</v>
      </c>
      <c r="N220" s="192">
        <f t="shared" si="61"/>
        <v>0.000469389421</v>
      </c>
    </row>
    <row r="221" ht="15.75" customHeight="1">
      <c r="A221" s="199" t="s">
        <v>106</v>
      </c>
      <c r="B221" s="69"/>
      <c r="C221" s="69"/>
      <c r="D221" s="192">
        <f t="shared" ref="D221:N221" si="62">D196/C206</f>
        <v>0.1315104116</v>
      </c>
      <c r="E221" s="192">
        <f t="shared" si="62"/>
        <v>0.113942757</v>
      </c>
      <c r="F221" s="192">
        <f t="shared" si="62"/>
        <v>0.097385465</v>
      </c>
      <c r="G221" s="192">
        <f t="shared" si="62"/>
        <v>0.0816647897</v>
      </c>
      <c r="H221" s="192">
        <f t="shared" si="62"/>
        <v>0.06690143154</v>
      </c>
      <c r="I221" s="192">
        <f t="shared" si="62"/>
        <v>0.05280536287</v>
      </c>
      <c r="J221" s="192">
        <f t="shared" si="62"/>
        <v>0.03955342236</v>
      </c>
      <c r="K221" s="192">
        <f t="shared" si="62"/>
        <v>0.02769360858</v>
      </c>
      <c r="L221" s="192">
        <f t="shared" si="62"/>
        <v>0.01799868475</v>
      </c>
      <c r="M221" s="192">
        <f t="shared" si="62"/>
        <v>0.01089965075</v>
      </c>
      <c r="N221" s="192">
        <f t="shared" si="62"/>
        <v>0.006219216428</v>
      </c>
    </row>
    <row r="222" ht="15.75" customHeight="1">
      <c r="A222" s="199" t="s">
        <v>107</v>
      </c>
      <c r="B222" s="69"/>
      <c r="C222" s="69"/>
      <c r="D222" s="192">
        <f t="shared" ref="D222:N222" si="63">D197/C207</f>
        <v>0.4118053667</v>
      </c>
      <c r="E222" s="192">
        <f t="shared" si="63"/>
        <v>0.08488160578</v>
      </c>
      <c r="F222" s="192">
        <f t="shared" si="63"/>
        <v>0.0315702255</v>
      </c>
      <c r="G222" s="192">
        <f t="shared" si="63"/>
        <v>0.01394831573</v>
      </c>
      <c r="H222" s="192">
        <f t="shared" si="63"/>
        <v>0.00656317881</v>
      </c>
      <c r="I222" s="192">
        <f t="shared" si="63"/>
        <v>0.003176253111</v>
      </c>
      <c r="J222" s="192">
        <f t="shared" si="63"/>
        <v>0.001562301807</v>
      </c>
      <c r="K222" s="192">
        <f t="shared" si="63"/>
        <v>0.0007775265739</v>
      </c>
      <c r="L222" s="192">
        <f t="shared" si="63"/>
        <v>0.0003897102977</v>
      </c>
      <c r="M222" s="192">
        <f t="shared" si="63"/>
        <v>0.0001957567837</v>
      </c>
      <c r="N222" s="192">
        <f t="shared" si="63"/>
        <v>0.00009844220669</v>
      </c>
    </row>
    <row r="223" ht="15.75" customHeight="1">
      <c r="A223" s="199" t="s">
        <v>108</v>
      </c>
      <c r="B223" s="69"/>
      <c r="C223" s="69"/>
      <c r="D223" s="192">
        <f t="shared" ref="D223:N223" si="64">D198/C208</f>
        <v>0.00377134077</v>
      </c>
      <c r="E223" s="192">
        <f t="shared" si="64"/>
        <v>0.002699912561</v>
      </c>
      <c r="F223" s="192">
        <f t="shared" si="64"/>
        <v>0.002120075594</v>
      </c>
      <c r="G223" s="192">
        <f t="shared" si="64"/>
        <v>0.001891546528</v>
      </c>
      <c r="H223" s="192">
        <f t="shared" si="64"/>
        <v>0.001475450564</v>
      </c>
      <c r="I223" s="192">
        <f t="shared" si="64"/>
        <v>0.001175361719</v>
      </c>
      <c r="J223" s="192">
        <f t="shared" si="64"/>
        <v>0.0009438201614</v>
      </c>
      <c r="K223" s="192">
        <f t="shared" si="64"/>
        <v>0.0007567647772</v>
      </c>
      <c r="L223" s="192">
        <f t="shared" si="64"/>
        <v>0.0005918112158</v>
      </c>
      <c r="M223" s="192">
        <f t="shared" si="64"/>
        <v>0.0004355182986</v>
      </c>
      <c r="N223" s="192">
        <f t="shared" si="64"/>
        <v>0.000304748417</v>
      </c>
    </row>
    <row r="224" ht="15.75" customHeight="1">
      <c r="A224" s="199"/>
      <c r="B224" s="69"/>
      <c r="C224" s="69"/>
      <c r="D224" s="69"/>
      <c r="E224" s="69"/>
      <c r="F224" s="69"/>
      <c r="G224" s="69"/>
      <c r="H224" s="69"/>
      <c r="I224" s="69"/>
      <c r="J224" s="69"/>
      <c r="K224" s="69"/>
      <c r="L224" s="69"/>
      <c r="M224" s="69"/>
      <c r="N224" s="69"/>
    </row>
    <row r="225" ht="15.75" customHeight="1">
      <c r="A225" s="202" t="s">
        <v>180</v>
      </c>
      <c r="B225" s="69"/>
      <c r="C225" s="69"/>
      <c r="D225" s="69"/>
      <c r="E225" s="69"/>
      <c r="F225" s="69"/>
      <c r="G225" s="69"/>
      <c r="H225" s="69"/>
      <c r="I225" s="69"/>
      <c r="J225" s="69"/>
      <c r="K225" s="69"/>
      <c r="L225" s="69"/>
      <c r="M225" s="69"/>
      <c r="N225" s="69"/>
    </row>
    <row r="226" ht="15.75" customHeight="1">
      <c r="A226" s="87"/>
      <c r="B226" s="69"/>
      <c r="C226" s="69"/>
      <c r="D226" s="69"/>
      <c r="E226" s="69"/>
      <c r="F226" s="69"/>
      <c r="G226" s="69"/>
      <c r="H226" s="69"/>
      <c r="I226" s="69"/>
      <c r="J226" s="69"/>
      <c r="K226" s="69"/>
      <c r="L226" s="69"/>
      <c r="M226" s="69"/>
      <c r="N226" s="69"/>
    </row>
    <row r="227" ht="15.75" customHeight="1">
      <c r="A227" s="203" t="s">
        <v>181</v>
      </c>
      <c r="B227" s="69"/>
      <c r="C227" s="204">
        <f t="shared" ref="C227:N227" si="65">SUM(C228:C230)</f>
        <v>5313.501574</v>
      </c>
      <c r="D227" s="204">
        <f t="shared" si="65"/>
        <v>6133.526116</v>
      </c>
      <c r="E227" s="204">
        <f t="shared" si="65"/>
        <v>7149.260853</v>
      </c>
      <c r="F227" s="204">
        <f t="shared" si="65"/>
        <v>8465.887747</v>
      </c>
      <c r="G227" s="204">
        <f t="shared" si="65"/>
        <v>10278.44449</v>
      </c>
      <c r="H227" s="204">
        <f t="shared" si="65"/>
        <v>12958.07321</v>
      </c>
      <c r="I227" s="204">
        <f t="shared" si="65"/>
        <v>17221.53319</v>
      </c>
      <c r="J227" s="204">
        <f t="shared" si="65"/>
        <v>24464.89572</v>
      </c>
      <c r="K227" s="204">
        <f t="shared" si="65"/>
        <v>37421.97342</v>
      </c>
      <c r="L227" s="204">
        <f t="shared" si="65"/>
        <v>61462.86154</v>
      </c>
      <c r="M227" s="204">
        <f t="shared" si="65"/>
        <v>107155.5354</v>
      </c>
      <c r="N227" s="204">
        <f t="shared" si="65"/>
        <v>195319.0638</v>
      </c>
    </row>
    <row r="228" ht="15.75" customHeight="1">
      <c r="A228" s="205" t="s">
        <v>118</v>
      </c>
      <c r="B228" s="69"/>
      <c r="C228" s="69">
        <f t="shared" ref="C228:N228" si="66">C137*C130</f>
        <v>5034.756118</v>
      </c>
      <c r="D228" s="69">
        <f t="shared" si="66"/>
        <v>5809.943304</v>
      </c>
      <c r="E228" s="69">
        <f t="shared" si="66"/>
        <v>6770.472596</v>
      </c>
      <c r="F228" s="69">
        <f t="shared" si="66"/>
        <v>8016.126176</v>
      </c>
      <c r="G228" s="69">
        <f t="shared" si="66"/>
        <v>9731.972518</v>
      </c>
      <c r="H228" s="69">
        <f t="shared" si="66"/>
        <v>12270.23736</v>
      </c>
      <c r="I228" s="69">
        <f t="shared" si="66"/>
        <v>16311.21425</v>
      </c>
      <c r="J228" s="69">
        <f t="shared" si="66"/>
        <v>23180.02066</v>
      </c>
      <c r="K228" s="69">
        <f t="shared" si="66"/>
        <v>35471.61215</v>
      </c>
      <c r="L228" s="69">
        <f t="shared" si="66"/>
        <v>58283.42247</v>
      </c>
      <c r="M228" s="69">
        <f t="shared" si="66"/>
        <v>101646.9614</v>
      </c>
      <c r="N228" s="69">
        <f t="shared" si="66"/>
        <v>185324.5826</v>
      </c>
    </row>
    <row r="229" ht="15.75" customHeight="1">
      <c r="A229" s="205" t="s">
        <v>119</v>
      </c>
      <c r="B229" s="69"/>
      <c r="C229" s="69">
        <f t="shared" ref="C229:N229" si="67">C137*C131</f>
        <v>264.9871641</v>
      </c>
      <c r="D229" s="69">
        <f t="shared" si="67"/>
        <v>305.7864897</v>
      </c>
      <c r="E229" s="69">
        <f t="shared" si="67"/>
        <v>356.340663</v>
      </c>
      <c r="F229" s="69">
        <f t="shared" si="67"/>
        <v>421.9013777</v>
      </c>
      <c r="G229" s="69">
        <f t="shared" si="67"/>
        <v>512.2090799</v>
      </c>
      <c r="H229" s="69">
        <f t="shared" si="67"/>
        <v>645.8019661</v>
      </c>
      <c r="I229" s="69">
        <f t="shared" si="67"/>
        <v>858.4849606</v>
      </c>
      <c r="J229" s="69">
        <f t="shared" si="67"/>
        <v>1220.001087</v>
      </c>
      <c r="K229" s="69">
        <f t="shared" si="67"/>
        <v>1866.926955</v>
      </c>
      <c r="L229" s="69">
        <f t="shared" si="67"/>
        <v>3067.548551</v>
      </c>
      <c r="M229" s="69">
        <f t="shared" si="67"/>
        <v>5349.840073</v>
      </c>
      <c r="N229" s="69">
        <f t="shared" si="67"/>
        <v>9753.9254</v>
      </c>
    </row>
    <row r="230" ht="15.75" customHeight="1">
      <c r="A230" s="205" t="s">
        <v>120</v>
      </c>
      <c r="B230" s="69"/>
      <c r="C230" s="69">
        <f t="shared" ref="C230:N230" si="68">C139*C134</f>
        <v>13.75829222</v>
      </c>
      <c r="D230" s="69">
        <f t="shared" si="68"/>
        <v>17.79632187</v>
      </c>
      <c r="E230" s="69">
        <f t="shared" si="68"/>
        <v>22.44759352</v>
      </c>
      <c r="F230" s="69">
        <f t="shared" si="68"/>
        <v>27.86019421</v>
      </c>
      <c r="G230" s="69">
        <f t="shared" si="68"/>
        <v>34.2628896</v>
      </c>
      <c r="H230" s="69">
        <f t="shared" si="68"/>
        <v>42.03388689</v>
      </c>
      <c r="I230" s="69">
        <f t="shared" si="68"/>
        <v>51.83398156</v>
      </c>
      <c r="J230" s="69">
        <f t="shared" si="68"/>
        <v>64.87397622</v>
      </c>
      <c r="K230" s="69">
        <f t="shared" si="68"/>
        <v>83.43431728</v>
      </c>
      <c r="L230" s="69">
        <f t="shared" si="68"/>
        <v>111.8905202</v>
      </c>
      <c r="M230" s="69">
        <f t="shared" si="68"/>
        <v>158.7338873</v>
      </c>
      <c r="N230" s="69">
        <f t="shared" si="68"/>
        <v>240.5558301</v>
      </c>
    </row>
    <row r="231" ht="15.75" customHeight="1">
      <c r="A231" s="87"/>
      <c r="B231" s="69"/>
      <c r="C231" s="69"/>
      <c r="D231" s="69"/>
      <c r="E231" s="69"/>
      <c r="F231" s="69"/>
      <c r="G231" s="69"/>
      <c r="H231" s="69"/>
      <c r="I231" s="69"/>
      <c r="J231" s="69"/>
      <c r="K231" s="69"/>
      <c r="L231" s="69"/>
      <c r="M231" s="69"/>
      <c r="N231" s="69"/>
    </row>
    <row r="232" ht="15.75" customHeight="1">
      <c r="A232" s="203" t="s">
        <v>182</v>
      </c>
      <c r="B232" s="69"/>
      <c r="C232" s="204">
        <f t="shared" ref="C232:N232" si="69">SUM(C233:C235)</f>
        <v>720.1310435</v>
      </c>
      <c r="D232" s="204">
        <f t="shared" si="69"/>
        <v>1015.546893</v>
      </c>
      <c r="E232" s="204">
        <f t="shared" si="69"/>
        <v>1441.134076</v>
      </c>
      <c r="F232" s="204">
        <f t="shared" si="69"/>
        <v>2102.315786</v>
      </c>
      <c r="G232" s="204">
        <f t="shared" si="69"/>
        <v>3204.086595</v>
      </c>
      <c r="H232" s="204">
        <f t="shared" si="69"/>
        <v>5147.4178</v>
      </c>
      <c r="I232" s="204">
        <f t="shared" si="69"/>
        <v>8719.331592</v>
      </c>
      <c r="J232" s="204">
        <f t="shared" si="69"/>
        <v>15468.14793</v>
      </c>
      <c r="K232" s="204">
        <f t="shared" si="69"/>
        <v>28443.40635</v>
      </c>
      <c r="L232" s="204">
        <f t="shared" si="69"/>
        <v>53655.66802</v>
      </c>
      <c r="M232" s="204">
        <f t="shared" si="69"/>
        <v>102956.4335</v>
      </c>
      <c r="N232" s="204">
        <f t="shared" si="69"/>
        <v>199719.7952</v>
      </c>
    </row>
    <row r="233" ht="15.75" customHeight="1">
      <c r="A233" s="205" t="s">
        <v>122</v>
      </c>
      <c r="B233" s="69"/>
      <c r="C233" s="69">
        <f t="shared" ref="C233:N233" si="70">B245*C143*C144</f>
        <v>24.17587218</v>
      </c>
      <c r="D233" s="69">
        <f t="shared" si="70"/>
        <v>115.3303516</v>
      </c>
      <c r="E233" s="69">
        <f t="shared" si="70"/>
        <v>305.6356771</v>
      </c>
      <c r="F233" s="69">
        <f t="shared" si="70"/>
        <v>693.0241436</v>
      </c>
      <c r="G233" s="69">
        <f t="shared" si="70"/>
        <v>1470.918348</v>
      </c>
      <c r="H233" s="69">
        <f t="shared" si="70"/>
        <v>3021.158196</v>
      </c>
      <c r="I233" s="69">
        <f t="shared" si="70"/>
        <v>6097.339928</v>
      </c>
      <c r="J233" s="69">
        <f t="shared" si="70"/>
        <v>12186.53576</v>
      </c>
      <c r="K233" s="69">
        <f t="shared" si="70"/>
        <v>24222.93017</v>
      </c>
      <c r="L233" s="69">
        <f t="shared" si="70"/>
        <v>47995.75144</v>
      </c>
      <c r="M233" s="69">
        <f t="shared" si="70"/>
        <v>94926.97253</v>
      </c>
      <c r="N233" s="69">
        <f t="shared" si="70"/>
        <v>187551.4192</v>
      </c>
    </row>
    <row r="234" ht="15.75" customHeight="1">
      <c r="A234" s="205" t="s">
        <v>123</v>
      </c>
      <c r="B234" s="69"/>
      <c r="C234" s="69">
        <f t="shared" ref="C234:N234" si="71">B246*C147*C148*C150</f>
        <v>626.3596542</v>
      </c>
      <c r="D234" s="69">
        <f t="shared" si="71"/>
        <v>810.1948872</v>
      </c>
      <c r="E234" s="69">
        <f t="shared" si="71"/>
        <v>1021.948559</v>
      </c>
      <c r="F234" s="69">
        <f t="shared" si="71"/>
        <v>1268.362478</v>
      </c>
      <c r="G234" s="69">
        <f t="shared" si="71"/>
        <v>1559.851422</v>
      </c>
      <c r="H234" s="69">
        <f t="shared" si="71"/>
        <v>1913.633643</v>
      </c>
      <c r="I234" s="69">
        <f t="shared" si="71"/>
        <v>2359.792498</v>
      </c>
      <c r="J234" s="69">
        <f t="shared" si="71"/>
        <v>2953.450956</v>
      </c>
      <c r="K234" s="69">
        <f t="shared" si="71"/>
        <v>3798.428562</v>
      </c>
      <c r="L234" s="69">
        <f t="shared" si="71"/>
        <v>5093.924915</v>
      </c>
      <c r="M234" s="69">
        <f t="shared" si="71"/>
        <v>7226.514829</v>
      </c>
      <c r="N234" s="69">
        <f t="shared" si="71"/>
        <v>10951.53847</v>
      </c>
    </row>
    <row r="235" ht="15.75" customHeight="1">
      <c r="A235" s="205" t="s">
        <v>124</v>
      </c>
      <c r="B235" s="69"/>
      <c r="C235" s="69">
        <f t="shared" ref="C235:N235" si="72">B246*C147*C148*C149</f>
        <v>69.59551713</v>
      </c>
      <c r="D235" s="69">
        <f t="shared" si="72"/>
        <v>90.02165413</v>
      </c>
      <c r="E235" s="69">
        <f t="shared" si="72"/>
        <v>113.5498399</v>
      </c>
      <c r="F235" s="69">
        <f t="shared" si="72"/>
        <v>140.9291642</v>
      </c>
      <c r="G235" s="69">
        <f t="shared" si="72"/>
        <v>173.3168247</v>
      </c>
      <c r="H235" s="69">
        <f t="shared" si="72"/>
        <v>212.6259603</v>
      </c>
      <c r="I235" s="69">
        <f t="shared" si="72"/>
        <v>262.1991665</v>
      </c>
      <c r="J235" s="69">
        <f t="shared" si="72"/>
        <v>328.1612174</v>
      </c>
      <c r="K235" s="69">
        <f t="shared" si="72"/>
        <v>422.047618</v>
      </c>
      <c r="L235" s="69">
        <f t="shared" si="72"/>
        <v>565.9916573</v>
      </c>
      <c r="M235" s="69">
        <f t="shared" si="72"/>
        <v>802.9460921</v>
      </c>
      <c r="N235" s="69">
        <f t="shared" si="72"/>
        <v>1216.837608</v>
      </c>
    </row>
    <row r="236" ht="15.75" customHeight="1">
      <c r="A236" s="87"/>
      <c r="B236" s="69"/>
      <c r="C236" s="69"/>
      <c r="D236" s="69"/>
      <c r="E236" s="69"/>
      <c r="F236" s="69"/>
      <c r="G236" s="69"/>
      <c r="H236" s="69"/>
      <c r="I236" s="69"/>
      <c r="J236" s="69"/>
      <c r="K236" s="69"/>
      <c r="L236" s="69"/>
      <c r="M236" s="69"/>
      <c r="N236" s="69"/>
    </row>
    <row r="237" ht="15.75" customHeight="1">
      <c r="A237" s="203" t="s">
        <v>183</v>
      </c>
      <c r="B237" s="69"/>
      <c r="C237" s="204">
        <f t="shared" ref="C237:N237" si="73">SUM(C238:C240)</f>
        <v>3293.430872</v>
      </c>
      <c r="D237" s="204">
        <f t="shared" si="73"/>
        <v>10915.04701</v>
      </c>
      <c r="E237" s="204">
        <f t="shared" si="73"/>
        <v>26642.19189</v>
      </c>
      <c r="F237" s="204">
        <f t="shared" si="73"/>
        <v>58457.51381</v>
      </c>
      <c r="G237" s="204">
        <f t="shared" si="73"/>
        <v>122123.9161</v>
      </c>
      <c r="H237" s="204">
        <f t="shared" si="73"/>
        <v>248755.6284</v>
      </c>
      <c r="I237" s="204">
        <f t="shared" si="73"/>
        <v>499755.2778</v>
      </c>
      <c r="J237" s="204">
        <f t="shared" si="73"/>
        <v>996283.9065</v>
      </c>
      <c r="K237" s="204">
        <f t="shared" si="73"/>
        <v>1977402.314</v>
      </c>
      <c r="L237" s="204">
        <f t="shared" si="73"/>
        <v>3914777.88</v>
      </c>
      <c r="M237" s="204">
        <f t="shared" si="73"/>
        <v>7738988.984</v>
      </c>
      <c r="N237" s="204">
        <f t="shared" si="73"/>
        <v>15285999.39</v>
      </c>
    </row>
    <row r="238" ht="15.75" customHeight="1">
      <c r="A238" s="205" t="s">
        <v>106</v>
      </c>
      <c r="B238" s="69"/>
      <c r="C238" s="69">
        <f t="shared" ref="C238:N238" si="74">C191-C228-C229</f>
        <v>1252.666594</v>
      </c>
      <c r="D238" s="69">
        <f t="shared" si="74"/>
        <v>1445.536133</v>
      </c>
      <c r="E238" s="69">
        <f t="shared" si="74"/>
        <v>1684.519498</v>
      </c>
      <c r="F238" s="69">
        <f t="shared" si="74"/>
        <v>1994.442876</v>
      </c>
      <c r="G238" s="69">
        <f t="shared" si="74"/>
        <v>2421.352014</v>
      </c>
      <c r="H238" s="69">
        <f t="shared" si="74"/>
        <v>3052.882022</v>
      </c>
      <c r="I238" s="69">
        <f t="shared" si="74"/>
        <v>4058.292541</v>
      </c>
      <c r="J238" s="69">
        <f t="shared" si="74"/>
        <v>5767.277867</v>
      </c>
      <c r="K238" s="69">
        <f t="shared" si="74"/>
        <v>8825.47288</v>
      </c>
      <c r="L238" s="69">
        <f t="shared" si="74"/>
        <v>14501.13861</v>
      </c>
      <c r="M238" s="69">
        <f t="shared" si="74"/>
        <v>25290.15307</v>
      </c>
      <c r="N238" s="69">
        <f t="shared" si="74"/>
        <v>46109.46553</v>
      </c>
    </row>
    <row r="239" ht="15.75" customHeight="1">
      <c r="A239" s="205" t="s">
        <v>107</v>
      </c>
      <c r="B239" s="69"/>
      <c r="C239" s="69">
        <f t="shared" ref="C239:N239" si="75">C192-C230-C233</f>
        <v>1950.531323</v>
      </c>
      <c r="D239" s="69">
        <f t="shared" si="75"/>
        <v>9352.794745</v>
      </c>
      <c r="E239" s="69">
        <f t="shared" si="75"/>
        <v>24810.45117</v>
      </c>
      <c r="F239" s="69">
        <f t="shared" si="75"/>
        <v>56280.35148</v>
      </c>
      <c r="G239" s="69">
        <f t="shared" si="75"/>
        <v>119477.8529</v>
      </c>
      <c r="H239" s="69">
        <f t="shared" si="75"/>
        <v>245427.0696</v>
      </c>
      <c r="I239" s="69">
        <f t="shared" si="75"/>
        <v>495357.0351</v>
      </c>
      <c r="J239" s="69">
        <f t="shared" si="75"/>
        <v>990091.1564</v>
      </c>
      <c r="K239" s="69">
        <f t="shared" si="75"/>
        <v>1968029.642</v>
      </c>
      <c r="L239" s="69">
        <f t="shared" si="75"/>
        <v>3899542.914</v>
      </c>
      <c r="M239" s="69">
        <f t="shared" si="75"/>
        <v>7712657.784</v>
      </c>
      <c r="N239" s="69">
        <f t="shared" si="75"/>
        <v>15238312.25</v>
      </c>
    </row>
    <row r="240" ht="15.75" customHeight="1">
      <c r="A240" s="205" t="s">
        <v>108</v>
      </c>
      <c r="B240" s="69"/>
      <c r="C240" s="69">
        <f t="shared" ref="C240:N240" si="76">C193-C234-C235</f>
        <v>90.23295546</v>
      </c>
      <c r="D240" s="69">
        <f t="shared" si="76"/>
        <v>116.7161369</v>
      </c>
      <c r="E240" s="69">
        <f t="shared" si="76"/>
        <v>147.2212302</v>
      </c>
      <c r="F240" s="69">
        <f t="shared" si="76"/>
        <v>182.7194555</v>
      </c>
      <c r="G240" s="69">
        <f t="shared" si="76"/>
        <v>224.7111591</v>
      </c>
      <c r="H240" s="69">
        <f t="shared" si="76"/>
        <v>275.6767906</v>
      </c>
      <c r="I240" s="69">
        <f t="shared" si="76"/>
        <v>339.9501388</v>
      </c>
      <c r="J240" s="69">
        <f t="shared" si="76"/>
        <v>425.4721817</v>
      </c>
      <c r="K240" s="69">
        <f t="shared" si="76"/>
        <v>547.1990939</v>
      </c>
      <c r="L240" s="69">
        <f t="shared" si="76"/>
        <v>733.8274375</v>
      </c>
      <c r="M240" s="69">
        <f t="shared" si="76"/>
        <v>1041.046923</v>
      </c>
      <c r="N240" s="69">
        <f t="shared" si="76"/>
        <v>1577.671353</v>
      </c>
    </row>
    <row r="241" ht="15.75" customHeight="1">
      <c r="A241" s="87"/>
      <c r="B241" s="69"/>
      <c r="C241" s="69"/>
      <c r="D241" s="69"/>
      <c r="E241" s="69"/>
      <c r="F241" s="69"/>
      <c r="G241" s="69"/>
      <c r="H241" s="69"/>
      <c r="I241" s="69"/>
      <c r="J241" s="69"/>
      <c r="K241" s="69"/>
      <c r="L241" s="69"/>
      <c r="M241" s="69"/>
      <c r="N241" s="69"/>
    </row>
    <row r="242" ht="15.75" customHeight="1">
      <c r="A242" s="65" t="s">
        <v>184</v>
      </c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</row>
    <row r="243" ht="15.75" customHeight="1">
      <c r="A243" s="83" t="s">
        <v>110</v>
      </c>
      <c r="B243" s="204">
        <f t="shared" ref="B243:N243" si="77">SUM(B244:B246)</f>
        <v>9790.835097</v>
      </c>
      <c r="C243" s="204">
        <f t="shared" si="77"/>
        <v>18708.97417</v>
      </c>
      <c r="D243" s="204">
        <f t="shared" si="77"/>
        <v>36182.87733</v>
      </c>
      <c r="E243" s="204">
        <f t="shared" si="77"/>
        <v>70519.59283</v>
      </c>
      <c r="F243" s="204">
        <f t="shared" si="77"/>
        <v>138105.5239</v>
      </c>
      <c r="G243" s="204">
        <f t="shared" si="77"/>
        <v>271266.7333</v>
      </c>
      <c r="H243" s="204">
        <f t="shared" si="77"/>
        <v>533775.8143</v>
      </c>
      <c r="I243" s="204">
        <f t="shared" si="77"/>
        <v>1051445.582</v>
      </c>
      <c r="J243" s="204">
        <f t="shared" si="77"/>
        <v>2072486.936</v>
      </c>
      <c r="K243" s="204">
        <f t="shared" si="77"/>
        <v>4086588.158</v>
      </c>
      <c r="L243" s="204">
        <f t="shared" si="77"/>
        <v>8059845.325</v>
      </c>
      <c r="M243" s="204">
        <f t="shared" si="77"/>
        <v>15898254.15</v>
      </c>
      <c r="N243" s="204">
        <f t="shared" si="77"/>
        <v>31362128.48</v>
      </c>
    </row>
    <row r="244" ht="15.75" customHeight="1">
      <c r="A244" s="114" t="s">
        <v>106</v>
      </c>
      <c r="B244" s="206">
        <v>6882.783483455298</v>
      </c>
      <c r="C244" s="69">
        <f t="shared" ref="C244:N244" si="78">C191+C196+C233+C235+C238</f>
        <v>7942.506226</v>
      </c>
      <c r="D244" s="69">
        <f t="shared" si="78"/>
        <v>9255.601635</v>
      </c>
      <c r="E244" s="69">
        <f t="shared" si="78"/>
        <v>10958.47734</v>
      </c>
      <c r="F244" s="69">
        <f t="shared" si="78"/>
        <v>13304.13194</v>
      </c>
      <c r="G244" s="69">
        <f t="shared" si="78"/>
        <v>16774.07704</v>
      </c>
      <c r="H244" s="69">
        <f t="shared" si="78"/>
        <v>22298.31067</v>
      </c>
      <c r="I244" s="69">
        <f t="shared" si="78"/>
        <v>31688.33993</v>
      </c>
      <c r="J244" s="69">
        <f t="shared" si="78"/>
        <v>48491.60923</v>
      </c>
      <c r="K244" s="69">
        <f t="shared" si="78"/>
        <v>79676.58575</v>
      </c>
      <c r="L244" s="69">
        <f t="shared" si="78"/>
        <v>138956.885</v>
      </c>
      <c r="M244" s="69">
        <f t="shared" si="78"/>
        <v>253348.7117</v>
      </c>
      <c r="N244" s="69">
        <f t="shared" si="78"/>
        <v>476107.1776</v>
      </c>
    </row>
    <row r="245" ht="15.75" customHeight="1">
      <c r="A245" s="114" t="s">
        <v>107</v>
      </c>
      <c r="B245" s="206">
        <v>2014.656015353366</v>
      </c>
      <c r="C245" s="69">
        <f t="shared" ref="C245:N245" si="79">C192+C197+C228+C234+C239</f>
        <v>9610.862632</v>
      </c>
      <c r="D245" s="69">
        <f t="shared" si="79"/>
        <v>25469.63975</v>
      </c>
      <c r="E245" s="69">
        <f t="shared" si="79"/>
        <v>57752.01197</v>
      </c>
      <c r="F245" s="69">
        <f t="shared" si="79"/>
        <v>122576.529</v>
      </c>
      <c r="G245" s="69">
        <f t="shared" si="79"/>
        <v>251763.183</v>
      </c>
      <c r="H245" s="69">
        <f t="shared" si="79"/>
        <v>508111.6606</v>
      </c>
      <c r="I245" s="69">
        <f t="shared" si="79"/>
        <v>1015544.647</v>
      </c>
      <c r="J245" s="69">
        <f t="shared" si="79"/>
        <v>2018577.514</v>
      </c>
      <c r="K245" s="69">
        <f t="shared" si="79"/>
        <v>3999645.954</v>
      </c>
      <c r="L245" s="69">
        <f t="shared" si="79"/>
        <v>7910581.044</v>
      </c>
      <c r="M245" s="69">
        <f t="shared" si="79"/>
        <v>15629284.93</v>
      </c>
      <c r="N245" s="69">
        <f t="shared" si="79"/>
        <v>30860702.72</v>
      </c>
    </row>
    <row r="246" ht="15.75" customHeight="1">
      <c r="A246" s="114" t="s">
        <v>108</v>
      </c>
      <c r="B246" s="206">
        <v>893.3955986460568</v>
      </c>
      <c r="C246" s="69">
        <f t="shared" ref="C246:N246" si="80">C193+C198+C229+C230+C240</f>
        <v>1155.605316</v>
      </c>
      <c r="D246" s="69">
        <f t="shared" si="80"/>
        <v>1457.635943</v>
      </c>
      <c r="E246" s="69">
        <f t="shared" si="80"/>
        <v>1809.10352</v>
      </c>
      <c r="F246" s="69">
        <f t="shared" si="80"/>
        <v>2224.862961</v>
      </c>
      <c r="G246" s="69">
        <f t="shared" si="80"/>
        <v>2729.473175</v>
      </c>
      <c r="H246" s="69">
        <f t="shared" si="80"/>
        <v>3365.842958</v>
      </c>
      <c r="I246" s="69">
        <f t="shared" si="80"/>
        <v>4212.595859</v>
      </c>
      <c r="J246" s="69">
        <f t="shared" si="80"/>
        <v>5417.812811</v>
      </c>
      <c r="K246" s="69">
        <f t="shared" si="80"/>
        <v>7265.618193</v>
      </c>
      <c r="L246" s="69">
        <f t="shared" si="80"/>
        <v>10307.39528</v>
      </c>
      <c r="M246" s="69">
        <f t="shared" si="80"/>
        <v>15620.50845</v>
      </c>
      <c r="N246" s="69">
        <f t="shared" si="80"/>
        <v>25318.57695</v>
      </c>
    </row>
    <row r="247" ht="15.75" customHeight="1">
      <c r="A247" s="100"/>
      <c r="B247" s="207"/>
      <c r="C247" s="69"/>
      <c r="D247" s="69"/>
      <c r="E247" s="69"/>
      <c r="F247" s="69"/>
      <c r="G247" s="69"/>
      <c r="H247" s="69"/>
      <c r="I247" s="69"/>
      <c r="J247" s="69"/>
      <c r="K247" s="69"/>
      <c r="L247" s="69"/>
      <c r="M247" s="69"/>
      <c r="N247" s="69"/>
    </row>
    <row r="248" ht="15.75" customHeight="1">
      <c r="A248" s="198" t="s">
        <v>185</v>
      </c>
      <c r="B248" s="208"/>
      <c r="C248" s="209">
        <v>75.0</v>
      </c>
      <c r="D248" s="209">
        <v>75.0</v>
      </c>
      <c r="E248" s="209">
        <v>75.0</v>
      </c>
      <c r="F248" s="209">
        <v>75.0</v>
      </c>
      <c r="G248" s="209">
        <v>75.0</v>
      </c>
      <c r="H248" s="209">
        <v>75.0</v>
      </c>
      <c r="I248" s="209">
        <v>75.0</v>
      </c>
      <c r="J248" s="209">
        <v>75.0</v>
      </c>
      <c r="K248" s="209">
        <v>75.0</v>
      </c>
      <c r="L248" s="209">
        <v>75.0</v>
      </c>
      <c r="M248" s="209">
        <v>75.0</v>
      </c>
      <c r="N248" s="209">
        <v>75.0</v>
      </c>
    </row>
    <row r="249" ht="15.75" customHeight="1">
      <c r="A249" s="198" t="s">
        <v>106</v>
      </c>
      <c r="B249" s="210">
        <f t="shared" ref="B249:B251" si="81">B288/B244</f>
        <v>200</v>
      </c>
      <c r="C249" s="209">
        <v>100.0</v>
      </c>
      <c r="D249" s="209">
        <v>100.0</v>
      </c>
      <c r="E249" s="209">
        <v>100.0</v>
      </c>
      <c r="F249" s="209">
        <v>100.0</v>
      </c>
      <c r="G249" s="209">
        <v>100.0</v>
      </c>
      <c r="H249" s="209">
        <v>100.0</v>
      </c>
      <c r="I249" s="209">
        <v>100.0</v>
      </c>
      <c r="J249" s="209">
        <v>100.0</v>
      </c>
      <c r="K249" s="209">
        <v>100.0</v>
      </c>
      <c r="L249" s="209">
        <v>100.0</v>
      </c>
      <c r="M249" s="209">
        <v>100.0</v>
      </c>
      <c r="N249" s="209">
        <v>100.0</v>
      </c>
    </row>
    <row r="250" ht="15.75" customHeight="1">
      <c r="A250" s="198" t="s">
        <v>107</v>
      </c>
      <c r="B250" s="210">
        <f t="shared" si="81"/>
        <v>500</v>
      </c>
      <c r="C250" s="209">
        <v>750.0</v>
      </c>
      <c r="D250" s="209">
        <v>750.0</v>
      </c>
      <c r="E250" s="209">
        <v>750.0</v>
      </c>
      <c r="F250" s="209">
        <v>750.0</v>
      </c>
      <c r="G250" s="209">
        <v>750.0</v>
      </c>
      <c r="H250" s="209">
        <v>750.0</v>
      </c>
      <c r="I250" s="209">
        <v>750.0</v>
      </c>
      <c r="J250" s="209">
        <v>750.0</v>
      </c>
      <c r="K250" s="209">
        <v>750.0</v>
      </c>
      <c r="L250" s="209">
        <v>750.0</v>
      </c>
      <c r="M250" s="209">
        <v>750.0</v>
      </c>
      <c r="N250" s="209">
        <v>750.0</v>
      </c>
    </row>
    <row r="251" ht="15.75" customHeight="1">
      <c r="A251" s="198" t="s">
        <v>108</v>
      </c>
      <c r="B251" s="210">
        <f t="shared" si="81"/>
        <v>1000</v>
      </c>
      <c r="C251" s="209">
        <v>1900.0</v>
      </c>
      <c r="D251" s="209">
        <v>1900.0</v>
      </c>
      <c r="E251" s="209">
        <v>1900.0</v>
      </c>
      <c r="F251" s="209">
        <v>1900.0</v>
      </c>
      <c r="G251" s="209">
        <v>1900.0</v>
      </c>
      <c r="H251" s="209">
        <v>1900.0</v>
      </c>
      <c r="I251" s="209">
        <v>1900.0</v>
      </c>
      <c r="J251" s="209">
        <v>1900.0</v>
      </c>
      <c r="K251" s="209">
        <v>1900.0</v>
      </c>
      <c r="L251" s="209">
        <v>1900.0</v>
      </c>
      <c r="M251" s="209">
        <v>1900.0</v>
      </c>
      <c r="N251" s="209">
        <v>1900.0</v>
      </c>
    </row>
    <row r="252" ht="15.75" customHeight="1">
      <c r="A252" s="198"/>
      <c r="B252" s="207"/>
      <c r="C252" s="69"/>
      <c r="D252" s="69"/>
      <c r="E252" s="69"/>
      <c r="F252" s="69"/>
      <c r="G252" s="69"/>
      <c r="H252" s="69"/>
      <c r="I252" s="69"/>
      <c r="J252" s="69"/>
      <c r="K252" s="69"/>
      <c r="L252" s="69"/>
      <c r="M252" s="69"/>
      <c r="N252" s="69"/>
    </row>
    <row r="253" ht="15.75" customHeight="1">
      <c r="A253" s="65" t="s">
        <v>129</v>
      </c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</row>
    <row r="254" ht="15.75" customHeight="1">
      <c r="A254" s="189" t="s">
        <v>130</v>
      </c>
      <c r="B254" s="177"/>
      <c r="C254" s="211">
        <f t="shared" ref="C254:N254" si="82">SUM(C255:C258)</f>
        <v>12651467.46</v>
      </c>
      <c r="D254" s="211">
        <f t="shared" si="82"/>
        <v>19457809.77</v>
      </c>
      <c r="E254" s="211">
        <f t="shared" si="82"/>
        <v>26093414.23</v>
      </c>
      <c r="F254" s="211">
        <f t="shared" si="82"/>
        <v>32310368.02</v>
      </c>
      <c r="G254" s="211">
        <f t="shared" si="82"/>
        <v>38891890.03</v>
      </c>
      <c r="H254" s="211">
        <f t="shared" si="82"/>
        <v>44886417.81</v>
      </c>
      <c r="I254" s="211">
        <f t="shared" si="82"/>
        <v>52301686.43</v>
      </c>
      <c r="J254" s="211">
        <f t="shared" si="82"/>
        <v>60726240.09</v>
      </c>
      <c r="K254" s="211">
        <f t="shared" si="82"/>
        <v>70106515.89</v>
      </c>
      <c r="L254" s="211">
        <f t="shared" si="82"/>
        <v>80740533.98</v>
      </c>
      <c r="M254" s="211">
        <f t="shared" si="82"/>
        <v>92738520.77</v>
      </c>
      <c r="N254" s="211">
        <f t="shared" si="82"/>
        <v>106777413.5</v>
      </c>
    </row>
    <row r="255" ht="15.75" customHeight="1">
      <c r="A255" s="212" t="s">
        <v>185</v>
      </c>
      <c r="B255" s="17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</row>
    <row r="256" ht="15.75" customHeight="1">
      <c r="A256" s="213" t="s">
        <v>106</v>
      </c>
      <c r="B256" s="177"/>
      <c r="C256" s="47">
        <f t="shared" ref="C256:N256" si="83">C249*C186</f>
        <v>2613483.24</v>
      </c>
      <c r="D256" s="47">
        <f t="shared" si="83"/>
        <v>4051576.463</v>
      </c>
      <c r="E256" s="47">
        <f t="shared" si="83"/>
        <v>5306657.702</v>
      </c>
      <c r="F256" s="47">
        <f t="shared" si="83"/>
        <v>6516458.643</v>
      </c>
      <c r="G256" s="47">
        <f t="shared" si="83"/>
        <v>7765950.652</v>
      </c>
      <c r="H256" s="47">
        <f t="shared" si="83"/>
        <v>9150982.784</v>
      </c>
      <c r="I256" s="47">
        <f t="shared" si="83"/>
        <v>10634794.91</v>
      </c>
      <c r="J256" s="47">
        <f t="shared" si="83"/>
        <v>12289717.19</v>
      </c>
      <c r="K256" s="47">
        <f t="shared" si="83"/>
        <v>14174225.96</v>
      </c>
      <c r="L256" s="47">
        <f t="shared" si="83"/>
        <v>16332279.88</v>
      </c>
      <c r="M256" s="47">
        <f t="shared" si="83"/>
        <v>18808078.85</v>
      </c>
      <c r="N256" s="47">
        <f t="shared" si="83"/>
        <v>21632702.25</v>
      </c>
    </row>
    <row r="257" ht="15.75" customHeight="1">
      <c r="A257" s="213" t="s">
        <v>107</v>
      </c>
      <c r="B257" s="177"/>
      <c r="C257" s="47">
        <f t="shared" ref="C257:N257" si="84">C250*C187</f>
        <v>6680946.592</v>
      </c>
      <c r="D257" s="47">
        <f t="shared" si="84"/>
        <v>10259820.73</v>
      </c>
      <c r="E257" s="47">
        <f t="shared" si="84"/>
        <v>13510852.39</v>
      </c>
      <c r="F257" s="47">
        <f t="shared" si="84"/>
        <v>16790623.64</v>
      </c>
      <c r="G257" s="47">
        <f t="shared" si="84"/>
        <v>19909750.96</v>
      </c>
      <c r="H257" s="47">
        <f t="shared" si="84"/>
        <v>23380415.62</v>
      </c>
      <c r="I257" s="47">
        <f t="shared" si="84"/>
        <v>27168565.22</v>
      </c>
      <c r="J257" s="47">
        <f t="shared" si="84"/>
        <v>31451759.56</v>
      </c>
      <c r="K257" s="47">
        <f t="shared" si="84"/>
        <v>36312001.49</v>
      </c>
      <c r="L257" s="47">
        <f t="shared" si="84"/>
        <v>41792256.96</v>
      </c>
      <c r="M257" s="47">
        <f t="shared" si="84"/>
        <v>48109334.62</v>
      </c>
      <c r="N257" s="47">
        <f t="shared" si="84"/>
        <v>55347223.25</v>
      </c>
    </row>
    <row r="258" ht="15.75" customHeight="1">
      <c r="A258" s="213" t="s">
        <v>108</v>
      </c>
      <c r="B258" s="177"/>
      <c r="C258" s="47">
        <f t="shared" ref="C258:N258" si="85">C251*C188</f>
        <v>3357037.627</v>
      </c>
      <c r="D258" s="47">
        <f t="shared" si="85"/>
        <v>5146412.575</v>
      </c>
      <c r="E258" s="47">
        <f t="shared" si="85"/>
        <v>7275904.14</v>
      </c>
      <c r="F258" s="47">
        <f t="shared" si="85"/>
        <v>9003285.744</v>
      </c>
      <c r="G258" s="47">
        <f t="shared" si="85"/>
        <v>11216188.41</v>
      </c>
      <c r="H258" s="47">
        <f t="shared" si="85"/>
        <v>12355019.41</v>
      </c>
      <c r="I258" s="47">
        <f t="shared" si="85"/>
        <v>14498326.3</v>
      </c>
      <c r="J258" s="47">
        <f t="shared" si="85"/>
        <v>16984763.34</v>
      </c>
      <c r="K258" s="47">
        <f t="shared" si="85"/>
        <v>19620288.45</v>
      </c>
      <c r="L258" s="47">
        <f t="shared" si="85"/>
        <v>22615997.15</v>
      </c>
      <c r="M258" s="47">
        <f t="shared" si="85"/>
        <v>25821107.3</v>
      </c>
      <c r="N258" s="47">
        <f t="shared" si="85"/>
        <v>29797487.99</v>
      </c>
    </row>
    <row r="259" ht="15.75" customHeight="1">
      <c r="A259" s="177"/>
      <c r="B259" s="177"/>
    </row>
    <row r="260" ht="15.75" customHeight="1">
      <c r="A260" s="214" t="s">
        <v>186</v>
      </c>
      <c r="B260" s="177"/>
      <c r="C260" s="163">
        <f t="shared" ref="C260:N260" si="86">SUM(C261:C264)</f>
        <v>0.017</v>
      </c>
      <c r="D260" s="163">
        <f t="shared" si="86"/>
        <v>0</v>
      </c>
      <c r="E260" s="163">
        <f t="shared" si="86"/>
        <v>0</v>
      </c>
      <c r="F260" s="163">
        <f t="shared" si="86"/>
        <v>0</v>
      </c>
      <c r="G260" s="163">
        <f t="shared" si="86"/>
        <v>0</v>
      </c>
      <c r="H260" s="163">
        <f t="shared" si="86"/>
        <v>0</v>
      </c>
      <c r="I260" s="163">
        <f t="shared" si="86"/>
        <v>0</v>
      </c>
      <c r="J260" s="163">
        <f t="shared" si="86"/>
        <v>0</v>
      </c>
      <c r="K260" s="163">
        <f t="shared" si="86"/>
        <v>0</v>
      </c>
      <c r="L260" s="163">
        <f t="shared" si="86"/>
        <v>0</v>
      </c>
      <c r="M260" s="163">
        <f t="shared" si="86"/>
        <v>0</v>
      </c>
      <c r="N260" s="163">
        <f t="shared" si="86"/>
        <v>0</v>
      </c>
    </row>
    <row r="261" ht="15.75" customHeight="1">
      <c r="A261" s="212" t="s">
        <v>185</v>
      </c>
      <c r="B261" s="177"/>
      <c r="C261" s="215">
        <f>C89*C90*C91*C92*C93*C94</f>
        <v>0.017</v>
      </c>
    </row>
    <row r="262" ht="15.75" customHeight="1">
      <c r="A262" s="213" t="s">
        <v>106</v>
      </c>
      <c r="B262" s="177"/>
    </row>
    <row r="263" ht="15.75" customHeight="1">
      <c r="A263" s="213" t="s">
        <v>107</v>
      </c>
      <c r="B263" s="177"/>
    </row>
    <row r="264" ht="15.75" customHeight="1">
      <c r="A264" s="213" t="s">
        <v>108</v>
      </c>
      <c r="B264" s="177"/>
    </row>
    <row r="265" ht="15.75" customHeight="1">
      <c r="A265" s="189"/>
      <c r="B265" s="177"/>
    </row>
    <row r="266" ht="15.75" customHeight="1">
      <c r="A266" s="189" t="s">
        <v>131</v>
      </c>
      <c r="B266" s="177"/>
      <c r="C266" s="211">
        <f t="shared" ref="C266:N266" si="87">SUM(C267:C270)</f>
        <v>3640347.544</v>
      </c>
      <c r="D266" s="211">
        <f t="shared" si="87"/>
        <v>9802739.745</v>
      </c>
      <c r="E266" s="211">
        <f t="shared" si="87"/>
        <v>22172201.4</v>
      </c>
      <c r="F266" s="211">
        <f t="shared" si="87"/>
        <v>46818994.99</v>
      </c>
      <c r="G266" s="211">
        <f t="shared" si="87"/>
        <v>95723799.84</v>
      </c>
      <c r="H266" s="211">
        <f t="shared" si="87"/>
        <v>192528267.5</v>
      </c>
      <c r="I266" s="211">
        <f t="shared" si="87"/>
        <v>383880145.4</v>
      </c>
      <c r="J266" s="211">
        <f t="shared" si="87"/>
        <v>761817114.8</v>
      </c>
      <c r="K266" s="211">
        <f t="shared" si="87"/>
        <v>1507926989</v>
      </c>
      <c r="L266" s="211">
        <f t="shared" si="87"/>
        <v>2980471242</v>
      </c>
      <c r="M266" s="211">
        <f t="shared" si="87"/>
        <v>5886270278</v>
      </c>
      <c r="N266" s="211">
        <f t="shared" si="87"/>
        <v>11619814457</v>
      </c>
    </row>
    <row r="267" ht="15.75" customHeight="1">
      <c r="A267" s="213" t="s">
        <v>106</v>
      </c>
      <c r="B267" s="177"/>
      <c r="C267" s="47">
        <f t="shared" ref="C267:N267" si="88">C249*C191</f>
        <v>655240.9876</v>
      </c>
      <c r="D267" s="47">
        <f t="shared" si="88"/>
        <v>756126.5927</v>
      </c>
      <c r="E267" s="47">
        <f t="shared" si="88"/>
        <v>881133.2757</v>
      </c>
      <c r="F267" s="47">
        <f t="shared" si="88"/>
        <v>1043247.043</v>
      </c>
      <c r="G267" s="47">
        <f t="shared" si="88"/>
        <v>1266553.361</v>
      </c>
      <c r="H267" s="47">
        <f t="shared" si="88"/>
        <v>1596892.134</v>
      </c>
      <c r="I267" s="47">
        <f t="shared" si="88"/>
        <v>2122799.175</v>
      </c>
      <c r="J267" s="47">
        <f t="shared" si="88"/>
        <v>3016729.961</v>
      </c>
      <c r="K267" s="47">
        <f t="shared" si="88"/>
        <v>4616401.199</v>
      </c>
      <c r="L267" s="47">
        <f t="shared" si="88"/>
        <v>7585210.963</v>
      </c>
      <c r="M267" s="47">
        <f t="shared" si="88"/>
        <v>13228695.45</v>
      </c>
      <c r="N267" s="47">
        <f t="shared" si="88"/>
        <v>24118797.35</v>
      </c>
    </row>
    <row r="268" ht="15.75" customHeight="1">
      <c r="A268" s="213" t="s">
        <v>107</v>
      </c>
      <c r="B268" s="177"/>
      <c r="C268" s="47">
        <f t="shared" ref="C268:N268" si="89">C250*C192</f>
        <v>1491349.115</v>
      </c>
      <c r="D268" s="47">
        <f t="shared" si="89"/>
        <v>7114441.064</v>
      </c>
      <c r="E268" s="47">
        <f t="shared" si="89"/>
        <v>18853900.83</v>
      </c>
      <c r="F268" s="47">
        <f t="shared" si="89"/>
        <v>42750926.86</v>
      </c>
      <c r="G268" s="47">
        <f t="shared" si="89"/>
        <v>90737275.6</v>
      </c>
      <c r="H268" s="47">
        <f t="shared" si="89"/>
        <v>186367696.2</v>
      </c>
      <c r="I268" s="47">
        <f t="shared" si="89"/>
        <v>376129656.8</v>
      </c>
      <c r="J268" s="47">
        <f t="shared" si="89"/>
        <v>751756924.6</v>
      </c>
      <c r="K268" s="47">
        <f t="shared" si="89"/>
        <v>1494252005</v>
      </c>
      <c r="L268" s="47">
        <f t="shared" si="89"/>
        <v>2960737917</v>
      </c>
      <c r="M268" s="47">
        <f t="shared" si="89"/>
        <v>5855807618</v>
      </c>
      <c r="N268" s="47">
        <f t="shared" si="89"/>
        <v>11569578169</v>
      </c>
    </row>
    <row r="269" ht="15.75" customHeight="1">
      <c r="A269" s="213" t="s">
        <v>108</v>
      </c>
      <c r="B269" s="177"/>
      <c r="C269" s="47">
        <f t="shared" ref="C269:N269" si="90">C251*C193</f>
        <v>1493757.441</v>
      </c>
      <c r="D269" s="47">
        <f t="shared" si="90"/>
        <v>1932172.089</v>
      </c>
      <c r="E269" s="47">
        <f t="shared" si="90"/>
        <v>2437167.296</v>
      </c>
      <c r="F269" s="47">
        <f t="shared" si="90"/>
        <v>3024821.086</v>
      </c>
      <c r="G269" s="47">
        <f t="shared" si="90"/>
        <v>3719970.871</v>
      </c>
      <c r="H269" s="47">
        <f t="shared" si="90"/>
        <v>4563679.148</v>
      </c>
      <c r="I269" s="47">
        <f t="shared" si="90"/>
        <v>5627689.426</v>
      </c>
      <c r="J269" s="47">
        <f t="shared" si="90"/>
        <v>7043460.275</v>
      </c>
      <c r="K269" s="47">
        <f t="shared" si="90"/>
        <v>9058583.019</v>
      </c>
      <c r="L269" s="47">
        <f t="shared" si="90"/>
        <v>12148113.62</v>
      </c>
      <c r="M269" s="47">
        <f t="shared" si="90"/>
        <v>17233964.9</v>
      </c>
      <c r="N269" s="47">
        <f t="shared" si="90"/>
        <v>26117490.12</v>
      </c>
    </row>
    <row r="270" ht="15.75" customHeight="1">
      <c r="A270" s="177"/>
      <c r="B270" s="177"/>
    </row>
    <row r="271" ht="15.75" customHeight="1">
      <c r="A271" s="189" t="s">
        <v>132</v>
      </c>
      <c r="B271" s="177"/>
      <c r="C271" s="211">
        <f t="shared" ref="C271:N271" si="91">SUM(C272:C275)</f>
        <v>13262.05153</v>
      </c>
      <c r="D271" s="211">
        <f t="shared" si="91"/>
        <v>13202.00719</v>
      </c>
      <c r="E271" s="211">
        <f t="shared" si="91"/>
        <v>13009.23283</v>
      </c>
      <c r="F271" s="211">
        <f t="shared" si="91"/>
        <v>12870.9233</v>
      </c>
      <c r="G271" s="211">
        <f t="shared" si="91"/>
        <v>12929.88833</v>
      </c>
      <c r="H271" s="211">
        <f t="shared" si="91"/>
        <v>12864.5581</v>
      </c>
      <c r="I271" s="211">
        <f t="shared" si="91"/>
        <v>12779.82488</v>
      </c>
      <c r="J271" s="211">
        <f t="shared" si="91"/>
        <v>12697.55841</v>
      </c>
      <c r="K271" s="211">
        <f t="shared" si="91"/>
        <v>12637.88705</v>
      </c>
      <c r="L271" s="211">
        <f t="shared" si="91"/>
        <v>12590.34973</v>
      </c>
      <c r="M271" s="211">
        <f t="shared" si="91"/>
        <v>12523.84683</v>
      </c>
      <c r="N271" s="211">
        <f t="shared" si="91"/>
        <v>12457.02593</v>
      </c>
    </row>
    <row r="272" ht="15.75" customHeight="1">
      <c r="A272" s="213" t="s">
        <v>106</v>
      </c>
      <c r="B272" s="177"/>
      <c r="C272" s="47">
        <f t="shared" ref="C272:N272" si="92">C249*C196</f>
        <v>4365.836648</v>
      </c>
      <c r="D272" s="47">
        <f t="shared" si="92"/>
        <v>4344.756908</v>
      </c>
      <c r="E272" s="47">
        <f t="shared" si="92"/>
        <v>4343.957072</v>
      </c>
      <c r="F272" s="47">
        <f t="shared" si="92"/>
        <v>4326.533131</v>
      </c>
      <c r="G272" s="47">
        <f t="shared" si="92"/>
        <v>4295.624388</v>
      </c>
      <c r="H272" s="47">
        <f t="shared" si="92"/>
        <v>4272.314268</v>
      </c>
      <c r="I272" s="47">
        <f t="shared" si="92"/>
        <v>4251.65388</v>
      </c>
      <c r="J272" s="47">
        <f t="shared" si="92"/>
        <v>4233.477598</v>
      </c>
      <c r="K272" s="47">
        <f t="shared" si="92"/>
        <v>4212.309516</v>
      </c>
      <c r="L272" s="47">
        <f t="shared" si="92"/>
        <v>4189.368901</v>
      </c>
      <c r="M272" s="47">
        <f t="shared" si="92"/>
        <v>4168.545398</v>
      </c>
      <c r="N272" s="47">
        <f t="shared" si="92"/>
        <v>4148.174122</v>
      </c>
    </row>
    <row r="273" ht="15.75" customHeight="1">
      <c r="A273" s="213" t="s">
        <v>107</v>
      </c>
      <c r="B273" s="177"/>
      <c r="C273" s="47">
        <f t="shared" ref="C273:N273" si="93">C250*C197</f>
        <v>8062.537529</v>
      </c>
      <c r="D273" s="47">
        <f t="shared" si="93"/>
        <v>8089.050053</v>
      </c>
      <c r="E273" s="47">
        <f t="shared" si="93"/>
        <v>7953.908168</v>
      </c>
      <c r="F273" s="47">
        <f t="shared" si="93"/>
        <v>7839.802137</v>
      </c>
      <c r="G273" s="47">
        <f t="shared" si="93"/>
        <v>7854.047148</v>
      </c>
      <c r="H273" s="47">
        <f t="shared" si="93"/>
        <v>7843.793859</v>
      </c>
      <c r="I273" s="47">
        <f t="shared" si="93"/>
        <v>7796.720035</v>
      </c>
      <c r="J273" s="47">
        <f t="shared" si="93"/>
        <v>7739.781713</v>
      </c>
      <c r="K273" s="47">
        <f t="shared" si="93"/>
        <v>7698.726259</v>
      </c>
      <c r="L273" s="47">
        <f t="shared" si="93"/>
        <v>7669.939328</v>
      </c>
      <c r="M273" s="47">
        <f t="shared" si="93"/>
        <v>7633.838822</v>
      </c>
      <c r="N273" s="47">
        <f t="shared" si="93"/>
        <v>7592.666778</v>
      </c>
    </row>
    <row r="274" ht="15.75" customHeight="1">
      <c r="A274" s="213" t="s">
        <v>108</v>
      </c>
      <c r="B274" s="177"/>
      <c r="C274" s="47">
        <f t="shared" ref="C274:N274" si="94">C251*C198</f>
        <v>833.6773499</v>
      </c>
      <c r="D274" s="47">
        <f t="shared" si="94"/>
        <v>768.2002279</v>
      </c>
      <c r="E274" s="47">
        <f t="shared" si="94"/>
        <v>711.3675943</v>
      </c>
      <c r="F274" s="47">
        <f t="shared" si="94"/>
        <v>704.5880321</v>
      </c>
      <c r="G274" s="47">
        <f t="shared" si="94"/>
        <v>780.2167938</v>
      </c>
      <c r="H274" s="47">
        <f t="shared" si="94"/>
        <v>748.449971</v>
      </c>
      <c r="I274" s="47">
        <f t="shared" si="94"/>
        <v>731.4509687</v>
      </c>
      <c r="J274" s="47">
        <f t="shared" si="94"/>
        <v>724.2991012</v>
      </c>
      <c r="K274" s="47">
        <f t="shared" si="94"/>
        <v>726.85127</v>
      </c>
      <c r="L274" s="47">
        <f t="shared" si="94"/>
        <v>731.0415041</v>
      </c>
      <c r="M274" s="47">
        <f t="shared" si="94"/>
        <v>721.4626056</v>
      </c>
      <c r="N274" s="47">
        <f t="shared" si="94"/>
        <v>716.1850259</v>
      </c>
    </row>
    <row r="275" ht="15.75" customHeight="1">
      <c r="A275" s="177"/>
      <c r="B275" s="177"/>
    </row>
    <row r="276" ht="15.75" customHeight="1">
      <c r="A276" s="189" t="s">
        <v>133</v>
      </c>
      <c r="B276" s="177"/>
      <c r="C276" s="216">
        <f t="shared" ref="C276:N276" si="95">SUM(C277:C280)</f>
        <v>3765390.408</v>
      </c>
      <c r="D276" s="216">
        <f t="shared" si="95"/>
        <v>4347344.599</v>
      </c>
      <c r="E276" s="216">
        <f t="shared" si="95"/>
        <v>5068035.113</v>
      </c>
      <c r="F276" s="216">
        <f t="shared" si="95"/>
        <v>6001943.717</v>
      </c>
      <c r="G276" s="216">
        <f t="shared" si="95"/>
        <v>7287160.803</v>
      </c>
      <c r="H276" s="216">
        <f t="shared" si="95"/>
        <v>9186436.791</v>
      </c>
      <c r="I276" s="216">
        <f t="shared" si="95"/>
        <v>12207171.27</v>
      </c>
      <c r="J276" s="216">
        <f t="shared" si="95"/>
        <v>17337620.46</v>
      </c>
      <c r="K276" s="216">
        <f t="shared" si="95"/>
        <v>26512965.88</v>
      </c>
      <c r="L276" s="216">
        <f t="shared" si="95"/>
        <v>43534486.1</v>
      </c>
      <c r="M276" s="216">
        <f t="shared" si="95"/>
        <v>75882781.01</v>
      </c>
      <c r="N276" s="216">
        <f t="shared" si="95"/>
        <v>138294683.6</v>
      </c>
    </row>
    <row r="277" ht="15.75" customHeight="1">
      <c r="A277" s="213" t="s">
        <v>106</v>
      </c>
      <c r="B277" s="177"/>
      <c r="C277" s="47">
        <f t="shared" ref="C277:N277" si="96">(C250-C249)*C228</f>
        <v>3272591.477</v>
      </c>
      <c r="D277" s="47">
        <f t="shared" si="96"/>
        <v>3776463.148</v>
      </c>
      <c r="E277" s="47">
        <f t="shared" si="96"/>
        <v>4400807.187</v>
      </c>
      <c r="F277" s="47">
        <f t="shared" si="96"/>
        <v>5210482.014</v>
      </c>
      <c r="G277" s="47">
        <f t="shared" si="96"/>
        <v>6325782.137</v>
      </c>
      <c r="H277" s="47">
        <f t="shared" si="96"/>
        <v>7975654.282</v>
      </c>
      <c r="I277" s="47">
        <f t="shared" si="96"/>
        <v>10602289.26</v>
      </c>
      <c r="J277" s="47">
        <f t="shared" si="96"/>
        <v>15067013.43</v>
      </c>
      <c r="K277" s="47">
        <f t="shared" si="96"/>
        <v>23056547.9</v>
      </c>
      <c r="L277" s="47">
        <f t="shared" si="96"/>
        <v>37884224.61</v>
      </c>
      <c r="M277" s="47">
        <f t="shared" si="96"/>
        <v>66070524.91</v>
      </c>
      <c r="N277" s="47">
        <f t="shared" si="96"/>
        <v>120460978.7</v>
      </c>
    </row>
    <row r="278" ht="15.75" customHeight="1">
      <c r="A278" s="213" t="s">
        <v>107</v>
      </c>
      <c r="B278" s="177"/>
      <c r="C278" s="47">
        <f t="shared" ref="C278:N278" si="97">(C251-C249)*C229</f>
        <v>476976.8954</v>
      </c>
      <c r="D278" s="47">
        <f t="shared" si="97"/>
        <v>550415.6815</v>
      </c>
      <c r="E278" s="47">
        <f t="shared" si="97"/>
        <v>641413.1933</v>
      </c>
      <c r="F278" s="47">
        <f t="shared" si="97"/>
        <v>759422.4798</v>
      </c>
      <c r="G278" s="47">
        <f t="shared" si="97"/>
        <v>921976.3438</v>
      </c>
      <c r="H278" s="47">
        <f t="shared" si="97"/>
        <v>1162443.539</v>
      </c>
      <c r="I278" s="47">
        <f t="shared" si="97"/>
        <v>1545272.929</v>
      </c>
      <c r="J278" s="47">
        <f t="shared" si="97"/>
        <v>2196001.957</v>
      </c>
      <c r="K278" s="47">
        <f t="shared" si="97"/>
        <v>3360468.52</v>
      </c>
      <c r="L278" s="47">
        <f t="shared" si="97"/>
        <v>5521587.392</v>
      </c>
      <c r="M278" s="47">
        <f t="shared" si="97"/>
        <v>9629712.132</v>
      </c>
      <c r="N278" s="47">
        <f t="shared" si="97"/>
        <v>17557065.72</v>
      </c>
    </row>
    <row r="279" ht="15.75" customHeight="1">
      <c r="A279" s="213" t="s">
        <v>108</v>
      </c>
      <c r="B279" s="177"/>
      <c r="C279" s="47">
        <f t="shared" ref="C279:N279" si="98">(C251-C250)*C230</f>
        <v>15822.03605</v>
      </c>
      <c r="D279" s="47">
        <f t="shared" si="98"/>
        <v>20465.77015</v>
      </c>
      <c r="E279" s="47">
        <f t="shared" si="98"/>
        <v>25814.73254</v>
      </c>
      <c r="F279" s="47">
        <f t="shared" si="98"/>
        <v>32039.22334</v>
      </c>
      <c r="G279" s="47">
        <f t="shared" si="98"/>
        <v>39402.32304</v>
      </c>
      <c r="H279" s="47">
        <f t="shared" si="98"/>
        <v>48338.96992</v>
      </c>
      <c r="I279" s="47">
        <f t="shared" si="98"/>
        <v>59609.07879</v>
      </c>
      <c r="J279" s="47">
        <f t="shared" si="98"/>
        <v>74605.07265</v>
      </c>
      <c r="K279" s="47">
        <f t="shared" si="98"/>
        <v>95949.46488</v>
      </c>
      <c r="L279" s="47">
        <f t="shared" si="98"/>
        <v>128674.0982</v>
      </c>
      <c r="M279" s="47">
        <f t="shared" si="98"/>
        <v>182543.9704</v>
      </c>
      <c r="N279" s="47">
        <f t="shared" si="98"/>
        <v>276639.2046</v>
      </c>
    </row>
    <row r="280" ht="15.75" customHeight="1">
      <c r="A280" s="177"/>
      <c r="B280" s="177"/>
    </row>
    <row r="281" ht="15.75" customHeight="1">
      <c r="A281" s="189" t="s">
        <v>134</v>
      </c>
      <c r="B281" s="177"/>
      <c r="C281" s="216">
        <f t="shared" ref="C281:N281" si="99">SUM(C282:C285)</f>
        <v>-861299.8501</v>
      </c>
      <c r="D281" s="216">
        <f t="shared" si="99"/>
        <v>-1168727.826</v>
      </c>
      <c r="E281" s="216">
        <f t="shared" si="99"/>
        <v>-1578293.745</v>
      </c>
      <c r="F281" s="216">
        <f t="shared" si="99"/>
        <v>-2162755.039</v>
      </c>
      <c r="G281" s="216">
        <f t="shared" si="99"/>
        <v>-3061896.346</v>
      </c>
      <c r="H281" s="216">
        <f t="shared" si="99"/>
        <v>-4547158.245</v>
      </c>
      <c r="I281" s="216">
        <f t="shared" si="99"/>
        <v>-7148990.825</v>
      </c>
      <c r="J281" s="216">
        <f t="shared" si="99"/>
        <v>-11908407.03</v>
      </c>
      <c r="K281" s="216">
        <f t="shared" si="99"/>
        <v>-20872783.17</v>
      </c>
      <c r="L281" s="216">
        <f t="shared" si="99"/>
        <v>-38074037.07</v>
      </c>
      <c r="M281" s="216">
        <f t="shared" si="99"/>
        <v>-71458327.17</v>
      </c>
      <c r="N281" s="216">
        <f t="shared" si="99"/>
        <v>-136692999.4</v>
      </c>
    </row>
    <row r="282" ht="15.75" customHeight="1">
      <c r="A282" s="213" t="s">
        <v>106</v>
      </c>
      <c r="B282" s="177"/>
      <c r="C282" s="47">
        <f t="shared" ref="C282:N282" si="100">(C249-C250)*C233</f>
        <v>-15714.31692</v>
      </c>
      <c r="D282" s="47">
        <f t="shared" si="100"/>
        <v>-74964.72853</v>
      </c>
      <c r="E282" s="47">
        <f t="shared" si="100"/>
        <v>-198663.1901</v>
      </c>
      <c r="F282" s="47">
        <f t="shared" si="100"/>
        <v>-450465.6934</v>
      </c>
      <c r="G282" s="47">
        <f t="shared" si="100"/>
        <v>-956096.9263</v>
      </c>
      <c r="H282" s="47">
        <f t="shared" si="100"/>
        <v>-1963752.828</v>
      </c>
      <c r="I282" s="47">
        <f t="shared" si="100"/>
        <v>-3963270.953</v>
      </c>
      <c r="J282" s="47">
        <f t="shared" si="100"/>
        <v>-7921248.243</v>
      </c>
      <c r="K282" s="47">
        <f t="shared" si="100"/>
        <v>-15744904.61</v>
      </c>
      <c r="L282" s="47">
        <f t="shared" si="100"/>
        <v>-31197238.44</v>
      </c>
      <c r="M282" s="47">
        <f t="shared" si="100"/>
        <v>-61702532.15</v>
      </c>
      <c r="N282" s="47">
        <f t="shared" si="100"/>
        <v>-121908422.5</v>
      </c>
    </row>
    <row r="283" ht="15.75" customHeight="1">
      <c r="A283" s="213" t="s">
        <v>107</v>
      </c>
      <c r="B283" s="177"/>
      <c r="C283" s="47">
        <f t="shared" ref="C283:N283" si="101">(C250-C251)*C234</f>
        <v>-720313.6023</v>
      </c>
      <c r="D283" s="47">
        <f t="shared" si="101"/>
        <v>-931724.1202</v>
      </c>
      <c r="E283" s="47">
        <f t="shared" si="101"/>
        <v>-1175240.843</v>
      </c>
      <c r="F283" s="47">
        <f t="shared" si="101"/>
        <v>-1458616.85</v>
      </c>
      <c r="G283" s="47">
        <f t="shared" si="101"/>
        <v>-1793829.135</v>
      </c>
      <c r="H283" s="47">
        <f t="shared" si="101"/>
        <v>-2200678.689</v>
      </c>
      <c r="I283" s="47">
        <f t="shared" si="101"/>
        <v>-2713761.373</v>
      </c>
      <c r="J283" s="47">
        <f t="shared" si="101"/>
        <v>-3396468.6</v>
      </c>
      <c r="K283" s="47">
        <f t="shared" si="101"/>
        <v>-4368192.846</v>
      </c>
      <c r="L283" s="47">
        <f t="shared" si="101"/>
        <v>-5858013.653</v>
      </c>
      <c r="M283" s="47">
        <f t="shared" si="101"/>
        <v>-8310492.054</v>
      </c>
      <c r="N283" s="47">
        <f t="shared" si="101"/>
        <v>-12594269.24</v>
      </c>
    </row>
    <row r="284" ht="15.75" customHeight="1">
      <c r="A284" s="213" t="s">
        <v>108</v>
      </c>
      <c r="B284" s="177"/>
      <c r="C284" s="47">
        <f t="shared" ref="C284:N284" si="102">(C249-C251)*C235</f>
        <v>-125271.9308</v>
      </c>
      <c r="D284" s="47">
        <f t="shared" si="102"/>
        <v>-162038.9774</v>
      </c>
      <c r="E284" s="47">
        <f t="shared" si="102"/>
        <v>-204389.7119</v>
      </c>
      <c r="F284" s="47">
        <f t="shared" si="102"/>
        <v>-253672.4956</v>
      </c>
      <c r="G284" s="47">
        <f t="shared" si="102"/>
        <v>-311970.2844</v>
      </c>
      <c r="H284" s="47">
        <f t="shared" si="102"/>
        <v>-382726.7285</v>
      </c>
      <c r="I284" s="47">
        <f t="shared" si="102"/>
        <v>-471958.4996</v>
      </c>
      <c r="J284" s="47">
        <f t="shared" si="102"/>
        <v>-590690.1913</v>
      </c>
      <c r="K284" s="47">
        <f t="shared" si="102"/>
        <v>-759685.7123</v>
      </c>
      <c r="L284" s="47">
        <f t="shared" si="102"/>
        <v>-1018784.983</v>
      </c>
      <c r="M284" s="47">
        <f t="shared" si="102"/>
        <v>-1445302.966</v>
      </c>
      <c r="N284" s="47">
        <f t="shared" si="102"/>
        <v>-2190307.694</v>
      </c>
    </row>
    <row r="285" ht="15.75" customHeight="1">
      <c r="A285" s="177"/>
      <c r="B285" s="177"/>
    </row>
    <row r="286" ht="15.75" customHeight="1">
      <c r="A286" s="177"/>
      <c r="B286" s="17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</row>
    <row r="287" ht="15.75" customHeight="1">
      <c r="A287" s="83" t="s">
        <v>110</v>
      </c>
      <c r="B287" s="216">
        <f t="shared" ref="B287:N287" si="103">SUM(B288:B291)+B260</f>
        <v>3277280.303</v>
      </c>
      <c r="C287" s="216">
        <f t="shared" si="103"/>
        <v>10198047.71</v>
      </c>
      <c r="D287" s="216">
        <f t="shared" si="103"/>
        <v>22797298.27</v>
      </c>
      <c r="E287" s="216">
        <f t="shared" si="103"/>
        <v>47847153.4</v>
      </c>
      <c r="F287" s="216">
        <f t="shared" si="103"/>
        <v>97490049.58</v>
      </c>
      <c r="G287" s="216">
        <f t="shared" si="103"/>
        <v>195685794</v>
      </c>
      <c r="H287" s="216">
        <f t="shared" si="103"/>
        <v>389708678.2</v>
      </c>
      <c r="I287" s="216">
        <f t="shared" si="103"/>
        <v>772831251</v>
      </c>
      <c r="J287" s="216">
        <f t="shared" si="103"/>
        <v>1529076141</v>
      </c>
      <c r="K287" s="216">
        <f t="shared" si="103"/>
        <v>3021506798</v>
      </c>
      <c r="L287" s="216">
        <f t="shared" si="103"/>
        <v>5966415523</v>
      </c>
      <c r="M287" s="216">
        <f t="shared" si="103"/>
        <v>11776977535</v>
      </c>
      <c r="N287" s="216">
        <f t="shared" si="103"/>
        <v>23241243055</v>
      </c>
    </row>
    <row r="288" ht="15.75" customHeight="1">
      <c r="A288" s="114" t="s">
        <v>106</v>
      </c>
      <c r="B288" s="217">
        <v>1376556.6966910595</v>
      </c>
      <c r="C288" s="47">
        <f t="shared" ref="C288:N288" si="104">C249*C244</f>
        <v>794250.6226</v>
      </c>
      <c r="D288" s="47">
        <f t="shared" si="104"/>
        <v>925560.1635</v>
      </c>
      <c r="E288" s="47">
        <f t="shared" si="104"/>
        <v>1095847.734</v>
      </c>
      <c r="F288" s="47">
        <f t="shared" si="104"/>
        <v>1330413.194</v>
      </c>
      <c r="G288" s="47">
        <f t="shared" si="104"/>
        <v>1677407.704</v>
      </c>
      <c r="H288" s="47">
        <f t="shared" si="104"/>
        <v>2229831.067</v>
      </c>
      <c r="I288" s="47">
        <f t="shared" si="104"/>
        <v>3168833.993</v>
      </c>
      <c r="J288" s="47">
        <f t="shared" si="104"/>
        <v>4849160.923</v>
      </c>
      <c r="K288" s="47">
        <f t="shared" si="104"/>
        <v>7967658.575</v>
      </c>
      <c r="L288" s="47">
        <f t="shared" si="104"/>
        <v>13895688.5</v>
      </c>
      <c r="M288" s="47">
        <f t="shared" si="104"/>
        <v>25334871.17</v>
      </c>
      <c r="N288" s="47">
        <f t="shared" si="104"/>
        <v>47610717.76</v>
      </c>
    </row>
    <row r="289" ht="15.75" customHeight="1">
      <c r="A289" s="114" t="s">
        <v>107</v>
      </c>
      <c r="B289" s="217">
        <v>1007328.007676683</v>
      </c>
      <c r="C289" s="47">
        <f t="shared" ref="C289:N289" si="105">C250*C245</f>
        <v>7208146.974</v>
      </c>
      <c r="D289" s="47">
        <f t="shared" si="105"/>
        <v>19102229.82</v>
      </c>
      <c r="E289" s="47">
        <f t="shared" si="105"/>
        <v>43314008.98</v>
      </c>
      <c r="F289" s="47">
        <f t="shared" si="105"/>
        <v>91932396.76</v>
      </c>
      <c r="G289" s="47">
        <f t="shared" si="105"/>
        <v>188822387.3</v>
      </c>
      <c r="H289" s="47">
        <f t="shared" si="105"/>
        <v>381083745.5</v>
      </c>
      <c r="I289" s="47">
        <f t="shared" si="105"/>
        <v>761658484.9</v>
      </c>
      <c r="J289" s="47">
        <f t="shared" si="105"/>
        <v>1513933135</v>
      </c>
      <c r="K289" s="47">
        <f t="shared" si="105"/>
        <v>2999734465</v>
      </c>
      <c r="L289" s="47">
        <f t="shared" si="105"/>
        <v>5932935783</v>
      </c>
      <c r="M289" s="47">
        <f t="shared" si="105"/>
        <v>11721963697</v>
      </c>
      <c r="N289" s="47">
        <f t="shared" si="105"/>
        <v>23145527041</v>
      </c>
    </row>
    <row r="290" ht="15.75" customHeight="1">
      <c r="A290" s="114" t="s">
        <v>108</v>
      </c>
      <c r="B290" s="217">
        <v>893395.5986460568</v>
      </c>
      <c r="C290" s="47">
        <f t="shared" ref="C290:N290" si="106">C251*C246</f>
        <v>2195650.101</v>
      </c>
      <c r="D290" s="47">
        <f t="shared" si="106"/>
        <v>2769508.291</v>
      </c>
      <c r="E290" s="47">
        <f t="shared" si="106"/>
        <v>3437296.688</v>
      </c>
      <c r="F290" s="47">
        <f t="shared" si="106"/>
        <v>4227239.626</v>
      </c>
      <c r="G290" s="47">
        <f t="shared" si="106"/>
        <v>5185999.032</v>
      </c>
      <c r="H290" s="47">
        <f t="shared" si="106"/>
        <v>6395101.621</v>
      </c>
      <c r="I290" s="47">
        <f t="shared" si="106"/>
        <v>8003932.131</v>
      </c>
      <c r="J290" s="47">
        <f t="shared" si="106"/>
        <v>10293844.34</v>
      </c>
      <c r="K290" s="47">
        <f t="shared" si="106"/>
        <v>13804674.57</v>
      </c>
      <c r="L290" s="47">
        <f t="shared" si="106"/>
        <v>19584051.03</v>
      </c>
      <c r="M290" s="47">
        <f t="shared" si="106"/>
        <v>29678966.05</v>
      </c>
      <c r="N290" s="47">
        <f t="shared" si="106"/>
        <v>48105296.21</v>
      </c>
    </row>
    <row r="291" ht="15.75" customHeight="1">
      <c r="A291" s="177"/>
      <c r="B291" s="177"/>
    </row>
    <row r="292" ht="15.75" customHeight="1">
      <c r="A292" s="214" t="s">
        <v>136</v>
      </c>
      <c r="B292" s="177"/>
      <c r="C292" s="216">
        <f t="shared" ref="C292:N292" si="107">SUM(C293:C296)</f>
        <v>-256374.4534</v>
      </c>
      <c r="D292" s="216">
        <f t="shared" si="107"/>
        <v>-395307.9526</v>
      </c>
      <c r="E292" s="216">
        <f t="shared" si="107"/>
        <v>-625096.8704</v>
      </c>
      <c r="F292" s="216">
        <f t="shared" si="107"/>
        <v>-1028158.411</v>
      </c>
      <c r="G292" s="216">
        <f t="shared" si="107"/>
        <v>-1766249.746</v>
      </c>
      <c r="H292" s="216">
        <f t="shared" si="107"/>
        <v>-3157526.488</v>
      </c>
      <c r="I292" s="216">
        <f t="shared" si="107"/>
        <v>-5828532.777</v>
      </c>
      <c r="J292" s="216">
        <f t="shared" si="107"/>
        <v>-11014136.19</v>
      </c>
      <c r="K292" s="216">
        <f t="shared" si="107"/>
        <v>-21149151.81</v>
      </c>
      <c r="L292" s="216">
        <f t="shared" si="107"/>
        <v>-41035556.61</v>
      </c>
      <c r="M292" s="216">
        <f t="shared" si="107"/>
        <v>-80145244.35</v>
      </c>
      <c r="N292" s="216">
        <f t="shared" si="107"/>
        <v>-157163077.8</v>
      </c>
    </row>
    <row r="293" ht="15.75" customHeight="1">
      <c r="A293" s="213" t="s">
        <v>106</v>
      </c>
      <c r="B293" s="177"/>
      <c r="C293" s="47">
        <f t="shared" ref="C293:N293" si="108">-C249*C206</f>
        <v>-33037.36072</v>
      </c>
      <c r="D293" s="47">
        <f t="shared" si="108"/>
        <v>-38124.02988</v>
      </c>
      <c r="E293" s="47">
        <f t="shared" si="108"/>
        <v>-44426.88785</v>
      </c>
      <c r="F293" s="47">
        <f t="shared" si="108"/>
        <v>-52600.69124</v>
      </c>
      <c r="G293" s="47">
        <f t="shared" si="108"/>
        <v>-63859.83334</v>
      </c>
      <c r="H293" s="47">
        <f t="shared" si="108"/>
        <v>-80515.5698</v>
      </c>
      <c r="I293" s="47">
        <f t="shared" si="108"/>
        <v>-107031.8912</v>
      </c>
      <c r="J293" s="47">
        <f t="shared" si="108"/>
        <v>-152104.0317</v>
      </c>
      <c r="K293" s="47">
        <f t="shared" si="108"/>
        <v>-232759.7243</v>
      </c>
      <c r="L293" s="47">
        <f t="shared" si="108"/>
        <v>-382447.6116</v>
      </c>
      <c r="M293" s="47">
        <f t="shared" si="108"/>
        <v>-666993.0481</v>
      </c>
      <c r="N293" s="47">
        <f t="shared" si="108"/>
        <v>-1216073.816</v>
      </c>
    </row>
    <row r="294" ht="15.75" customHeight="1">
      <c r="A294" s="213" t="s">
        <v>107</v>
      </c>
      <c r="B294" s="177"/>
      <c r="C294" s="47">
        <f t="shared" ref="C294:N294" si="109">-C250*C207</f>
        <v>-19642.89615</v>
      </c>
      <c r="D294" s="47">
        <f t="shared" si="109"/>
        <v>-93705.91066</v>
      </c>
      <c r="E294" s="47">
        <f t="shared" si="109"/>
        <v>-248328.9876</v>
      </c>
      <c r="F294" s="47">
        <f t="shared" si="109"/>
        <v>-563082.1167</v>
      </c>
      <c r="G294" s="47">
        <f t="shared" si="109"/>
        <v>-1195121.158</v>
      </c>
      <c r="H294" s="47">
        <f t="shared" si="109"/>
        <v>-2454691.035</v>
      </c>
      <c r="I294" s="47">
        <f t="shared" si="109"/>
        <v>-4954088.691</v>
      </c>
      <c r="J294" s="47">
        <f t="shared" si="109"/>
        <v>-9901560.304</v>
      </c>
      <c r="K294" s="47">
        <f t="shared" si="109"/>
        <v>-19681130.76</v>
      </c>
      <c r="L294" s="47">
        <f t="shared" si="109"/>
        <v>-38996548.05</v>
      </c>
      <c r="M294" s="47">
        <f t="shared" si="109"/>
        <v>-77128165.18</v>
      </c>
      <c r="N294" s="47">
        <f t="shared" si="109"/>
        <v>-152385528.1</v>
      </c>
    </row>
    <row r="295" ht="15.75" customHeight="1">
      <c r="A295" s="213" t="s">
        <v>108</v>
      </c>
      <c r="B295" s="177"/>
      <c r="C295" s="47">
        <f t="shared" ref="C295:N295" si="110">-C251*C208</f>
        <v>-203694.1965</v>
      </c>
      <c r="D295" s="47">
        <f t="shared" si="110"/>
        <v>-263478.0121</v>
      </c>
      <c r="E295" s="47">
        <f t="shared" si="110"/>
        <v>-332340.9949</v>
      </c>
      <c r="F295" s="47">
        <f t="shared" si="110"/>
        <v>-412475.6026</v>
      </c>
      <c r="G295" s="47">
        <f t="shared" si="110"/>
        <v>-507268.7551</v>
      </c>
      <c r="H295" s="47">
        <f t="shared" si="110"/>
        <v>-622319.8838</v>
      </c>
      <c r="I295" s="47">
        <f t="shared" si="110"/>
        <v>-767412.1945</v>
      </c>
      <c r="J295" s="47">
        <f t="shared" si="110"/>
        <v>-960471.8557</v>
      </c>
      <c r="K295" s="47">
        <f t="shared" si="110"/>
        <v>-1235261.321</v>
      </c>
      <c r="L295" s="47">
        <f t="shared" si="110"/>
        <v>-1656560.948</v>
      </c>
      <c r="M295" s="47">
        <f t="shared" si="110"/>
        <v>-2350086.123</v>
      </c>
      <c r="N295" s="47">
        <f t="shared" si="110"/>
        <v>-3561475.926</v>
      </c>
    </row>
    <row r="296" ht="15.75" customHeight="1">
      <c r="A296" s="189"/>
      <c r="B296" s="177"/>
    </row>
    <row r="297" ht="15.75" customHeight="1">
      <c r="A297" s="189" t="s">
        <v>112</v>
      </c>
      <c r="B297" s="177"/>
    </row>
    <row r="298" ht="15.75" customHeight="1">
      <c r="A298" s="213" t="s">
        <v>106</v>
      </c>
      <c r="B298" s="177"/>
      <c r="C298" s="38">
        <f t="shared" ref="C298:N298" si="111">C293/B288</f>
        <v>-0.024</v>
      </c>
      <c r="D298" s="38">
        <f t="shared" si="111"/>
        <v>-0.048</v>
      </c>
      <c r="E298" s="38">
        <f t="shared" si="111"/>
        <v>-0.048</v>
      </c>
      <c r="F298" s="38">
        <f t="shared" si="111"/>
        <v>-0.048</v>
      </c>
      <c r="G298" s="38">
        <f t="shared" si="111"/>
        <v>-0.048</v>
      </c>
      <c r="H298" s="38">
        <f t="shared" si="111"/>
        <v>-0.048</v>
      </c>
      <c r="I298" s="38">
        <f t="shared" si="111"/>
        <v>-0.048</v>
      </c>
      <c r="J298" s="38">
        <f t="shared" si="111"/>
        <v>-0.048</v>
      </c>
      <c r="K298" s="38">
        <f t="shared" si="111"/>
        <v>-0.048</v>
      </c>
      <c r="L298" s="38">
        <f t="shared" si="111"/>
        <v>-0.048</v>
      </c>
      <c r="M298" s="38">
        <f t="shared" si="111"/>
        <v>-0.048</v>
      </c>
      <c r="N298" s="38">
        <f t="shared" si="111"/>
        <v>-0.048</v>
      </c>
    </row>
    <row r="299" ht="15.75" customHeight="1">
      <c r="A299" s="213" t="s">
        <v>107</v>
      </c>
      <c r="B299" s="177"/>
      <c r="C299" s="38">
        <f t="shared" ref="C299:N299" si="112">C294/B289</f>
        <v>-0.0195</v>
      </c>
      <c r="D299" s="38">
        <f t="shared" si="112"/>
        <v>-0.013</v>
      </c>
      <c r="E299" s="38">
        <f t="shared" si="112"/>
        <v>-0.013</v>
      </c>
      <c r="F299" s="38">
        <f t="shared" si="112"/>
        <v>-0.013</v>
      </c>
      <c r="G299" s="38">
        <f t="shared" si="112"/>
        <v>-0.013</v>
      </c>
      <c r="H299" s="38">
        <f t="shared" si="112"/>
        <v>-0.013</v>
      </c>
      <c r="I299" s="38">
        <f t="shared" si="112"/>
        <v>-0.013</v>
      </c>
      <c r="J299" s="38">
        <f t="shared" si="112"/>
        <v>-0.013</v>
      </c>
      <c r="K299" s="38">
        <f t="shared" si="112"/>
        <v>-0.013</v>
      </c>
      <c r="L299" s="38">
        <f t="shared" si="112"/>
        <v>-0.013</v>
      </c>
      <c r="M299" s="38">
        <f t="shared" si="112"/>
        <v>-0.013</v>
      </c>
      <c r="N299" s="38">
        <f t="shared" si="112"/>
        <v>-0.013</v>
      </c>
    </row>
    <row r="300" ht="15.75" customHeight="1">
      <c r="A300" s="213" t="s">
        <v>108</v>
      </c>
      <c r="B300" s="177"/>
      <c r="C300" s="38">
        <f t="shared" ref="C300:N300" si="113">C295/B290</f>
        <v>-0.228</v>
      </c>
      <c r="D300" s="38">
        <f t="shared" si="113"/>
        <v>-0.12</v>
      </c>
      <c r="E300" s="38">
        <f t="shared" si="113"/>
        <v>-0.12</v>
      </c>
      <c r="F300" s="38">
        <f t="shared" si="113"/>
        <v>-0.12</v>
      </c>
      <c r="G300" s="38">
        <f t="shared" si="113"/>
        <v>-0.12</v>
      </c>
      <c r="H300" s="38">
        <f t="shared" si="113"/>
        <v>-0.12</v>
      </c>
      <c r="I300" s="38">
        <f t="shared" si="113"/>
        <v>-0.12</v>
      </c>
      <c r="J300" s="38">
        <f t="shared" si="113"/>
        <v>-0.12</v>
      </c>
      <c r="K300" s="38">
        <f t="shared" si="113"/>
        <v>-0.12</v>
      </c>
      <c r="L300" s="38">
        <f t="shared" si="113"/>
        <v>-0.12</v>
      </c>
      <c r="M300" s="38">
        <f t="shared" si="113"/>
        <v>-0.12</v>
      </c>
      <c r="N300" s="38">
        <f t="shared" si="113"/>
        <v>-0.12</v>
      </c>
    </row>
    <row r="301" ht="15.75" customHeight="1">
      <c r="A301" s="177"/>
      <c r="B301" s="177"/>
    </row>
    <row r="302" ht="15.75" customHeight="1">
      <c r="A302" s="218" t="s">
        <v>137</v>
      </c>
      <c r="B302" s="219"/>
    </row>
    <row r="303" ht="15.75" customHeight="1">
      <c r="A303" s="189" t="s">
        <v>138</v>
      </c>
      <c r="B303" s="177" t="s">
        <v>139</v>
      </c>
      <c r="C303" s="47">
        <f t="shared" ref="C303:N303" si="114">C62</f>
        <v>97222.125</v>
      </c>
      <c r="D303" s="47">
        <f t="shared" si="114"/>
        <v>111805.575</v>
      </c>
      <c r="E303" s="47">
        <f t="shared" si="114"/>
        <v>128576.4375</v>
      </c>
      <c r="F303" s="47">
        <f t="shared" si="114"/>
        <v>147862.8375</v>
      </c>
      <c r="G303" s="47">
        <f t="shared" si="114"/>
        <v>170042.25</v>
      </c>
      <c r="H303" s="47">
        <f t="shared" si="114"/>
        <v>195548.5875</v>
      </c>
      <c r="I303" s="47">
        <f t="shared" si="114"/>
        <v>224880.8625</v>
      </c>
      <c r="J303" s="47">
        <f t="shared" si="114"/>
        <v>258613.1625</v>
      </c>
      <c r="K303" s="47">
        <f t="shared" si="114"/>
        <v>297404.8875</v>
      </c>
      <c r="L303" s="47">
        <f t="shared" si="114"/>
        <v>342015.7125</v>
      </c>
      <c r="M303" s="47">
        <f t="shared" si="114"/>
        <v>393318.1875</v>
      </c>
      <c r="N303" s="47">
        <f t="shared" si="114"/>
        <v>452315.85</v>
      </c>
    </row>
    <row r="304" ht="15.75" customHeight="1">
      <c r="A304" s="189" t="s">
        <v>140</v>
      </c>
      <c r="B304" s="177" t="s">
        <v>141</v>
      </c>
      <c r="C304" s="47">
        <f t="shared" ref="C304:N304" si="115">C63</f>
        <v>63194</v>
      </c>
      <c r="D304" s="47">
        <f t="shared" si="115"/>
        <v>72674</v>
      </c>
      <c r="E304" s="47">
        <f t="shared" si="115"/>
        <v>83575</v>
      </c>
      <c r="F304" s="47">
        <f t="shared" si="115"/>
        <v>96111</v>
      </c>
      <c r="G304" s="47">
        <f t="shared" si="115"/>
        <v>110527</v>
      </c>
      <c r="H304" s="47">
        <f t="shared" si="115"/>
        <v>127107</v>
      </c>
      <c r="I304" s="47">
        <f t="shared" si="115"/>
        <v>146173</v>
      </c>
      <c r="J304" s="47">
        <f t="shared" si="115"/>
        <v>168099</v>
      </c>
      <c r="K304" s="47">
        <f t="shared" si="115"/>
        <v>193313</v>
      </c>
      <c r="L304" s="47">
        <f t="shared" si="115"/>
        <v>222310</v>
      </c>
      <c r="M304" s="47">
        <f t="shared" si="115"/>
        <v>255657</v>
      </c>
      <c r="N304" s="47">
        <f t="shared" si="115"/>
        <v>294005</v>
      </c>
    </row>
    <row r="305" ht="15.75" customHeight="1">
      <c r="A305" s="189" t="s">
        <v>142</v>
      </c>
      <c r="B305" s="177" t="s">
        <v>143</v>
      </c>
      <c r="C305" s="47">
        <f t="shared" ref="C305:N305" si="116">C64</f>
        <v>24306</v>
      </c>
      <c r="D305" s="47">
        <f t="shared" si="116"/>
        <v>27951</v>
      </c>
      <c r="E305" s="47">
        <f t="shared" si="116"/>
        <v>32144</v>
      </c>
      <c r="F305" s="47">
        <f t="shared" si="116"/>
        <v>36966</v>
      </c>
      <c r="G305" s="47">
        <f t="shared" si="116"/>
        <v>42511</v>
      </c>
      <c r="H305" s="47">
        <f t="shared" si="116"/>
        <v>48887</v>
      </c>
      <c r="I305" s="47">
        <f t="shared" si="116"/>
        <v>56220</v>
      </c>
      <c r="J305" s="47">
        <f t="shared" si="116"/>
        <v>64653</v>
      </c>
      <c r="K305" s="47">
        <f t="shared" si="116"/>
        <v>74351</v>
      </c>
      <c r="L305" s="47">
        <f t="shared" si="116"/>
        <v>85504</v>
      </c>
      <c r="M305" s="47">
        <f t="shared" si="116"/>
        <v>98330</v>
      </c>
      <c r="N305" s="47">
        <f t="shared" si="116"/>
        <v>113079</v>
      </c>
    </row>
    <row r="306" ht="15.75" customHeight="1">
      <c r="A306" s="189" t="s">
        <v>144</v>
      </c>
      <c r="B306" s="177" t="s">
        <v>145</v>
      </c>
      <c r="C306" s="47">
        <f t="shared" ref="C306:N306" si="117">C65</f>
        <v>8750</v>
      </c>
      <c r="D306" s="47">
        <f t="shared" si="117"/>
        <v>10063</v>
      </c>
      <c r="E306" s="47">
        <f t="shared" si="117"/>
        <v>11572</v>
      </c>
      <c r="F306" s="47">
        <f t="shared" si="117"/>
        <v>13308</v>
      </c>
      <c r="G306" s="47">
        <f t="shared" si="117"/>
        <v>15304</v>
      </c>
      <c r="H306" s="47">
        <f t="shared" si="117"/>
        <v>17599</v>
      </c>
      <c r="I306" s="47">
        <f t="shared" si="117"/>
        <v>20239</v>
      </c>
      <c r="J306" s="47">
        <f t="shared" si="117"/>
        <v>23275</v>
      </c>
      <c r="K306" s="47">
        <f t="shared" si="117"/>
        <v>26766</v>
      </c>
      <c r="L306" s="47">
        <f t="shared" si="117"/>
        <v>30781</v>
      </c>
      <c r="M306" s="47">
        <f t="shared" si="117"/>
        <v>35399</v>
      </c>
      <c r="N306" s="47">
        <f t="shared" si="117"/>
        <v>40708</v>
      </c>
    </row>
    <row r="307" ht="15.75" customHeight="1">
      <c r="A307" s="189" t="s">
        <v>146</v>
      </c>
      <c r="B307" s="177"/>
      <c r="C307" s="220">
        <f t="shared" ref="C307:N307" si="118">SUM(C303:C306)</f>
        <v>193472.125</v>
      </c>
      <c r="D307" s="220">
        <f t="shared" si="118"/>
        <v>222493.575</v>
      </c>
      <c r="E307" s="220">
        <f t="shared" si="118"/>
        <v>255867.4375</v>
      </c>
      <c r="F307" s="220">
        <f t="shared" si="118"/>
        <v>294247.8375</v>
      </c>
      <c r="G307" s="220">
        <f t="shared" si="118"/>
        <v>338384.25</v>
      </c>
      <c r="H307" s="220">
        <f t="shared" si="118"/>
        <v>389141.5875</v>
      </c>
      <c r="I307" s="220">
        <f t="shared" si="118"/>
        <v>447512.8625</v>
      </c>
      <c r="J307" s="220">
        <f t="shared" si="118"/>
        <v>514640.1625</v>
      </c>
      <c r="K307" s="220">
        <f t="shared" si="118"/>
        <v>591834.8875</v>
      </c>
      <c r="L307" s="220">
        <f t="shared" si="118"/>
        <v>680610.7125</v>
      </c>
      <c r="M307" s="220">
        <f t="shared" si="118"/>
        <v>782704.1875</v>
      </c>
      <c r="N307" s="220">
        <f t="shared" si="118"/>
        <v>900107.85</v>
      </c>
    </row>
    <row r="308" ht="15.75" customHeight="1">
      <c r="A308" s="177"/>
      <c r="B308" s="177"/>
    </row>
    <row r="309" ht="15.75" customHeight="1">
      <c r="A309" s="189" t="s">
        <v>140</v>
      </c>
      <c r="B309" s="176" t="s">
        <v>147</v>
      </c>
      <c r="C309" s="47">
        <f t="shared" ref="C309:N309" si="119">C21</f>
        <v>2899.142758</v>
      </c>
      <c r="D309" s="47">
        <f t="shared" si="119"/>
        <v>5539.873408</v>
      </c>
      <c r="E309" s="47">
        <f t="shared" si="119"/>
        <v>10714.03264</v>
      </c>
      <c r="F309" s="47">
        <f t="shared" si="119"/>
        <v>20881.40234</v>
      </c>
      <c r="G309" s="47">
        <f t="shared" si="119"/>
        <v>40894.12451</v>
      </c>
      <c r="H309" s="47">
        <f t="shared" si="119"/>
        <v>80324.19885</v>
      </c>
      <c r="I309" s="47">
        <f t="shared" si="119"/>
        <v>158055.1885</v>
      </c>
      <c r="J309" s="47">
        <f t="shared" si="119"/>
        <v>311341.2508</v>
      </c>
      <c r="K309" s="47">
        <f t="shared" si="119"/>
        <v>613679.572</v>
      </c>
      <c r="L309" s="47">
        <f t="shared" si="119"/>
        <v>1210070.678</v>
      </c>
      <c r="M309" s="47">
        <f t="shared" si="119"/>
        <v>2386583.164</v>
      </c>
      <c r="N309" s="47">
        <f t="shared" si="119"/>
        <v>4707597.251</v>
      </c>
    </row>
    <row r="310" ht="15.75" customHeight="1">
      <c r="A310" s="189" t="s">
        <v>142</v>
      </c>
      <c r="B310" s="176" t="s">
        <v>147</v>
      </c>
      <c r="C310" s="47">
        <f t="shared" ref="C310:N310" si="120">C22</f>
        <v>652.3071206</v>
      </c>
      <c r="D310" s="47">
        <f t="shared" si="120"/>
        <v>1246.471517</v>
      </c>
      <c r="E310" s="47">
        <f t="shared" si="120"/>
        <v>2410.657344</v>
      </c>
      <c r="F310" s="47">
        <f t="shared" si="120"/>
        <v>4698.315526</v>
      </c>
      <c r="G310" s="47">
        <f t="shared" si="120"/>
        <v>9201.178016</v>
      </c>
      <c r="H310" s="47">
        <f t="shared" si="120"/>
        <v>18072.94474</v>
      </c>
      <c r="I310" s="47">
        <f t="shared" si="120"/>
        <v>35562.4174</v>
      </c>
      <c r="J310" s="47">
        <f t="shared" si="120"/>
        <v>70051.78144</v>
      </c>
      <c r="K310" s="47">
        <f t="shared" si="120"/>
        <v>138077.9037</v>
      </c>
      <c r="L310" s="47">
        <f t="shared" si="120"/>
        <v>272265.9025</v>
      </c>
      <c r="M310" s="47">
        <f t="shared" si="120"/>
        <v>536981.2119</v>
      </c>
      <c r="N310" s="47">
        <f t="shared" si="120"/>
        <v>1059209.381</v>
      </c>
    </row>
    <row r="311" ht="15.75" customHeight="1">
      <c r="A311" s="189" t="s">
        <v>144</v>
      </c>
      <c r="B311" s="176" t="s">
        <v>147</v>
      </c>
      <c r="C311" s="47">
        <f t="shared" ref="C311:N311" si="121">C23</f>
        <v>72.47856896</v>
      </c>
      <c r="D311" s="47">
        <f t="shared" si="121"/>
        <v>138.4968352</v>
      </c>
      <c r="E311" s="47">
        <f t="shared" si="121"/>
        <v>267.850816</v>
      </c>
      <c r="F311" s="47">
        <f t="shared" si="121"/>
        <v>522.0350584</v>
      </c>
      <c r="G311" s="47">
        <f t="shared" si="121"/>
        <v>1022.353113</v>
      </c>
      <c r="H311" s="47">
        <f t="shared" si="121"/>
        <v>2008.104971</v>
      </c>
      <c r="I311" s="47">
        <f t="shared" si="121"/>
        <v>3951.379711</v>
      </c>
      <c r="J311" s="47">
        <f t="shared" si="121"/>
        <v>7783.531271</v>
      </c>
      <c r="K311" s="47">
        <f t="shared" si="121"/>
        <v>15341.9893</v>
      </c>
      <c r="L311" s="47">
        <f t="shared" si="121"/>
        <v>30251.76695</v>
      </c>
      <c r="M311" s="47">
        <f t="shared" si="121"/>
        <v>59664.5791</v>
      </c>
      <c r="N311" s="47">
        <f t="shared" si="121"/>
        <v>117689.9313</v>
      </c>
    </row>
    <row r="312" ht="15.75" customHeight="1">
      <c r="A312" s="189" t="s">
        <v>146</v>
      </c>
      <c r="B312" s="177"/>
      <c r="C312" s="220">
        <f t="shared" ref="C312:N312" si="122">SUM(C308:C311)</f>
        <v>3623.928448</v>
      </c>
      <c r="D312" s="220">
        <f t="shared" si="122"/>
        <v>6924.841759</v>
      </c>
      <c r="E312" s="220">
        <f t="shared" si="122"/>
        <v>13392.5408</v>
      </c>
      <c r="F312" s="220">
        <f t="shared" si="122"/>
        <v>26101.75292</v>
      </c>
      <c r="G312" s="220">
        <f t="shared" si="122"/>
        <v>51117.65564</v>
      </c>
      <c r="H312" s="220">
        <f t="shared" si="122"/>
        <v>100405.2486</v>
      </c>
      <c r="I312" s="220">
        <f t="shared" si="122"/>
        <v>197568.9856</v>
      </c>
      <c r="J312" s="220">
        <f t="shared" si="122"/>
        <v>389176.5635</v>
      </c>
      <c r="K312" s="220">
        <f t="shared" si="122"/>
        <v>767099.465</v>
      </c>
      <c r="L312" s="220">
        <f t="shared" si="122"/>
        <v>1512588.347</v>
      </c>
      <c r="M312" s="220">
        <f t="shared" si="122"/>
        <v>2983228.955</v>
      </c>
      <c r="N312" s="220">
        <f t="shared" si="122"/>
        <v>5884496.564</v>
      </c>
    </row>
    <row r="313" ht="15.75" customHeight="1">
      <c r="A313" s="177"/>
      <c r="B313" s="177"/>
      <c r="C313" s="156"/>
    </row>
    <row r="314" ht="15.75" customHeight="1">
      <c r="A314" s="189" t="s">
        <v>140</v>
      </c>
      <c r="B314" s="176" t="s">
        <v>148</v>
      </c>
      <c r="C314" s="47">
        <f t="shared" ref="C314:N314" si="123">C44</f>
        <v>7913.595537</v>
      </c>
      <c r="D314" s="47">
        <f t="shared" si="123"/>
        <v>35141.4501</v>
      </c>
      <c r="E314" s="47">
        <f t="shared" si="123"/>
        <v>54325.51468</v>
      </c>
      <c r="F314" s="47">
        <f t="shared" si="123"/>
        <v>71515.9616</v>
      </c>
      <c r="G314" s="47">
        <f t="shared" si="123"/>
        <v>88108.6024</v>
      </c>
      <c r="H314" s="47">
        <f t="shared" si="123"/>
        <v>105119.4537</v>
      </c>
      <c r="I314" s="47">
        <f t="shared" si="123"/>
        <v>123332.3383</v>
      </c>
      <c r="J314" s="47">
        <f t="shared" si="123"/>
        <v>143397.1085</v>
      </c>
      <c r="K314" s="47">
        <f t="shared" si="123"/>
        <v>165898.034</v>
      </c>
      <c r="L314" s="47">
        <f t="shared" si="123"/>
        <v>191400.0007</v>
      </c>
      <c r="M314" s="47">
        <f t="shared" si="123"/>
        <v>220483.6677</v>
      </c>
      <c r="N314" s="47">
        <f t="shared" si="123"/>
        <v>253771.3542</v>
      </c>
    </row>
    <row r="315" ht="15.75" customHeight="1">
      <c r="A315" s="189" t="s">
        <v>142</v>
      </c>
      <c r="B315" s="176" t="s">
        <v>148</v>
      </c>
      <c r="C315" s="47">
        <f t="shared" ref="C315:N315" si="124">C45</f>
        <v>1780.558996</v>
      </c>
      <c r="D315" s="47">
        <f t="shared" si="124"/>
        <v>7906.826272</v>
      </c>
      <c r="E315" s="47">
        <f t="shared" si="124"/>
        <v>12223.2408</v>
      </c>
      <c r="F315" s="47">
        <f t="shared" si="124"/>
        <v>16091.09136</v>
      </c>
      <c r="G315" s="47">
        <f t="shared" si="124"/>
        <v>19824.43554</v>
      </c>
      <c r="H315" s="47">
        <f t="shared" si="124"/>
        <v>23651.87709</v>
      </c>
      <c r="I315" s="47">
        <f t="shared" si="124"/>
        <v>27749.77612</v>
      </c>
      <c r="J315" s="47">
        <f t="shared" si="124"/>
        <v>32264.34941</v>
      </c>
      <c r="K315" s="47">
        <f t="shared" si="124"/>
        <v>37327.05765</v>
      </c>
      <c r="L315" s="47">
        <f t="shared" si="124"/>
        <v>43065.00016</v>
      </c>
      <c r="M315" s="47">
        <f t="shared" si="124"/>
        <v>49608.82524</v>
      </c>
      <c r="N315" s="47">
        <f t="shared" si="124"/>
        <v>57098.5547</v>
      </c>
    </row>
    <row r="316" ht="15.75" customHeight="1">
      <c r="A316" s="189" t="s">
        <v>144</v>
      </c>
      <c r="B316" s="176" t="s">
        <v>148</v>
      </c>
      <c r="C316" s="47">
        <f t="shared" ref="C316:N316" si="125">C46</f>
        <v>197.8398884</v>
      </c>
      <c r="D316" s="47">
        <f t="shared" si="125"/>
        <v>878.5362524</v>
      </c>
      <c r="E316" s="47">
        <f t="shared" si="125"/>
        <v>1358.137867</v>
      </c>
      <c r="F316" s="47">
        <f t="shared" si="125"/>
        <v>1787.89904</v>
      </c>
      <c r="G316" s="47">
        <f t="shared" si="125"/>
        <v>2202.71506</v>
      </c>
      <c r="H316" s="47">
        <f t="shared" si="125"/>
        <v>2627.986343</v>
      </c>
      <c r="I316" s="47">
        <f t="shared" si="125"/>
        <v>3083.308457</v>
      </c>
      <c r="J316" s="47">
        <f t="shared" si="125"/>
        <v>3584.927712</v>
      </c>
      <c r="K316" s="47">
        <f t="shared" si="125"/>
        <v>4147.45085</v>
      </c>
      <c r="L316" s="47">
        <f t="shared" si="125"/>
        <v>4785.000017</v>
      </c>
      <c r="M316" s="47">
        <f t="shared" si="125"/>
        <v>5512.091693</v>
      </c>
      <c r="N316" s="47">
        <f t="shared" si="125"/>
        <v>6344.283856</v>
      </c>
    </row>
    <row r="317" ht="15.75" customHeight="1">
      <c r="A317" s="189" t="s">
        <v>146</v>
      </c>
      <c r="B317" s="177"/>
      <c r="C317" s="220">
        <f t="shared" ref="C317:N317" si="126">SUM(C313:C316)</f>
        <v>9891.994421</v>
      </c>
      <c r="D317" s="220">
        <f t="shared" si="126"/>
        <v>43926.81262</v>
      </c>
      <c r="E317" s="220">
        <f t="shared" si="126"/>
        <v>67906.89335</v>
      </c>
      <c r="F317" s="220">
        <f t="shared" si="126"/>
        <v>89394.952</v>
      </c>
      <c r="G317" s="220">
        <f t="shared" si="126"/>
        <v>110135.753</v>
      </c>
      <c r="H317" s="220">
        <f t="shared" si="126"/>
        <v>131399.3171</v>
      </c>
      <c r="I317" s="220">
        <f t="shared" si="126"/>
        <v>154165.4229</v>
      </c>
      <c r="J317" s="220">
        <f t="shared" si="126"/>
        <v>179246.3856</v>
      </c>
      <c r="K317" s="220">
        <f t="shared" si="126"/>
        <v>207372.5425</v>
      </c>
      <c r="L317" s="220">
        <f t="shared" si="126"/>
        <v>239250.0009</v>
      </c>
      <c r="M317" s="220">
        <f t="shared" si="126"/>
        <v>275604.5846</v>
      </c>
      <c r="N317" s="220">
        <f t="shared" si="126"/>
        <v>317214.1928</v>
      </c>
    </row>
    <row r="318" ht="15.75" customHeight="1">
      <c r="A318" s="177"/>
      <c r="B318" s="177"/>
    </row>
    <row r="319" ht="15.75" customHeight="1">
      <c r="A319" s="177"/>
      <c r="B319" s="177"/>
    </row>
    <row r="320" ht="15.75" customHeight="1">
      <c r="A320" s="189" t="s">
        <v>149</v>
      </c>
      <c r="B320" s="176"/>
      <c r="C320" s="221">
        <f t="shared" ref="C320:N320" si="127">C49/C62</f>
        <v>10.28572457</v>
      </c>
      <c r="D320" s="221">
        <f t="shared" si="127"/>
        <v>10.2857125</v>
      </c>
      <c r="E320" s="221">
        <f t="shared" si="127"/>
        <v>10.2857104</v>
      </c>
      <c r="F320" s="221">
        <f t="shared" si="127"/>
        <v>10.28571496</v>
      </c>
      <c r="G320" s="221">
        <f t="shared" si="127"/>
        <v>10.28571576</v>
      </c>
      <c r="H320" s="221">
        <f t="shared" si="127"/>
        <v>10.28571576</v>
      </c>
      <c r="I320" s="221">
        <f t="shared" si="127"/>
        <v>10.28571636</v>
      </c>
      <c r="J320" s="221">
        <f t="shared" si="127"/>
        <v>10.28570957</v>
      </c>
      <c r="K320" s="221">
        <f t="shared" si="127"/>
        <v>10.28571819</v>
      </c>
      <c r="L320" s="221">
        <f t="shared" si="127"/>
        <v>10.28571543</v>
      </c>
      <c r="M320" s="221">
        <f t="shared" si="127"/>
        <v>10.28571234</v>
      </c>
      <c r="N320" s="221">
        <f t="shared" si="127"/>
        <v>10.28571383</v>
      </c>
    </row>
    <row r="321" ht="15.75" customHeight="1">
      <c r="A321" s="189" t="s">
        <v>150</v>
      </c>
      <c r="B321" s="176"/>
      <c r="C321" s="222">
        <f t="shared" ref="C321:N321" si="128">C73*C77*C172</f>
        <v>2426722.567</v>
      </c>
      <c r="D321" s="222">
        <f t="shared" si="128"/>
        <v>3751500.191</v>
      </c>
      <c r="E321" s="222">
        <f t="shared" si="128"/>
        <v>4938606.245</v>
      </c>
      <c r="F321" s="222">
        <f t="shared" si="128"/>
        <v>6084428.4</v>
      </c>
      <c r="G321" s="222">
        <f t="shared" si="128"/>
        <v>7259124.706</v>
      </c>
      <c r="H321" s="222">
        <f t="shared" si="128"/>
        <v>8516836.663</v>
      </c>
      <c r="I321" s="222">
        <f t="shared" si="128"/>
        <v>9902432.454</v>
      </c>
      <c r="J321" s="222">
        <f t="shared" si="128"/>
        <v>11456260.32</v>
      </c>
      <c r="K321" s="222">
        <f t="shared" si="128"/>
        <v>13217320.87</v>
      </c>
      <c r="L321" s="222">
        <f t="shared" si="128"/>
        <v>15225719.3</v>
      </c>
      <c r="M321" s="222">
        <f t="shared" si="128"/>
        <v>17524434.62</v>
      </c>
      <c r="N321" s="222">
        <f t="shared" si="128"/>
        <v>20160806.01</v>
      </c>
    </row>
    <row r="322" ht="15.75" customHeight="1">
      <c r="A322" s="223" t="s">
        <v>151</v>
      </c>
      <c r="B322" s="152" t="s">
        <v>110</v>
      </c>
      <c r="C322" s="224">
        <f t="shared" ref="C322:N322" si="129">C321+C49</f>
        <v>3426722.567</v>
      </c>
      <c r="D322" s="224">
        <f t="shared" si="129"/>
        <v>4901500.191</v>
      </c>
      <c r="E322" s="224">
        <f t="shared" si="129"/>
        <v>6261106.245</v>
      </c>
      <c r="F322" s="224">
        <f t="shared" si="129"/>
        <v>7605303.4</v>
      </c>
      <c r="G322" s="224">
        <f t="shared" si="129"/>
        <v>9008130.956</v>
      </c>
      <c r="H322" s="224">
        <f t="shared" si="129"/>
        <v>10528193.85</v>
      </c>
      <c r="I322" s="224">
        <f t="shared" si="129"/>
        <v>12215493.22</v>
      </c>
      <c r="J322" s="224">
        <f t="shared" si="129"/>
        <v>14116280.2</v>
      </c>
      <c r="K322" s="224">
        <f t="shared" si="129"/>
        <v>16276343.74</v>
      </c>
      <c r="L322" s="224">
        <f t="shared" si="129"/>
        <v>18743595.59</v>
      </c>
      <c r="M322" s="224">
        <f t="shared" si="129"/>
        <v>21569992.35</v>
      </c>
      <c r="N322" s="224">
        <f t="shared" si="129"/>
        <v>24813197.41</v>
      </c>
    </row>
    <row r="323" ht="15.75" customHeight="1">
      <c r="A323" s="223" t="s">
        <v>152</v>
      </c>
      <c r="B323" s="225"/>
      <c r="C323" s="224">
        <f t="shared" ref="C323:N323" si="130">C322/C243</f>
        <v>183.1592975</v>
      </c>
      <c r="D323" s="224">
        <f t="shared" si="130"/>
        <v>135.4646328</v>
      </c>
      <c r="E323" s="224">
        <f t="shared" si="130"/>
        <v>88.7853431</v>
      </c>
      <c r="F323" s="224">
        <f t="shared" si="130"/>
        <v>55.06878497</v>
      </c>
      <c r="G323" s="224">
        <f t="shared" si="130"/>
        <v>33.20765082</v>
      </c>
      <c r="H323" s="224">
        <f t="shared" si="130"/>
        <v>19.72399942</v>
      </c>
      <c r="I323" s="224">
        <f t="shared" si="130"/>
        <v>11.61780831</v>
      </c>
      <c r="J323" s="224">
        <f t="shared" si="130"/>
        <v>6.811275844</v>
      </c>
      <c r="K323" s="224">
        <f t="shared" si="130"/>
        <v>3.98286862</v>
      </c>
      <c r="L323" s="224">
        <f t="shared" si="130"/>
        <v>2.325552767</v>
      </c>
      <c r="M323" s="224">
        <f t="shared" si="130"/>
        <v>1.356752267</v>
      </c>
      <c r="N323" s="224">
        <f t="shared" si="130"/>
        <v>0.7911834627</v>
      </c>
    </row>
    <row r="324" ht="15.75" customHeight="1">
      <c r="A324" s="177"/>
      <c r="B324" s="177"/>
    </row>
    <row r="325" ht="15.75" customHeight="1">
      <c r="A325" s="189" t="s">
        <v>153</v>
      </c>
      <c r="B325" s="177"/>
      <c r="C325" s="222">
        <f t="shared" ref="C325:N325" si="131">(C312+C317)*100</f>
        <v>1351592.287</v>
      </c>
      <c r="D325" s="222">
        <f t="shared" si="131"/>
        <v>5085165.438</v>
      </c>
      <c r="E325" s="222">
        <f t="shared" si="131"/>
        <v>8129943.415</v>
      </c>
      <c r="F325" s="222">
        <f t="shared" si="131"/>
        <v>11549670.49</v>
      </c>
      <c r="G325" s="222">
        <f t="shared" si="131"/>
        <v>16125340.86</v>
      </c>
      <c r="H325" s="222">
        <f t="shared" si="131"/>
        <v>23180456.57</v>
      </c>
      <c r="I325" s="222">
        <f t="shared" si="131"/>
        <v>35173440.84</v>
      </c>
      <c r="J325" s="222">
        <f t="shared" si="131"/>
        <v>56842294.91</v>
      </c>
      <c r="K325" s="222">
        <f t="shared" si="131"/>
        <v>97447200.75</v>
      </c>
      <c r="L325" s="222">
        <f t="shared" si="131"/>
        <v>175183834.8</v>
      </c>
      <c r="M325" s="222">
        <f t="shared" si="131"/>
        <v>325883354</v>
      </c>
      <c r="N325" s="222">
        <f t="shared" si="131"/>
        <v>620171075.7</v>
      </c>
    </row>
    <row r="326" ht="15.75" customHeight="1">
      <c r="A326" s="189" t="s">
        <v>154</v>
      </c>
      <c r="B326" s="226" t="s">
        <v>34</v>
      </c>
      <c r="C326" s="222">
        <f t="shared" ref="C326:N326" si="132">C74*C78*C244</f>
        <v>60545.72496</v>
      </c>
      <c r="D326" s="222">
        <f t="shared" si="132"/>
        <v>70555.45126</v>
      </c>
      <c r="E326" s="222">
        <f t="shared" si="132"/>
        <v>83536.47278</v>
      </c>
      <c r="F326" s="222">
        <f t="shared" si="132"/>
        <v>101417.3978</v>
      </c>
      <c r="G326" s="222">
        <f t="shared" si="132"/>
        <v>127868.7893</v>
      </c>
      <c r="H326" s="222">
        <f t="shared" si="132"/>
        <v>169980.0222</v>
      </c>
      <c r="I326" s="222">
        <f t="shared" si="132"/>
        <v>241560.2153</v>
      </c>
      <c r="J326" s="222">
        <f t="shared" si="132"/>
        <v>369651.5372</v>
      </c>
      <c r="K326" s="222">
        <f t="shared" si="132"/>
        <v>607374.6131</v>
      </c>
      <c r="L326" s="222">
        <f t="shared" si="132"/>
        <v>1059268.335</v>
      </c>
      <c r="M326" s="222">
        <f t="shared" si="132"/>
        <v>1931277.229</v>
      </c>
      <c r="N326" s="222">
        <f t="shared" si="132"/>
        <v>3629365.015</v>
      </c>
    </row>
    <row r="327" ht="15.75" customHeight="1">
      <c r="A327" s="189" t="s">
        <v>154</v>
      </c>
      <c r="B327" s="226" t="s">
        <v>35</v>
      </c>
      <c r="C327" s="222">
        <f t="shared" ref="C327:N327" si="133">C75*C79*C245</f>
        <v>1024095.079</v>
      </c>
      <c r="D327" s="222">
        <f t="shared" si="133"/>
        <v>2713942.934</v>
      </c>
      <c r="E327" s="222">
        <f t="shared" si="133"/>
        <v>6153823.388</v>
      </c>
      <c r="F327" s="222">
        <f t="shared" si="133"/>
        <v>13061264.63</v>
      </c>
      <c r="G327" s="222">
        <f t="shared" si="133"/>
        <v>26826877.73</v>
      </c>
      <c r="H327" s="222">
        <f t="shared" si="133"/>
        <v>54142346.11</v>
      </c>
      <c r="I327" s="222">
        <f t="shared" si="133"/>
        <v>108212375.4</v>
      </c>
      <c r="J327" s="222">
        <f t="shared" si="133"/>
        <v>215091545.6</v>
      </c>
      <c r="K327" s="222">
        <f t="shared" si="133"/>
        <v>426186274.2</v>
      </c>
      <c r="L327" s="222">
        <f t="shared" si="133"/>
        <v>842919873.8</v>
      </c>
      <c r="M327" s="222">
        <f t="shared" si="133"/>
        <v>1665394085</v>
      </c>
      <c r="N327" s="222">
        <f t="shared" si="133"/>
        <v>3288393039</v>
      </c>
    </row>
    <row r="328" ht="15.75" customHeight="1">
      <c r="A328" s="189" t="s">
        <v>154</v>
      </c>
      <c r="B328" s="226" t="s">
        <v>36</v>
      </c>
      <c r="C328" s="222">
        <f t="shared" ref="C328:N328" si="134">C76*C80*C246</f>
        <v>92015.0733</v>
      </c>
      <c r="D328" s="222">
        <f t="shared" si="134"/>
        <v>116064.2619</v>
      </c>
      <c r="E328" s="222">
        <f t="shared" si="134"/>
        <v>144049.8678</v>
      </c>
      <c r="F328" s="222">
        <f t="shared" si="134"/>
        <v>177154.7133</v>
      </c>
      <c r="G328" s="222">
        <f t="shared" si="134"/>
        <v>217334.3015</v>
      </c>
      <c r="H328" s="222">
        <f t="shared" si="134"/>
        <v>268005.2456</v>
      </c>
      <c r="I328" s="222">
        <f t="shared" si="134"/>
        <v>335427.9452</v>
      </c>
      <c r="J328" s="222">
        <f t="shared" si="134"/>
        <v>431393.3451</v>
      </c>
      <c r="K328" s="222">
        <f t="shared" si="134"/>
        <v>578524.8486</v>
      </c>
      <c r="L328" s="222">
        <f t="shared" si="134"/>
        <v>820726.349</v>
      </c>
      <c r="M328" s="222">
        <f t="shared" si="134"/>
        <v>1243782.985</v>
      </c>
      <c r="N328" s="222">
        <f t="shared" si="134"/>
        <v>2015991.69</v>
      </c>
    </row>
    <row r="329" ht="15.75" customHeight="1">
      <c r="A329" s="223" t="s">
        <v>110</v>
      </c>
      <c r="B329" s="177"/>
      <c r="C329" s="224">
        <f t="shared" ref="C329:N329" si="135">SUM(C325:C328)</f>
        <v>2528248.164</v>
      </c>
      <c r="D329" s="224">
        <f t="shared" si="135"/>
        <v>7985728.085</v>
      </c>
      <c r="E329" s="224">
        <f t="shared" si="135"/>
        <v>14511353.14</v>
      </c>
      <c r="F329" s="224">
        <f t="shared" si="135"/>
        <v>24889507.23</v>
      </c>
      <c r="G329" s="224">
        <f t="shared" si="135"/>
        <v>43297421.69</v>
      </c>
      <c r="H329" s="224">
        <f t="shared" si="135"/>
        <v>77760787.95</v>
      </c>
      <c r="I329" s="224">
        <f t="shared" si="135"/>
        <v>143962804.4</v>
      </c>
      <c r="J329" s="224">
        <f t="shared" si="135"/>
        <v>272734885.4</v>
      </c>
      <c r="K329" s="224">
        <f t="shared" si="135"/>
        <v>524819374.4</v>
      </c>
      <c r="L329" s="224">
        <f t="shared" si="135"/>
        <v>1019983703</v>
      </c>
      <c r="M329" s="224">
        <f t="shared" si="135"/>
        <v>1994452499</v>
      </c>
      <c r="N329" s="224">
        <f t="shared" si="135"/>
        <v>3914209472</v>
      </c>
    </row>
    <row r="330" ht="15.75" customHeight="1">
      <c r="A330" s="177"/>
      <c r="B330" s="177"/>
    </row>
    <row r="331" ht="15.75" customHeight="1">
      <c r="A331" s="177"/>
      <c r="B331" s="177"/>
    </row>
    <row r="332" ht="15.75" customHeight="1">
      <c r="A332" s="218" t="s">
        <v>155</v>
      </c>
      <c r="B332" s="219"/>
    </row>
    <row r="333" ht="15.75" customHeight="1">
      <c r="A333" s="227" t="s">
        <v>106</v>
      </c>
      <c r="B333" s="177"/>
      <c r="C333" s="228">
        <f t="shared" ref="C333:N333" si="136">C70+(C69*C249)</f>
        <v>3.2</v>
      </c>
      <c r="D333" s="228">
        <f t="shared" si="136"/>
        <v>3.2</v>
      </c>
      <c r="E333" s="228">
        <f t="shared" si="136"/>
        <v>3.2</v>
      </c>
      <c r="F333" s="228">
        <f t="shared" si="136"/>
        <v>3.2</v>
      </c>
      <c r="G333" s="228">
        <f t="shared" si="136"/>
        <v>3.2</v>
      </c>
      <c r="H333" s="228">
        <f t="shared" si="136"/>
        <v>3.2</v>
      </c>
      <c r="I333" s="228">
        <f t="shared" si="136"/>
        <v>3.2</v>
      </c>
      <c r="J333" s="228">
        <f t="shared" si="136"/>
        <v>3.2</v>
      </c>
      <c r="K333" s="228">
        <f t="shared" si="136"/>
        <v>3.2</v>
      </c>
      <c r="L333" s="228">
        <f t="shared" si="136"/>
        <v>3.2</v>
      </c>
      <c r="M333" s="228">
        <f t="shared" si="136"/>
        <v>3.2</v>
      </c>
      <c r="N333" s="228">
        <f t="shared" si="136"/>
        <v>3.2</v>
      </c>
    </row>
    <row r="334" ht="15.75" customHeight="1">
      <c r="A334" s="227" t="s">
        <v>107</v>
      </c>
      <c r="B334" s="177"/>
      <c r="C334" s="228">
        <f t="shared" ref="C334:N334" si="137">C70+(C69*C250)</f>
        <v>22.05</v>
      </c>
      <c r="D334" s="228">
        <f t="shared" si="137"/>
        <v>22.05</v>
      </c>
      <c r="E334" s="228">
        <f t="shared" si="137"/>
        <v>22.05</v>
      </c>
      <c r="F334" s="228">
        <f t="shared" si="137"/>
        <v>22.05</v>
      </c>
      <c r="G334" s="228">
        <f t="shared" si="137"/>
        <v>22.05</v>
      </c>
      <c r="H334" s="228">
        <f t="shared" si="137"/>
        <v>22.05</v>
      </c>
      <c r="I334" s="228">
        <f t="shared" si="137"/>
        <v>22.05</v>
      </c>
      <c r="J334" s="228">
        <f t="shared" si="137"/>
        <v>22.05</v>
      </c>
      <c r="K334" s="228">
        <f t="shared" si="137"/>
        <v>22.05</v>
      </c>
      <c r="L334" s="228">
        <f t="shared" si="137"/>
        <v>22.05</v>
      </c>
      <c r="M334" s="228">
        <f t="shared" si="137"/>
        <v>22.05</v>
      </c>
      <c r="N334" s="228">
        <f t="shared" si="137"/>
        <v>22.05</v>
      </c>
    </row>
    <row r="335" ht="15.75" customHeight="1">
      <c r="A335" s="227" t="s">
        <v>108</v>
      </c>
      <c r="B335" s="177"/>
      <c r="C335" s="228">
        <f t="shared" ref="C335:N335" si="138">C70+(C69*C251)</f>
        <v>55.4</v>
      </c>
      <c r="D335" s="228">
        <f t="shared" si="138"/>
        <v>55.4</v>
      </c>
      <c r="E335" s="228">
        <f t="shared" si="138"/>
        <v>55.4</v>
      </c>
      <c r="F335" s="228">
        <f t="shared" si="138"/>
        <v>55.4</v>
      </c>
      <c r="G335" s="228">
        <f t="shared" si="138"/>
        <v>55.4</v>
      </c>
      <c r="H335" s="228">
        <f t="shared" si="138"/>
        <v>55.4</v>
      </c>
      <c r="I335" s="228">
        <f t="shared" si="138"/>
        <v>55.4</v>
      </c>
      <c r="J335" s="228">
        <f t="shared" si="138"/>
        <v>55.4</v>
      </c>
      <c r="K335" s="228">
        <f t="shared" si="138"/>
        <v>55.4</v>
      </c>
      <c r="L335" s="228">
        <f t="shared" si="138"/>
        <v>55.4</v>
      </c>
      <c r="M335" s="228">
        <f t="shared" si="138"/>
        <v>55.4</v>
      </c>
      <c r="N335" s="228">
        <f t="shared" si="138"/>
        <v>55.4</v>
      </c>
    </row>
    <row r="336" ht="15.75" customHeight="1">
      <c r="A336" s="177"/>
      <c r="B336" s="177"/>
    </row>
    <row r="337" ht="15.75" customHeight="1">
      <c r="A337" s="227" t="s">
        <v>106</v>
      </c>
      <c r="B337" s="177"/>
      <c r="C337" s="222">
        <f t="shared" ref="C337:N337" si="139">C333*C244</f>
        <v>25416.01992</v>
      </c>
      <c r="D337" s="222">
        <f t="shared" si="139"/>
        <v>29617.92523</v>
      </c>
      <c r="E337" s="222">
        <f t="shared" si="139"/>
        <v>35067.12749</v>
      </c>
      <c r="F337" s="222">
        <f t="shared" si="139"/>
        <v>42573.22222</v>
      </c>
      <c r="G337" s="222">
        <f t="shared" si="139"/>
        <v>53677.04654</v>
      </c>
      <c r="H337" s="222">
        <f t="shared" si="139"/>
        <v>71354.59413</v>
      </c>
      <c r="I337" s="222">
        <f t="shared" si="139"/>
        <v>101402.6878</v>
      </c>
      <c r="J337" s="222">
        <f t="shared" si="139"/>
        <v>155173.1495</v>
      </c>
      <c r="K337" s="222">
        <f t="shared" si="139"/>
        <v>254965.0744</v>
      </c>
      <c r="L337" s="222">
        <f t="shared" si="139"/>
        <v>444662.0321</v>
      </c>
      <c r="M337" s="222">
        <f t="shared" si="139"/>
        <v>810715.8774</v>
      </c>
      <c r="N337" s="222">
        <f t="shared" si="139"/>
        <v>1523542.968</v>
      </c>
    </row>
    <row r="338" ht="15.75" customHeight="1">
      <c r="A338" s="227" t="s">
        <v>107</v>
      </c>
      <c r="B338" s="177"/>
      <c r="C338" s="222">
        <f t="shared" ref="C338:N338" si="140">C334*C245</f>
        <v>211919.521</v>
      </c>
      <c r="D338" s="222">
        <f t="shared" si="140"/>
        <v>561605.5566</v>
      </c>
      <c r="E338" s="222">
        <f t="shared" si="140"/>
        <v>1273431.864</v>
      </c>
      <c r="F338" s="222">
        <f t="shared" si="140"/>
        <v>2702812.465</v>
      </c>
      <c r="G338" s="222">
        <f t="shared" si="140"/>
        <v>5551378.186</v>
      </c>
      <c r="H338" s="222">
        <f t="shared" si="140"/>
        <v>11203862.12</v>
      </c>
      <c r="I338" s="222">
        <f t="shared" si="140"/>
        <v>22392759.46</v>
      </c>
      <c r="J338" s="222">
        <f t="shared" si="140"/>
        <v>44509634.18</v>
      </c>
      <c r="K338" s="222">
        <f t="shared" si="140"/>
        <v>88192193.28</v>
      </c>
      <c r="L338" s="222">
        <f t="shared" si="140"/>
        <v>174428312</v>
      </c>
      <c r="M338" s="222">
        <f t="shared" si="140"/>
        <v>344625732.7</v>
      </c>
      <c r="N338" s="222">
        <f t="shared" si="140"/>
        <v>680478495</v>
      </c>
    </row>
    <row r="339" ht="15.75" customHeight="1">
      <c r="A339" s="227" t="s">
        <v>108</v>
      </c>
      <c r="B339" s="177"/>
      <c r="C339" s="222">
        <f t="shared" ref="C339:N339" si="141">C335*C246</f>
        <v>64020.53452</v>
      </c>
      <c r="D339" s="222">
        <f t="shared" si="141"/>
        <v>80753.03122</v>
      </c>
      <c r="E339" s="222">
        <f t="shared" si="141"/>
        <v>100224.335</v>
      </c>
      <c r="F339" s="222">
        <f t="shared" si="141"/>
        <v>123257.408</v>
      </c>
      <c r="G339" s="222">
        <f t="shared" si="141"/>
        <v>151212.8139</v>
      </c>
      <c r="H339" s="222">
        <f t="shared" si="141"/>
        <v>186467.6999</v>
      </c>
      <c r="I339" s="222">
        <f t="shared" si="141"/>
        <v>233377.8106</v>
      </c>
      <c r="J339" s="222">
        <f t="shared" si="141"/>
        <v>300146.8297</v>
      </c>
      <c r="K339" s="222">
        <f t="shared" si="141"/>
        <v>402515.2479</v>
      </c>
      <c r="L339" s="222">
        <f t="shared" si="141"/>
        <v>571029.6984</v>
      </c>
      <c r="M339" s="222">
        <f t="shared" si="141"/>
        <v>865376.1679</v>
      </c>
      <c r="N339" s="222">
        <f t="shared" si="141"/>
        <v>1402649.163</v>
      </c>
    </row>
    <row r="340" ht="15.75" customHeight="1">
      <c r="A340" s="177"/>
      <c r="B340" s="177"/>
    </row>
    <row r="341" ht="15.75" customHeight="1">
      <c r="A341" s="218" t="s">
        <v>156</v>
      </c>
      <c r="B341" s="219"/>
    </row>
    <row r="342" ht="15.75" customHeight="1">
      <c r="A342" s="189" t="s">
        <v>135</v>
      </c>
      <c r="C342" s="229">
        <f t="shared" ref="C342:N342" si="142">C287</f>
        <v>10198047.71</v>
      </c>
      <c r="D342" s="229">
        <f t="shared" si="142"/>
        <v>22797298.27</v>
      </c>
      <c r="E342" s="229">
        <f t="shared" si="142"/>
        <v>47847153.4</v>
      </c>
      <c r="F342" s="229">
        <f t="shared" si="142"/>
        <v>97490049.58</v>
      </c>
      <c r="G342" s="229">
        <f t="shared" si="142"/>
        <v>195685794</v>
      </c>
      <c r="H342" s="229">
        <f t="shared" si="142"/>
        <v>389708678.2</v>
      </c>
      <c r="I342" s="229">
        <f t="shared" si="142"/>
        <v>772831251</v>
      </c>
      <c r="J342" s="229">
        <f t="shared" si="142"/>
        <v>1529076141</v>
      </c>
      <c r="K342" s="229">
        <f t="shared" si="142"/>
        <v>3021506798</v>
      </c>
      <c r="L342" s="229">
        <f t="shared" si="142"/>
        <v>5966415523</v>
      </c>
      <c r="M342" s="229">
        <f t="shared" si="142"/>
        <v>11776977535</v>
      </c>
      <c r="N342" s="229">
        <f t="shared" si="142"/>
        <v>23241243055</v>
      </c>
    </row>
    <row r="343" ht="15.75" customHeight="1">
      <c r="A343" s="189" t="s">
        <v>155</v>
      </c>
      <c r="B343" s="177"/>
      <c r="C343" s="230">
        <f t="shared" ref="C343:N343" si="143">SUM(C337:C339)</f>
        <v>301356.0755</v>
      </c>
      <c r="D343" s="230">
        <f t="shared" si="143"/>
        <v>671976.513</v>
      </c>
      <c r="E343" s="230">
        <f t="shared" si="143"/>
        <v>1408723.326</v>
      </c>
      <c r="F343" s="230">
        <f t="shared" si="143"/>
        <v>2868643.095</v>
      </c>
      <c r="G343" s="230">
        <f t="shared" si="143"/>
        <v>5756268.046</v>
      </c>
      <c r="H343" s="230">
        <f t="shared" si="143"/>
        <v>11461684.41</v>
      </c>
      <c r="I343" s="230">
        <f t="shared" si="143"/>
        <v>22727539.95</v>
      </c>
      <c r="J343" s="230">
        <f t="shared" si="143"/>
        <v>44964954.16</v>
      </c>
      <c r="K343" s="230">
        <f t="shared" si="143"/>
        <v>88849673.6</v>
      </c>
      <c r="L343" s="230">
        <f t="shared" si="143"/>
        <v>175444003.8</v>
      </c>
      <c r="M343" s="230">
        <f t="shared" si="143"/>
        <v>346301824.8</v>
      </c>
      <c r="N343" s="230">
        <f t="shared" si="143"/>
        <v>683404687.1</v>
      </c>
    </row>
    <row r="344" ht="15.75" customHeight="1">
      <c r="A344" s="189" t="s">
        <v>157</v>
      </c>
      <c r="B344" s="177"/>
      <c r="C344" s="229">
        <f t="shared" ref="C344:N344" si="144">C342-C343</f>
        <v>9896691.639</v>
      </c>
      <c r="D344" s="229">
        <f t="shared" si="144"/>
        <v>22125321.76</v>
      </c>
      <c r="E344" s="229">
        <f t="shared" si="144"/>
        <v>46438430.07</v>
      </c>
      <c r="F344" s="229">
        <f t="shared" si="144"/>
        <v>94621406.49</v>
      </c>
      <c r="G344" s="229">
        <f t="shared" si="144"/>
        <v>189929526</v>
      </c>
      <c r="H344" s="229">
        <f t="shared" si="144"/>
        <v>378246993.7</v>
      </c>
      <c r="I344" s="229">
        <f t="shared" si="144"/>
        <v>750103711.1</v>
      </c>
      <c r="J344" s="229">
        <f t="shared" si="144"/>
        <v>1484111187</v>
      </c>
      <c r="K344" s="229">
        <f t="shared" si="144"/>
        <v>2932657125</v>
      </c>
      <c r="L344" s="229">
        <f t="shared" si="144"/>
        <v>5790971519</v>
      </c>
      <c r="M344" s="229">
        <f t="shared" si="144"/>
        <v>11430675710</v>
      </c>
      <c r="N344" s="229">
        <f t="shared" si="144"/>
        <v>22557838368</v>
      </c>
    </row>
    <row r="345" ht="15.75" customHeight="1">
      <c r="A345" s="189" t="s">
        <v>158</v>
      </c>
      <c r="B345" s="177"/>
      <c r="C345" s="231">
        <f t="shared" ref="C345:N345" si="145">C344/C342</f>
        <v>0.9704496308</v>
      </c>
      <c r="D345" s="231">
        <f t="shared" si="145"/>
        <v>0.9705238531</v>
      </c>
      <c r="E345" s="231">
        <f t="shared" si="145"/>
        <v>0.9705578446</v>
      </c>
      <c r="F345" s="231">
        <f t="shared" si="145"/>
        <v>0.9705750166</v>
      </c>
      <c r="G345" s="231">
        <f t="shared" si="145"/>
        <v>0.9705841291</v>
      </c>
      <c r="H345" s="231">
        <f t="shared" si="145"/>
        <v>0.9705890963</v>
      </c>
      <c r="I345" s="231">
        <f t="shared" si="145"/>
        <v>0.9705918466</v>
      </c>
      <c r="J345" s="231">
        <f t="shared" si="145"/>
        <v>0.9705933845</v>
      </c>
      <c r="K345" s="231">
        <f t="shared" si="145"/>
        <v>0.97059425</v>
      </c>
      <c r="L345" s="231">
        <f t="shared" si="145"/>
        <v>0.9705947393</v>
      </c>
      <c r="M345" s="231">
        <f t="shared" si="145"/>
        <v>0.970595017</v>
      </c>
      <c r="N345" s="231">
        <f t="shared" si="145"/>
        <v>0.9705951749</v>
      </c>
    </row>
    <row r="346" ht="15.75" customHeight="1">
      <c r="A346" s="189"/>
      <c r="B346" s="177"/>
    </row>
    <row r="347" ht="15.75" customHeight="1">
      <c r="A347" s="189" t="s">
        <v>159</v>
      </c>
      <c r="B347" s="177"/>
      <c r="C347" s="222">
        <f t="shared" ref="C347:N347" si="146">SUM(C322,C329)</f>
        <v>5954970.731</v>
      </c>
      <c r="D347" s="222">
        <f t="shared" si="146"/>
        <v>12887228.28</v>
      </c>
      <c r="E347" s="222">
        <f t="shared" si="146"/>
        <v>20772459.39</v>
      </c>
      <c r="F347" s="222">
        <f t="shared" si="146"/>
        <v>32494810.63</v>
      </c>
      <c r="G347" s="222">
        <f t="shared" si="146"/>
        <v>52305552.64</v>
      </c>
      <c r="H347" s="222">
        <f t="shared" si="146"/>
        <v>88288981.8</v>
      </c>
      <c r="I347" s="222">
        <f t="shared" si="146"/>
        <v>156178297.6</v>
      </c>
      <c r="J347" s="222">
        <f t="shared" si="146"/>
        <v>286851165.6</v>
      </c>
      <c r="K347" s="222">
        <f t="shared" si="146"/>
        <v>541095718.2</v>
      </c>
      <c r="L347" s="222">
        <f t="shared" si="146"/>
        <v>1038727299</v>
      </c>
      <c r="M347" s="222">
        <f t="shared" si="146"/>
        <v>2016022492</v>
      </c>
      <c r="N347" s="222">
        <f t="shared" si="146"/>
        <v>3939022669</v>
      </c>
    </row>
    <row r="348" ht="15.75" customHeight="1">
      <c r="A348" s="189" t="s">
        <v>160</v>
      </c>
      <c r="B348" s="177"/>
      <c r="C348" s="229">
        <f t="shared" ref="C348:N348" si="147">C344-C347</f>
        <v>3941720.908</v>
      </c>
      <c r="D348" s="229">
        <f t="shared" si="147"/>
        <v>9238093.481</v>
      </c>
      <c r="E348" s="229">
        <f t="shared" si="147"/>
        <v>25665970.69</v>
      </c>
      <c r="F348" s="229">
        <f t="shared" si="147"/>
        <v>62126595.86</v>
      </c>
      <c r="G348" s="229">
        <f t="shared" si="147"/>
        <v>137623973.3</v>
      </c>
      <c r="H348" s="229">
        <f t="shared" si="147"/>
        <v>289958012</v>
      </c>
      <c r="I348" s="229">
        <f t="shared" si="147"/>
        <v>593925413.5</v>
      </c>
      <c r="J348" s="229">
        <f t="shared" si="147"/>
        <v>1197260021</v>
      </c>
      <c r="K348" s="229">
        <f t="shared" si="147"/>
        <v>2391561407</v>
      </c>
      <c r="L348" s="229">
        <f t="shared" si="147"/>
        <v>4752244220</v>
      </c>
      <c r="M348" s="229">
        <f t="shared" si="147"/>
        <v>9414653218</v>
      </c>
      <c r="N348" s="229">
        <f t="shared" si="147"/>
        <v>18618815699</v>
      </c>
    </row>
    <row r="349" ht="15.75" customHeight="1">
      <c r="A349" s="189" t="s">
        <v>161</v>
      </c>
      <c r="B349" s="177"/>
      <c r="C349" s="38">
        <f t="shared" ref="C349:N349" si="148">C348/C342</f>
        <v>0.3865172059</v>
      </c>
      <c r="D349" s="38">
        <f t="shared" si="148"/>
        <v>0.4052275569</v>
      </c>
      <c r="E349" s="38">
        <f t="shared" si="148"/>
        <v>0.5364158338</v>
      </c>
      <c r="F349" s="38">
        <f t="shared" si="148"/>
        <v>0.637260891</v>
      </c>
      <c r="G349" s="38">
        <f t="shared" si="148"/>
        <v>0.7032905685</v>
      </c>
      <c r="H349" s="38">
        <f t="shared" si="148"/>
        <v>0.7440378626</v>
      </c>
      <c r="I349" s="38">
        <f t="shared" si="148"/>
        <v>0.7685059484</v>
      </c>
      <c r="J349" s="38">
        <f t="shared" si="148"/>
        <v>0.7829956855</v>
      </c>
      <c r="K349" s="38">
        <f t="shared" si="148"/>
        <v>0.7915128332</v>
      </c>
      <c r="L349" s="38">
        <f t="shared" si="148"/>
        <v>0.7964990373</v>
      </c>
      <c r="M349" s="38">
        <f t="shared" si="148"/>
        <v>0.7994116649</v>
      </c>
      <c r="N349" s="38">
        <f t="shared" si="148"/>
        <v>0.8011110101</v>
      </c>
    </row>
    <row r="350" ht="15.75" customHeight="1">
      <c r="A350" s="189"/>
      <c r="B350" s="177"/>
    </row>
    <row r="351" ht="15.75" customHeight="1">
      <c r="A351" s="189" t="s">
        <v>162</v>
      </c>
      <c r="B351" s="177"/>
      <c r="C351" s="222">
        <f t="shared" ref="C351:N351" si="149">C323</f>
        <v>183.1592975</v>
      </c>
      <c r="D351" s="222">
        <f t="shared" si="149"/>
        <v>135.4646328</v>
      </c>
      <c r="E351" s="222">
        <f t="shared" si="149"/>
        <v>88.7853431</v>
      </c>
      <c r="F351" s="222">
        <f t="shared" si="149"/>
        <v>55.06878497</v>
      </c>
      <c r="G351" s="222">
        <f t="shared" si="149"/>
        <v>33.20765082</v>
      </c>
      <c r="H351" s="222">
        <f t="shared" si="149"/>
        <v>19.72399942</v>
      </c>
      <c r="I351" s="222">
        <f t="shared" si="149"/>
        <v>11.61780831</v>
      </c>
      <c r="J351" s="222">
        <f t="shared" si="149"/>
        <v>6.811275844</v>
      </c>
      <c r="K351" s="222">
        <f t="shared" si="149"/>
        <v>3.98286862</v>
      </c>
      <c r="L351" s="222">
        <f t="shared" si="149"/>
        <v>2.325552767</v>
      </c>
      <c r="M351" s="222">
        <f t="shared" si="149"/>
        <v>1.356752267</v>
      </c>
      <c r="N351" s="222">
        <f t="shared" si="149"/>
        <v>0.7911834627</v>
      </c>
    </row>
    <row r="352" ht="15.75" customHeight="1">
      <c r="A352" s="189" t="s">
        <v>163</v>
      </c>
      <c r="B352" s="177"/>
      <c r="C352" s="222">
        <f t="shared" ref="C352:N352" si="150">SUM(C326:C328)/C317</f>
        <v>118.9503175</v>
      </c>
      <c r="D352" s="222">
        <f t="shared" si="150"/>
        <v>66.03171216</v>
      </c>
      <c r="E352" s="222">
        <f t="shared" si="150"/>
        <v>93.97292989</v>
      </c>
      <c r="F352" s="222">
        <f t="shared" si="150"/>
        <v>149.223602</v>
      </c>
      <c r="G352" s="222">
        <f t="shared" si="150"/>
        <v>246.7144418</v>
      </c>
      <c r="H352" s="222">
        <f t="shared" si="150"/>
        <v>415.3775877</v>
      </c>
      <c r="I352" s="222">
        <f t="shared" si="150"/>
        <v>705.6664296</v>
      </c>
      <c r="J352" s="222">
        <f t="shared" si="150"/>
        <v>1204.445991</v>
      </c>
      <c r="K352" s="222">
        <f t="shared" si="150"/>
        <v>2060.890842</v>
      </c>
      <c r="L352" s="222">
        <f t="shared" si="150"/>
        <v>3531.03392</v>
      </c>
      <c r="M352" s="222">
        <f t="shared" si="150"/>
        <v>6054.214038</v>
      </c>
      <c r="N352" s="222">
        <f t="shared" si="150"/>
        <v>10384.2718</v>
      </c>
    </row>
    <row r="353" ht="15.75" customHeight="1">
      <c r="A353" s="189" t="s">
        <v>187</v>
      </c>
      <c r="B353" s="177"/>
      <c r="C353" s="222">
        <f t="shared" ref="C353:N353" si="151">C348/C243</f>
        <v>210.6861056</v>
      </c>
      <c r="D353" s="222">
        <f t="shared" si="151"/>
        <v>255.3167178</v>
      </c>
      <c r="E353" s="222">
        <f t="shared" si="151"/>
        <v>363.9551741</v>
      </c>
      <c r="F353" s="222">
        <f t="shared" si="151"/>
        <v>449.8487395</v>
      </c>
      <c r="G353" s="222">
        <f t="shared" si="151"/>
        <v>507.3381895</v>
      </c>
      <c r="H353" s="222">
        <f t="shared" si="151"/>
        <v>543.2205885</v>
      </c>
      <c r="I353" s="222">
        <f t="shared" si="151"/>
        <v>564.8655751</v>
      </c>
      <c r="J353" s="222">
        <f t="shared" si="151"/>
        <v>577.6924333</v>
      </c>
      <c r="K353" s="222">
        <f t="shared" si="151"/>
        <v>585.2220274</v>
      </c>
      <c r="L353" s="222">
        <f t="shared" si="151"/>
        <v>589.6197791</v>
      </c>
      <c r="M353" s="222">
        <f t="shared" si="151"/>
        <v>592.1815773</v>
      </c>
      <c r="N353" s="222">
        <f t="shared" si="151"/>
        <v>593.6719414</v>
      </c>
    </row>
    <row r="354" ht="15.75" customHeight="1">
      <c r="A354" s="189"/>
      <c r="B354" s="177"/>
    </row>
    <row r="355" ht="15.75" customHeight="1">
      <c r="A355" s="189" t="s">
        <v>165</v>
      </c>
      <c r="B355" s="177"/>
      <c r="C355" s="224">
        <f t="shared" ref="C355:N355" si="152">C358*C353*C356</f>
        <v>381.2415244</v>
      </c>
      <c r="D355" s="224">
        <f t="shared" si="152"/>
        <v>462.0016798</v>
      </c>
      <c r="E355" s="224">
        <f t="shared" si="152"/>
        <v>658.5855531</v>
      </c>
      <c r="F355" s="224">
        <f t="shared" si="152"/>
        <v>814.0120049</v>
      </c>
      <c r="G355" s="224">
        <f t="shared" si="152"/>
        <v>918.0405334</v>
      </c>
      <c r="H355" s="224">
        <f t="shared" si="152"/>
        <v>982.9705887</v>
      </c>
      <c r="I355" s="224">
        <f t="shared" si="152"/>
        <v>1022.137707</v>
      </c>
      <c r="J355" s="224">
        <f t="shared" si="152"/>
        <v>1045.348213</v>
      </c>
      <c r="K355" s="224">
        <f t="shared" si="152"/>
        <v>1058.973192</v>
      </c>
      <c r="L355" s="224">
        <f t="shared" si="152"/>
        <v>1066.931029</v>
      </c>
      <c r="M355" s="224">
        <f t="shared" si="152"/>
        <v>1071.566664</v>
      </c>
      <c r="N355" s="224">
        <f t="shared" si="152"/>
        <v>1074.263513</v>
      </c>
    </row>
    <row r="356" ht="15.75" customHeight="1">
      <c r="A356" s="189" t="s">
        <v>165</v>
      </c>
      <c r="B356" s="177"/>
      <c r="C356" s="232">
        <f t="shared" ref="C356:N356" si="153">C357/(1+1-C357)</f>
        <v>0.9047619048</v>
      </c>
      <c r="D356" s="232">
        <f t="shared" si="153"/>
        <v>0.9047619048</v>
      </c>
      <c r="E356" s="232">
        <f t="shared" si="153"/>
        <v>0.9047619048</v>
      </c>
      <c r="F356" s="232">
        <f t="shared" si="153"/>
        <v>0.9047619048</v>
      </c>
      <c r="G356" s="232">
        <f t="shared" si="153"/>
        <v>0.9047619048</v>
      </c>
      <c r="H356" s="232">
        <f t="shared" si="153"/>
        <v>0.9047619048</v>
      </c>
      <c r="I356" s="232">
        <f t="shared" si="153"/>
        <v>0.9047619048</v>
      </c>
      <c r="J356" s="232">
        <f t="shared" si="153"/>
        <v>0.9047619048</v>
      </c>
      <c r="K356" s="232">
        <f t="shared" si="153"/>
        <v>0.9047619048</v>
      </c>
      <c r="L356" s="232">
        <f t="shared" si="153"/>
        <v>0.9047619048</v>
      </c>
      <c r="M356" s="232">
        <f t="shared" si="153"/>
        <v>0.9047619048</v>
      </c>
      <c r="N356" s="232">
        <f t="shared" si="153"/>
        <v>0.9047619048</v>
      </c>
    </row>
    <row r="357" ht="15.75" customHeight="1">
      <c r="A357" s="189" t="s">
        <v>114</v>
      </c>
      <c r="B357" s="177"/>
      <c r="C357" s="233">
        <v>0.95</v>
      </c>
      <c r="D357" s="233">
        <v>0.95</v>
      </c>
      <c r="E357" s="233">
        <v>0.95</v>
      </c>
      <c r="F357" s="233">
        <v>0.95</v>
      </c>
      <c r="G357" s="233">
        <v>0.95</v>
      </c>
      <c r="H357" s="233">
        <v>0.95</v>
      </c>
      <c r="I357" s="233">
        <v>0.95</v>
      </c>
      <c r="J357" s="233">
        <v>0.95</v>
      </c>
      <c r="K357" s="233">
        <v>0.95</v>
      </c>
      <c r="L357" s="233">
        <v>0.95</v>
      </c>
      <c r="M357" s="233">
        <v>0.95</v>
      </c>
      <c r="N357" s="233">
        <v>0.95</v>
      </c>
    </row>
    <row r="358" ht="15.75" customHeight="1">
      <c r="A358" s="189" t="s">
        <v>166</v>
      </c>
      <c r="B358" s="177"/>
      <c r="C358" s="60">
        <v>2.0</v>
      </c>
      <c r="D358" s="60">
        <v>2.0</v>
      </c>
      <c r="E358" s="60">
        <v>2.0</v>
      </c>
      <c r="F358" s="60">
        <v>2.0</v>
      </c>
      <c r="G358" s="60">
        <v>2.0</v>
      </c>
      <c r="H358" s="60">
        <v>2.0</v>
      </c>
      <c r="I358" s="60">
        <v>2.0</v>
      </c>
      <c r="J358" s="60">
        <v>2.0</v>
      </c>
      <c r="K358" s="60">
        <v>2.0</v>
      </c>
      <c r="L358" s="60">
        <v>2.0</v>
      </c>
      <c r="M358" s="60">
        <v>2.0</v>
      </c>
      <c r="N358" s="60">
        <v>2.0</v>
      </c>
    </row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>
      <c r="A365" s="36"/>
    </row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88.75"/>
  </cols>
  <sheetData>
    <row r="1">
      <c r="B1" s="60" t="s">
        <v>188</v>
      </c>
    </row>
    <row r="2">
      <c r="B2" s="60" t="s">
        <v>189</v>
      </c>
      <c r="D2" s="60" t="s">
        <v>190</v>
      </c>
    </row>
    <row r="4">
      <c r="D4" s="60" t="s">
        <v>191</v>
      </c>
    </row>
    <row r="5">
      <c r="B5" s="60" t="s">
        <v>192</v>
      </c>
    </row>
    <row r="6">
      <c r="D6" s="60" t="s">
        <v>193</v>
      </c>
    </row>
    <row r="7">
      <c r="B7" s="60" t="s">
        <v>194</v>
      </c>
    </row>
    <row r="8">
      <c r="D8" s="60" t="s">
        <v>195</v>
      </c>
    </row>
    <row r="9">
      <c r="B9" s="60" t="s">
        <v>196</v>
      </c>
    </row>
    <row r="10">
      <c r="D10" s="60" t="s">
        <v>197</v>
      </c>
    </row>
    <row r="11">
      <c r="B11" s="60" t="s">
        <v>198</v>
      </c>
    </row>
    <row r="12">
      <c r="D12" s="60" t="s">
        <v>199</v>
      </c>
    </row>
    <row r="13">
      <c r="B13" s="60" t="s">
        <v>200</v>
      </c>
    </row>
    <row r="14">
      <c r="D14" s="60" t="s">
        <v>201</v>
      </c>
    </row>
    <row r="15">
      <c r="B15" s="60" t="s">
        <v>202</v>
      </c>
      <c r="D15" s="60" t="s">
        <v>203</v>
      </c>
    </row>
    <row r="17">
      <c r="D17" s="60" t="s">
        <v>204</v>
      </c>
    </row>
    <row r="19">
      <c r="B19" s="60" t="s">
        <v>205</v>
      </c>
      <c r="D19" s="60" t="s">
        <v>206</v>
      </c>
    </row>
    <row r="20">
      <c r="B20" s="60" t="s">
        <v>207</v>
      </c>
    </row>
    <row r="21">
      <c r="B21" s="60" t="s">
        <v>208</v>
      </c>
      <c r="D21" s="60" t="s">
        <v>209</v>
      </c>
    </row>
    <row r="23">
      <c r="D23" s="60" t="s">
        <v>210</v>
      </c>
    </row>
    <row r="24">
      <c r="D24" s="60" t="s">
        <v>211</v>
      </c>
    </row>
    <row r="26">
      <c r="B26" s="60" t="s">
        <v>212</v>
      </c>
      <c r="D26" s="60" t="s">
        <v>213</v>
      </c>
    </row>
    <row r="27">
      <c r="D27" s="60" t="s">
        <v>214</v>
      </c>
    </row>
    <row r="28">
      <c r="B28" s="60" t="s">
        <v>215</v>
      </c>
    </row>
    <row r="29">
      <c r="D29" s="60" t="s">
        <v>216</v>
      </c>
    </row>
    <row r="30">
      <c r="B30" s="60" t="s">
        <v>217</v>
      </c>
      <c r="D30" s="60" t="s">
        <v>218</v>
      </c>
    </row>
    <row r="32">
      <c r="B32" s="60" t="s">
        <v>219</v>
      </c>
    </row>
    <row r="34">
      <c r="B34" s="60" t="s">
        <v>220</v>
      </c>
      <c r="D34" s="60" t="s">
        <v>221</v>
      </c>
    </row>
    <row r="36">
      <c r="B36" s="60" t="s">
        <v>222</v>
      </c>
      <c r="D36" s="60" t="s">
        <v>223</v>
      </c>
    </row>
    <row r="38">
      <c r="B38" s="60" t="s">
        <v>224</v>
      </c>
      <c r="D38" s="60" t="s">
        <v>225</v>
      </c>
    </row>
    <row r="40">
      <c r="D40" s="60" t="s">
        <v>219</v>
      </c>
    </row>
    <row r="41">
      <c r="B41" s="60" t="s">
        <v>210</v>
      </c>
    </row>
    <row r="42">
      <c r="B42" s="60" t="s">
        <v>226</v>
      </c>
      <c r="D42" s="60" t="s">
        <v>220</v>
      </c>
    </row>
    <row r="44">
      <c r="B44" s="60" t="s">
        <v>227</v>
      </c>
      <c r="D44" s="60" t="s">
        <v>222</v>
      </c>
    </row>
    <row r="45">
      <c r="B45" s="60" t="s">
        <v>228</v>
      </c>
    </row>
    <row r="46">
      <c r="D46" s="60" t="s">
        <v>224</v>
      </c>
    </row>
    <row r="47">
      <c r="B47" s="60" t="s">
        <v>229</v>
      </c>
    </row>
    <row r="48">
      <c r="B48" s="60" t="s">
        <v>230</v>
      </c>
    </row>
    <row r="49">
      <c r="D49" s="60" t="s">
        <v>210</v>
      </c>
    </row>
    <row r="50">
      <c r="D50" s="60" t="s">
        <v>226</v>
      </c>
    </row>
    <row r="52">
      <c r="D52" s="60" t="s">
        <v>227</v>
      </c>
    </row>
    <row r="53">
      <c r="D53" s="60" t="s">
        <v>228</v>
      </c>
    </row>
    <row r="55">
      <c r="D55" s="60" t="s">
        <v>229</v>
      </c>
    </row>
    <row r="56">
      <c r="D56" s="60" t="s">
        <v>230</v>
      </c>
    </row>
    <row r="60">
      <c r="D60" s="60" t="s">
        <v>45</v>
      </c>
    </row>
    <row r="62">
      <c r="D62" s="60" t="s">
        <v>231</v>
      </c>
    </row>
    <row r="63">
      <c r="D63" s="60" t="s">
        <v>232</v>
      </c>
    </row>
    <row r="64">
      <c r="D64" s="60" t="s">
        <v>233</v>
      </c>
    </row>
    <row r="65">
      <c r="D65" s="60" t="s">
        <v>234</v>
      </c>
    </row>
    <row r="67">
      <c r="D67" s="60" t="s">
        <v>235</v>
      </c>
    </row>
    <row r="68">
      <c r="D68" s="60" t="s">
        <v>236</v>
      </c>
    </row>
    <row r="70">
      <c r="D70" s="60" t="s">
        <v>210</v>
      </c>
    </row>
    <row r="71">
      <c r="D71" s="60" t="s">
        <v>237</v>
      </c>
    </row>
    <row r="73">
      <c r="D73" s="60" t="s">
        <v>227</v>
      </c>
    </row>
    <row r="74">
      <c r="D74" s="60" t="s">
        <v>238</v>
      </c>
    </row>
    <row r="76">
      <c r="D76" s="60" t="s">
        <v>229</v>
      </c>
    </row>
    <row r="77">
      <c r="D77" s="60" t="s">
        <v>239</v>
      </c>
    </row>
  </sheetData>
  <drawing r:id="rId1"/>
</worksheet>
</file>