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262DA298-B7CB-498C-943B-FEC76D7331FD}" xr6:coauthVersionLast="47" xr6:coauthVersionMax="47" xr10:uidLastSave="{00000000-0000-0000-0000-000000000000}"/>
  <bookViews>
    <workbookView xWindow="28690" yWindow="-110" windowWidth="19420" windowHeight="10300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0" l="1"/>
  <c r="I14" i="10"/>
  <c r="I4" i="10"/>
  <c r="I4" i="12"/>
  <c r="B40" i="10"/>
  <c r="B39" i="10"/>
  <c r="B38" i="10"/>
  <c r="B37" i="10"/>
  <c r="C36" i="10"/>
  <c r="B36" i="10"/>
  <c r="E4" i="10"/>
  <c r="E26" i="10"/>
  <c r="E14" i="10"/>
  <c r="E10" i="10"/>
  <c r="C26" i="10"/>
  <c r="C14" i="10"/>
  <c r="C4" i="10"/>
  <c r="E4" i="12"/>
  <c r="E9" i="12"/>
  <c r="E14" i="12"/>
  <c r="E23" i="12"/>
  <c r="E28" i="12"/>
  <c r="I4" i="14"/>
  <c r="B37" i="12"/>
  <c r="B35" i="14"/>
  <c r="I14" i="14"/>
  <c r="I4" i="16"/>
  <c r="B22" i="16" s="1"/>
  <c r="I15" i="16"/>
  <c r="I8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9" i="16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4" i="10"/>
  <c r="C33" i="10"/>
  <c r="C30" i="10"/>
  <c r="C27" i="10"/>
  <c r="B26" i="10"/>
  <c r="C10" i="10"/>
  <c r="C7" i="10"/>
  <c r="C17" i="10"/>
  <c r="C15" i="10"/>
  <c r="B14" i="10"/>
  <c r="C23" i="10"/>
  <c r="C22" i="10"/>
  <c r="C6" i="10"/>
  <c r="C5" i="10"/>
  <c r="B4" i="10"/>
  <c r="C9" i="12"/>
  <c r="C14" i="12"/>
  <c r="C28" i="12"/>
  <c r="B28" i="12"/>
  <c r="G23" i="12"/>
  <c r="I23" i="12" s="1"/>
  <c r="C23" i="12"/>
  <c r="B23" i="12"/>
  <c r="G14" i="12"/>
  <c r="I14" i="12" s="1"/>
  <c r="B14" i="12"/>
  <c r="G9" i="12"/>
  <c r="I9" i="12" s="1"/>
  <c r="B9" i="12"/>
  <c r="C4" i="12"/>
  <c r="B4" i="12"/>
  <c r="G26" i="10" l="1"/>
  <c r="G4" i="10"/>
  <c r="B16" i="19"/>
  <c r="G14" i="10"/>
  <c r="B34" i="12"/>
  <c r="C34" i="12"/>
  <c r="G28" i="12"/>
  <c r="I28" i="12" s="1"/>
  <c r="G4" i="12"/>
  <c r="B38" i="12" l="1"/>
  <c r="E11" i="21"/>
  <c r="B35" i="12"/>
  <c r="B36" i="12" s="1"/>
  <c r="F11" i="21" s="1"/>
  <c r="H11" i="21" l="1"/>
  <c r="A13" i="21"/>
  <c r="C13" i="21"/>
  <c r="E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E4" i="18" l="1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E8" i="16"/>
  <c r="G8" i="16" s="1"/>
  <c r="C18" i="16"/>
  <c r="G4" i="14"/>
  <c r="B32" i="18" l="1"/>
  <c r="B17" i="19"/>
  <c r="B14" i="19"/>
  <c r="B33" i="14"/>
  <c r="B34" i="14" s="1"/>
  <c r="G11" i="21" s="1"/>
  <c r="G13" i="21" s="1"/>
  <c r="B33" i="18"/>
  <c r="I11" i="21" s="1"/>
  <c r="B20" i="16"/>
  <c r="B15" i="19" l="1"/>
  <c r="J11" i="21" s="1"/>
  <c r="I13" i="21" s="1"/>
</calcChain>
</file>

<file path=xl/sharedStrings.xml><?xml version="1.0" encoding="utf-8"?>
<sst xmlns="http://schemas.openxmlformats.org/spreadsheetml/2006/main" count="648" uniqueCount="298">
  <si>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</si>
  <si>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</si>
  <si>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</si>
  <si>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</si>
  <si>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</si>
  <si>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</si>
  <si>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</si>
  <si>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</si>
  <si>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</si>
  <si>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</si>
  <si>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</si>
  <si>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</si>
  <si>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</si>
  <si>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</si>
  <si>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</si>
  <si>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</si>
  <si>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</si>
  <si>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</si>
  <si>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</si>
  <si>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</si>
  <si>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</si>
  <si>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</si>
  <si>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</si>
  <si>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</si>
  <si>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</si>
  <si>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</si>
  <si>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</si>
  <si>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</si>
  <si>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</si>
  <si>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</si>
  <si>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</si>
  <si>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</si>
  <si>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</si>
  <si>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</si>
  <si>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</si>
  <si>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</si>
  <si>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</si>
  <si>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</si>
  <si>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</si>
  <si>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</si>
  <si>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</si>
  <si>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</si>
  <si>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</si>
  <si>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</si>
  <si>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</si>
  <si>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</si>
  <si>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</si>
  <si>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</si>
  <si>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</si>
  <si>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</si>
  <si>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</si>
  <si>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</si>
  <si>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</si>
  <si>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</si>
  <si>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</si>
  <si>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</si>
  <si>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</si>
  <si>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</si>
  <si>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</si>
  <si>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</si>
  <si>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</si>
  <si>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</si>
  <si>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</si>
  <si>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</si>
  <si>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</si>
  <si>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</si>
  <si>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</si>
  <si>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</si>
  <si>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</si>
  <si>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</si>
  <si>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</si>
  <si>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</si>
  <si>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</si>
  <si>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</si>
  <si>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</si>
  <si>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</si>
  <si>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</si>
  <si>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</si>
  <si>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</si>
  <si>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</si>
  <si>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</si>
  <si>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</si>
  <si>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</si>
  <si>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</si>
  <si>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</si>
  <si>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</si>
  <si>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</si>
  <si>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</si>
  <si>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</si>
  <si>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</si>
  <si>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</si>
  <si>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</si>
  <si>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</si>
  <si>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</si>
  <si>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</si>
  <si>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</si>
  <si>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</si>
  <si>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</si>
  <si>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</si>
  <si>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</si>
  <si>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</si>
  <si>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</si>
  <si>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</si>
  <si>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</si>
  <si>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</si>
  <si>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</si>
  <si>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</si>
  <si>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</si>
  <si>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</si>
  <si>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</si>
  <si>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</si>
  <si>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</si>
  <si>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</si>
  <si>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</si>
  <si>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</si>
  <si>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</si>
  <si>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</si>
  <si>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</si>
  <si>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</si>
  <si>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</si>
  <si>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</si>
  <si>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</si>
  <si>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</si>
  <si>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</si>
  <si>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</si>
  <si>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</si>
  <si>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</si>
  <si>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</si>
  <si>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</si>
  <si>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</si>
  <si>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</si>
  <si>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</si>
  <si>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</si>
  <si>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</si>
  <si>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</si>
  <si>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</si>
  <si>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</si>
  <si>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</si>
  <si>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</si>
  <si>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</si>
  <si>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</si>
  <si>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</si>
  <si>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</si>
  <si>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</si>
  <si>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</si>
  <si>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</si>
  <si>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</si>
  <si>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</si>
  <si>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</si>
  <si>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</si>
  <si>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</si>
  <si>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</si>
  <si>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</si>
  <si>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</si>
  <si>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</si>
  <si>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</si>
  <si>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</si>
  <si>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</si>
  <si>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</si>
  <si>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</si>
  <si>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</si>
  <si>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</si>
  <si>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</si>
  <si>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</si>
  <si>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</si>
  <si>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</si>
  <si>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</si>
  <si>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</si>
  <si>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</si>
  <si>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</si>
  <si>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</si>
  <si>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</si>
  <si>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</si>
  <si>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</si>
  <si>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</si>
  <si>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</si>
  <si>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</si>
  <si>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</si>
  <si>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</si>
  <si>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</si>
  <si>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</si>
  <si>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</si>
  <si>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</si>
  <si>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</si>
  <si>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</si>
  <si>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</si>
  <si>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</si>
  <si>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</si>
  <si>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</si>
  <si>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</si>
  <si>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</si>
  <si>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</si>
  <si>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</si>
  <si>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</si>
  <si>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</si>
  <si>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</si>
  <si>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</si>
  <si>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</si>
  <si>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</si>
  <si>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</si>
  <si>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</si>
  <si>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</si>
  <si>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</si>
  <si>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</si>
  <si>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</si>
  <si>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</si>
  <si>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</si>
  <si>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</si>
  <si>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</si>
  <si>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</si>
  <si>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</si>
  <si>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</si>
  <si>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</si>
  <si>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</si>
  <si>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</si>
  <si>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</si>
  <si>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</si>
  <si>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</si>
  <si>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</si>
  <si>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</si>
  <si>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</si>
  <si>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</si>
  <si>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</si>
  <si>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</si>
  <si>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</si>
  <si>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</si>
  <si>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</si>
  <si>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</si>
  <si>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</si>
  <si>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</si>
  <si>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</si>
  <si>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</si>
  <si>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</si>
  <si>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</si>
  <si>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</si>
  <si>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</si>
  <si>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</si>
  <si>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</si>
  <si>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</si>
  <si>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</si>
  <si>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</si>
  <si>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</si>
  <si>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</si>
  <si>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</si>
  <si>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</si>
  <si>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</si>
  <si>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</si>
  <si>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</si>
  <si>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</si>
  <si>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</si>
  <si>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</si>
  <si>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</si>
  <si>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</si>
  <si>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</si>
  <si>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</si>
  <si>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</si>
  <si>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</si>
  <si>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</si>
  <si>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</si>
  <si>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</si>
  <si>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</si>
  <si>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</si>
  <si>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</si>
  <si>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</si>
  <si>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</si>
  <si>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</si>
  <si>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</si>
  <si>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</si>
  <si>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</si>
  <si>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</si>
  <si>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</si>
  <si>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</si>
  <si>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</si>
  <si>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</si>
  <si>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exposé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</si>
  <si>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</si>
  <si>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</si>
  <si>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</si>
  <si>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</si>
  <si>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</si>
  <si>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</si>
  <si>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note anglais</t>
  </si>
  <si>
    <t>Statut alternant</t>
  </si>
  <si>
    <t>nombre ECTS validables</t>
  </si>
  <si>
    <t>nombre ECTS validés</t>
  </si>
  <si>
    <t>nombre crédits 
ECTS validables</t>
  </si>
  <si>
    <t>analyse de données/ outil numérique</t>
  </si>
  <si>
    <t>note finale DS Physique des composants</t>
  </si>
  <si>
    <t>note DS Physique Quantique</t>
  </si>
  <si>
    <t xml:space="preserve">note TP </t>
  </si>
  <si>
    <t xml:space="preserve"> nombre crédits 
ECTS validés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</si>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</sst>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96250</xdr:colOff>
      <xdr:row>17</xdr:row>
      <xdr:rowOff>7295</xdr:rowOff>
    </xdr:from>
    <xdr:to>
      <xdr:col>10</xdr:col>
      <xdr:colOff>77648</xdr:colOff>
      <xdr:row>31</xdr:row>
      <xdr:rowOff>132110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6"/>
  <sheetViews>
    <sheetView tabSelected="1" topLeftCell="A6" zoomScale="93" zoomScaleNormal="85" workbookViewId="0">
      <selection activeCell="K16" sqref="K16"/>
    </sheetView>
  </sheetViews>
  <sheetFormatPr baseColWidth="10" defaultRowHeight="14.4" x14ac:dyDescent="0.55000000000000004"/>
  <cols>
    <col min="1" max="1" width="27.5781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282</v>
      </c>
      <c r="B5" t="s">
        <v>236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/>
      <c r="B11" s="2"/>
      <c r="C11" s="2"/>
      <c r="D11" s="2"/>
      <c r="E11" s="11">
        <f>'Bulletin S5'!B38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18" t="s">
        <v>13</v>
      </c>
      <c r="B12" s="18"/>
      <c r="C12" s="18" t="s">
        <v>23</v>
      </c>
      <c r="D12" s="18"/>
      <c r="E12" s="18" t="s">
        <v>24</v>
      </c>
      <c r="F12" s="18"/>
      <c r="G12" s="18" t="s">
        <v>25</v>
      </c>
      <c r="H12" s="18"/>
      <c r="I12" s="18" t="s">
        <v>26</v>
      </c>
      <c r="J12" s="18"/>
    </row>
    <row r="13" spans="1:11" x14ac:dyDescent="0.55000000000000004">
      <c r="A13" s="16" t="e">
        <f>AVERAGE(A11,B11)</f>
        <v>#DIV/0!</v>
      </c>
      <c r="B13" s="17"/>
      <c r="C13" s="16" t="e">
        <f>AVERAGE(C11,D11)</f>
        <v>#DIV/0!</v>
      </c>
      <c r="D13" s="17"/>
      <c r="E13" s="16">
        <f>AVERAGE(E11,F11)</f>
        <v>10</v>
      </c>
      <c r="F13" s="17"/>
      <c r="G13" s="16">
        <f>AVERAGE(G11,H11)</f>
        <v>10</v>
      </c>
      <c r="H13" s="17"/>
      <c r="I13" s="19">
        <f>AVERAGE(I11,J11)</f>
        <v>10</v>
      </c>
      <c r="J13" s="20"/>
      <c r="K13" s="21"/>
    </row>
    <row r="15" spans="1:11" x14ac:dyDescent="0.55000000000000004">
      <c r="A15" s="1" t="s">
        <v>296</v>
      </c>
      <c r="B15" s="15"/>
    </row>
    <row r="16" spans="1:11" x14ac:dyDescent="0.55000000000000004">
      <c r="A16" s="1" t="s">
        <v>297</v>
      </c>
      <c r="B16" s="15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15" priority="4" operator="between">
      <formula>10</formula>
      <formula>20</formula>
    </cfRule>
    <cfRule type="cellIs" dxfId="14" priority="5" operator="between">
      <formula>0</formula>
      <formula>10</formula>
    </cfRule>
  </conditionalFormatting>
  <conditionalFormatting sqref="I13:J13">
    <cfRule type="expression" dxfId="13" priority="2">
      <formula>AND(I11&gt;=10, J11&gt;=10)</formula>
    </cfRule>
    <cfRule type="expression" dxfId="12" priority="3">
      <formula>OR(I11&lt;10, J11&lt;10)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2"/>
  <sheetViews>
    <sheetView workbookViewId="0">
      <selection activeCell="I2" sqref="A1:I2"/>
    </sheetView>
  </sheetViews>
  <sheetFormatPr baseColWidth="10" defaultRowHeight="14.4" x14ac:dyDescent="0.55000000000000004"/>
  <cols>
    <col min="1" max="1" width="19.68359375" customWidth="1"/>
    <col min="2" max="2" width="15.05078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292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1"/>
  <sheetViews>
    <sheetView workbookViewId="0">
      <selection activeCell="D7" sqref="D7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40"/>
  <sheetViews>
    <sheetView zoomScale="85" zoomScaleNormal="85" workbookViewId="0">
      <selection sqref="A1:I2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32.3125" bestFit="1" customWidth="1"/>
    <col min="5" max="5" width="11.68359375" bestFit="1" customWidth="1"/>
    <col min="6" max="6" width="6.89453125" bestFit="1" customWidth="1"/>
    <col min="7" max="7" width="20.945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261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  <row r="4" spans="1:9" x14ac:dyDescent="0.55000000000000004">
      <c r="A4" s="7" t="s">
        <v>244</v>
      </c>
      <c r="B4">
        <f>B5+B6+B22+B23</f>
        <v>105</v>
      </c>
      <c r="C4">
        <f>C5+C6+C7+C10</f>
        <v>9</v>
      </c>
      <c r="D4" t="s">
        <v>194</v>
      </c>
      <c r="E4" s="22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262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263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288</v>
      </c>
      <c r="E7">
        <v>10</v>
      </c>
      <c r="F7">
        <v>1</v>
      </c>
    </row>
    <row r="8" spans="1:9" x14ac:dyDescent="0.55000000000000004">
      <c r="D8" t="s">
        <v>287</v>
      </c>
      <c r="E8">
        <v>10</v>
      </c>
      <c r="F8">
        <v>2</v>
      </c>
    </row>
    <row r="9" spans="1:9" x14ac:dyDescent="0.55000000000000004">
      <c r="D9" t="s">
        <v>289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(E11*F11+E12*F12)/(C10)</f>
        <v>10</v>
      </c>
      <c r="F10">
        <v>2</v>
      </c>
    </row>
    <row r="11" spans="1:9" x14ac:dyDescent="0.55000000000000004">
      <c r="D11" s="12" t="s">
        <v>274</v>
      </c>
      <c r="E11">
        <v>10</v>
      </c>
      <c r="F11">
        <v>0.5</v>
      </c>
    </row>
    <row r="12" spans="1:9" x14ac:dyDescent="0.55000000000000004">
      <c r="D12" s="12" t="s">
        <v>266</v>
      </c>
      <c r="E12">
        <v>10</v>
      </c>
      <c r="F12">
        <v>1.5</v>
      </c>
    </row>
    <row r="14" spans="1:9" x14ac:dyDescent="0.55000000000000004">
      <c r="A14" s="7" t="s">
        <v>268</v>
      </c>
      <c r="B14">
        <f>B15+B17</f>
        <v>105</v>
      </c>
      <c r="C14">
        <f>C15+C17+C22+C23</f>
        <v>11</v>
      </c>
      <c r="D14" t="s">
        <v>194</v>
      </c>
      <c r="E14">
        <f>(E15*F15+E16*F16+E17*F17+E18*F18+E19*F19+E20*F20+E21*F21+E22*F22+E23*F23+E24*F24)/(C14)</f>
        <v>10</v>
      </c>
      <c r="G14">
        <f>ROUND(E14, 2)</f>
        <v>10</v>
      </c>
      <c r="H14">
        <v>12</v>
      </c>
      <c r="I14">
        <f>IF(G14&gt;=10,H14,0)</f>
        <v>12</v>
      </c>
    </row>
    <row r="15" spans="1:9" x14ac:dyDescent="0.55000000000000004">
      <c r="A15" t="s">
        <v>129</v>
      </c>
      <c r="B15">
        <v>45</v>
      </c>
      <c r="C15">
        <f>F15+F16</f>
        <v>3</v>
      </c>
      <c r="D15" t="s">
        <v>266</v>
      </c>
      <c r="E15">
        <v>10</v>
      </c>
      <c r="F15">
        <v>1.5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A17" t="s">
        <v>130</v>
      </c>
      <c r="B17">
        <v>60</v>
      </c>
      <c r="C17">
        <f>F17+F18+F19+F20+F21</f>
        <v>4</v>
      </c>
      <c r="D17" t="s">
        <v>269</v>
      </c>
      <c r="E17">
        <v>10</v>
      </c>
      <c r="F17">
        <v>1</v>
      </c>
    </row>
    <row r="18" spans="1:9" x14ac:dyDescent="0.55000000000000004">
      <c r="D18" t="s">
        <v>270</v>
      </c>
      <c r="E18">
        <v>10</v>
      </c>
      <c r="F18">
        <v>1.5</v>
      </c>
    </row>
    <row r="19" spans="1:9" x14ac:dyDescent="0.55000000000000004">
      <c r="D19" t="s">
        <v>271</v>
      </c>
      <c r="E19">
        <v>10</v>
      </c>
      <c r="F19">
        <v>0.375</v>
      </c>
    </row>
    <row r="20" spans="1:9" x14ac:dyDescent="0.55000000000000004">
      <c r="D20" t="s">
        <v>272</v>
      </c>
      <c r="E20">
        <v>10</v>
      </c>
      <c r="F20">
        <v>0.375</v>
      </c>
    </row>
    <row r="21" spans="1:9" x14ac:dyDescent="0.55000000000000004">
      <c r="D21" t="s">
        <v>273</v>
      </c>
      <c r="E21">
        <v>10</v>
      </c>
      <c r="F21">
        <v>0.75</v>
      </c>
    </row>
    <row r="22" spans="1:9" x14ac:dyDescent="0.55000000000000004">
      <c r="A22" s="15" t="s">
        <v>264</v>
      </c>
      <c r="B22">
        <v>15</v>
      </c>
      <c r="C22">
        <f>F22</f>
        <v>1</v>
      </c>
      <c r="D22" t="s">
        <v>5</v>
      </c>
      <c r="E22">
        <v>10</v>
      </c>
      <c r="F22">
        <v>1</v>
      </c>
    </row>
    <row r="23" spans="1:9" x14ac:dyDescent="0.55000000000000004">
      <c r="A23" s="15" t="s">
        <v>265</v>
      </c>
      <c r="B23">
        <v>45</v>
      </c>
      <c r="C23">
        <f>F23+F24</f>
        <v>3</v>
      </c>
      <c r="D23" t="s">
        <v>266</v>
      </c>
      <c r="E23">
        <v>10</v>
      </c>
      <c r="F23">
        <v>2</v>
      </c>
    </row>
    <row r="24" spans="1:9" x14ac:dyDescent="0.55000000000000004">
      <c r="D24" t="s">
        <v>267</v>
      </c>
      <c r="E24">
        <v>10</v>
      </c>
      <c r="F24">
        <v>1</v>
      </c>
    </row>
    <row r="26" spans="1:9" x14ac:dyDescent="0.55000000000000004">
      <c r="A26" s="7" t="s">
        <v>208</v>
      </c>
      <c r="B26">
        <f>B27+B30+B33+B34</f>
        <v>90</v>
      </c>
      <c r="C26">
        <f>C27+C30+C33+C34</f>
        <v>7.5</v>
      </c>
      <c r="D26" t="s">
        <v>194</v>
      </c>
      <c r="E26">
        <f>(E27*F27+E28*F28+E29*F29+E30*F30+E31*F31+E32*F32+E33*F33+E34*F34)/(C26)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209</v>
      </c>
      <c r="B27">
        <v>30</v>
      </c>
      <c r="C27">
        <f>F27+F28+F29</f>
        <v>3</v>
      </c>
      <c r="D27" t="s">
        <v>275</v>
      </c>
      <c r="E27">
        <v>10</v>
      </c>
      <c r="F27">
        <v>0.7</v>
      </c>
    </row>
    <row r="28" spans="1:9" x14ac:dyDescent="0.55000000000000004">
      <c r="D28" t="s">
        <v>276</v>
      </c>
      <c r="E28">
        <v>10</v>
      </c>
      <c r="F28">
        <v>1.3</v>
      </c>
    </row>
    <row r="29" spans="1:9" ht="28.8" x14ac:dyDescent="0.55000000000000004">
      <c r="D29" s="13" t="s">
        <v>277</v>
      </c>
      <c r="E29">
        <v>10</v>
      </c>
      <c r="F29">
        <v>1</v>
      </c>
    </row>
    <row r="30" spans="1:9" x14ac:dyDescent="0.55000000000000004">
      <c r="A30" t="s">
        <v>133</v>
      </c>
      <c r="B30">
        <v>30</v>
      </c>
      <c r="C30">
        <f>F30+F31+F32</f>
        <v>2</v>
      </c>
      <c r="D30" t="s">
        <v>278</v>
      </c>
      <c r="E30">
        <v>10</v>
      </c>
      <c r="F30">
        <v>0.8</v>
      </c>
    </row>
    <row r="31" spans="1:9" x14ac:dyDescent="0.55000000000000004">
      <c r="D31" t="s">
        <v>279</v>
      </c>
      <c r="E31">
        <v>10</v>
      </c>
      <c r="F31">
        <v>0.6</v>
      </c>
    </row>
    <row r="32" spans="1:9" x14ac:dyDescent="0.55000000000000004">
      <c r="D32" t="s">
        <v>280</v>
      </c>
      <c r="E32">
        <v>10</v>
      </c>
      <c r="F32">
        <v>0.6</v>
      </c>
    </row>
    <row r="33" spans="1:6" x14ac:dyDescent="0.55000000000000004">
      <c r="A33" t="s">
        <v>47</v>
      </c>
      <c r="B33">
        <v>30</v>
      </c>
      <c r="C33">
        <f>F33</f>
        <v>2</v>
      </c>
      <c r="D33" t="s">
        <v>281</v>
      </c>
      <c r="E33">
        <v>10</v>
      </c>
      <c r="F33">
        <v>2</v>
      </c>
    </row>
    <row r="34" spans="1:6" x14ac:dyDescent="0.55000000000000004">
      <c r="A34" t="s">
        <v>134</v>
      </c>
      <c r="B34">
        <v>0</v>
      </c>
      <c r="C34">
        <f>F34</f>
        <v>0.5</v>
      </c>
      <c r="D34" t="s">
        <v>254</v>
      </c>
      <c r="E34">
        <v>10</v>
      </c>
      <c r="F34">
        <v>0.5</v>
      </c>
    </row>
    <row r="36" spans="1:6" x14ac:dyDescent="0.55000000000000004">
      <c r="A36" s="7" t="s">
        <v>220</v>
      </c>
      <c r="B36">
        <f>B26+B14+B4</f>
        <v>300</v>
      </c>
      <c r="C36">
        <f>C4+C14+C26</f>
        <v>27.5</v>
      </c>
    </row>
    <row r="37" spans="1:6" x14ac:dyDescent="0.55000000000000004">
      <c r="A37" s="7" t="s">
        <v>221</v>
      </c>
      <c r="B37">
        <f>(E26*C26+E14*C14+E4*C4)/C36</f>
        <v>10</v>
      </c>
    </row>
    <row r="38" spans="1:6" x14ac:dyDescent="0.55000000000000004">
      <c r="A38" s="7" t="s">
        <v>222</v>
      </c>
      <c r="B38" s="3">
        <f>(G4*C4+G14*C14+G26*C26)/(C4+C14+C26)</f>
        <v>10</v>
      </c>
    </row>
    <row r="39" spans="1:6" x14ac:dyDescent="0.55000000000000004">
      <c r="A39" s="7" t="s">
        <v>283</v>
      </c>
      <c r="B39">
        <f>H4+H14+H26</f>
        <v>30</v>
      </c>
    </row>
    <row r="40" spans="1:6" x14ac:dyDescent="0.55000000000000004">
      <c r="A40" s="7" t="s">
        <v>284</v>
      </c>
      <c r="B40">
        <f>I4+I14+I26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70" zoomScaleNormal="70" workbookViewId="0">
      <selection activeCell="I3" sqref="I3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244</v>
      </c>
      <c r="B4">
        <f>B5+B6+B7</f>
        <v>75</v>
      </c>
      <c r="C4">
        <f>C5+C6+C7</f>
        <v>5</v>
      </c>
      <c r="D4" t="s">
        <v>194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245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23" t="s">
        <v>286</v>
      </c>
      <c r="B9">
        <f>B10+B11+B12</f>
        <v>60</v>
      </c>
      <c r="C9">
        <f>C10+C11+C12</f>
        <v>4</v>
      </c>
      <c r="D9" t="s">
        <v>194</v>
      </c>
      <c r="E9">
        <f>(E10*F10+E11*F11+E12*F12)/(C9)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s="15" t="s">
        <v>138</v>
      </c>
      <c r="B10">
        <v>15</v>
      </c>
      <c r="C10">
        <v>1</v>
      </c>
      <c r="D10" t="s">
        <v>246</v>
      </c>
      <c r="E10">
        <v>10</v>
      </c>
      <c r="F10">
        <v>1</v>
      </c>
    </row>
    <row r="11" spans="1:9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5" t="s">
        <v>247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208</v>
      </c>
      <c r="B14">
        <f>B15+B18+B20+B21</f>
        <v>90</v>
      </c>
      <c r="C14">
        <f>C15+C18+C20</f>
        <v>6</v>
      </c>
      <c r="D14" t="s">
        <v>194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248</v>
      </c>
      <c r="B15">
        <v>45</v>
      </c>
      <c r="C15">
        <v>3</v>
      </c>
      <c r="D15" t="s">
        <v>249</v>
      </c>
      <c r="E15">
        <v>10</v>
      </c>
      <c r="F15">
        <v>1</v>
      </c>
    </row>
    <row r="16" spans="1:9" x14ac:dyDescent="0.55000000000000004">
      <c r="D16" t="s">
        <v>250</v>
      </c>
      <c r="E16">
        <v>10</v>
      </c>
      <c r="F16">
        <v>2</v>
      </c>
    </row>
    <row r="17" spans="1:9" x14ac:dyDescent="0.55000000000000004">
      <c r="D17" t="s">
        <v>251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252</v>
      </c>
      <c r="E18">
        <v>10</v>
      </c>
      <c r="F18">
        <v>1</v>
      </c>
    </row>
    <row r="19" spans="1:9" x14ac:dyDescent="0.55000000000000004">
      <c r="D19" t="s">
        <v>253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254</v>
      </c>
      <c r="E21">
        <v>10</v>
      </c>
      <c r="F21">
        <v>0.5</v>
      </c>
    </row>
    <row r="23" spans="1:9" x14ac:dyDescent="0.55000000000000004">
      <c r="A23" s="7" t="s">
        <v>255</v>
      </c>
      <c r="B23">
        <f>B24+B25+B26</f>
        <v>90</v>
      </c>
      <c r="C23">
        <f>C24+C25+C26</f>
        <v>6</v>
      </c>
      <c r="D23" t="s">
        <v>194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256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257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258</v>
      </c>
      <c r="B28">
        <f>B29+B30+B31+B32</f>
        <v>120</v>
      </c>
      <c r="C28">
        <f>C29+C30+C31+C32</f>
        <v>8</v>
      </c>
      <c r="D28" t="s">
        <v>194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259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260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220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221</v>
      </c>
      <c r="B35">
        <f>(E4*C4+E9*C9+E14*C14+E23*C23+E28*C28)/C34</f>
        <v>10</v>
      </c>
    </row>
    <row r="36" spans="1:3" x14ac:dyDescent="0.55000000000000004">
      <c r="A36" s="7" t="s">
        <v>222</v>
      </c>
      <c r="B36" s="3">
        <f>ROUND(B35,2)</f>
        <v>10</v>
      </c>
    </row>
    <row r="37" spans="1:3" x14ac:dyDescent="0.55000000000000004">
      <c r="A37" s="7" t="s">
        <v>283</v>
      </c>
      <c r="B37">
        <f>H4+H9+H14+H23+H28</f>
        <v>30</v>
      </c>
    </row>
    <row r="38" spans="1:3" x14ac:dyDescent="0.55000000000000004">
      <c r="A38" s="7" t="s">
        <v>284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224</v>
      </c>
      <c r="B1" s="7"/>
    </row>
    <row r="2" spans="1:10" ht="58.5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  <c r="J2" s="9"/>
    </row>
    <row r="4" spans="1:10" x14ac:dyDescent="0.55000000000000004">
      <c r="A4" s="7" t="s">
        <v>193</v>
      </c>
      <c r="B4">
        <f>B5+B8+B9+B10+B12</f>
        <v>150</v>
      </c>
      <c r="C4">
        <f>C5+C8+C9+C10+C12+5</f>
        <v>15</v>
      </c>
      <c r="D4" t="s">
        <v>194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195</v>
      </c>
      <c r="B5">
        <v>60</v>
      </c>
      <c r="C5">
        <v>4</v>
      </c>
      <c r="D5" t="s">
        <v>196</v>
      </c>
      <c r="E5">
        <v>10</v>
      </c>
      <c r="F5">
        <v>1.5</v>
      </c>
    </row>
    <row r="6" spans="1:10" x14ac:dyDescent="0.55000000000000004">
      <c r="D6" t="s">
        <v>197</v>
      </c>
      <c r="E6">
        <v>10</v>
      </c>
      <c r="F6">
        <v>1.5</v>
      </c>
    </row>
    <row r="7" spans="1:10" x14ac:dyDescent="0.55000000000000004">
      <c r="D7" t="s">
        <v>198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199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199</v>
      </c>
      <c r="E9">
        <v>10</v>
      </c>
      <c r="F9">
        <v>1</v>
      </c>
    </row>
    <row r="10" spans="1:10" x14ac:dyDescent="0.55000000000000004">
      <c r="A10" t="s">
        <v>200</v>
      </c>
      <c r="B10">
        <v>30</v>
      </c>
      <c r="C10">
        <v>2</v>
      </c>
      <c r="D10" t="s">
        <v>199</v>
      </c>
      <c r="E10">
        <v>10</v>
      </c>
      <c r="F10">
        <v>1</v>
      </c>
    </row>
    <row r="11" spans="1:10" x14ac:dyDescent="0.55000000000000004">
      <c r="D11" t="s">
        <v>201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199</v>
      </c>
      <c r="E12">
        <v>10</v>
      </c>
      <c r="F12">
        <f>C12</f>
        <v>2</v>
      </c>
    </row>
    <row r="14" spans="1:10" x14ac:dyDescent="0.55000000000000004">
      <c r="A14" s="7" t="s">
        <v>202</v>
      </c>
      <c r="B14">
        <f>B15+B16+B17+B18</f>
        <v>90</v>
      </c>
      <c r="C14">
        <f>C15+C16+C17+C18+2</f>
        <v>8</v>
      </c>
      <c r="D14" t="s">
        <v>194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203</v>
      </c>
      <c r="B15">
        <v>15</v>
      </c>
      <c r="C15">
        <v>1</v>
      </c>
      <c r="D15" t="s">
        <v>204</v>
      </c>
      <c r="E15">
        <v>10</v>
      </c>
      <c r="F15">
        <f>C15</f>
        <v>1</v>
      </c>
    </row>
    <row r="16" spans="1:10" x14ac:dyDescent="0.55000000000000004">
      <c r="A16" t="s">
        <v>205</v>
      </c>
      <c r="B16">
        <v>30</v>
      </c>
      <c r="C16">
        <v>2</v>
      </c>
      <c r="D16" t="s">
        <v>206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207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199</v>
      </c>
      <c r="E18">
        <v>10</v>
      </c>
      <c r="F18">
        <f>C18</f>
        <v>2</v>
      </c>
    </row>
    <row r="20" spans="1:9" x14ac:dyDescent="0.55000000000000004">
      <c r="A20" s="7" t="s">
        <v>208</v>
      </c>
      <c r="B20">
        <f>B21+B24+B28+B30</f>
        <v>60</v>
      </c>
      <c r="C20">
        <f>C21+C24+C28+1</f>
        <v>7</v>
      </c>
      <c r="D20" t="s">
        <v>194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209</v>
      </c>
      <c r="B21">
        <v>20</v>
      </c>
      <c r="C21">
        <v>2</v>
      </c>
      <c r="D21" t="s">
        <v>210</v>
      </c>
      <c r="E21">
        <v>10</v>
      </c>
      <c r="F21">
        <f>C$21/3</f>
        <v>0.66666666666666663</v>
      </c>
    </row>
    <row r="22" spans="1:9" x14ac:dyDescent="0.55000000000000004">
      <c r="D22" t="s">
        <v>211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212</v>
      </c>
      <c r="E23">
        <v>10</v>
      </c>
      <c r="F23">
        <f>C$21/3</f>
        <v>0.66666666666666663</v>
      </c>
    </row>
    <row r="24" spans="1:9" x14ac:dyDescent="0.55000000000000004">
      <c r="A24" t="s">
        <v>213</v>
      </c>
      <c r="B24">
        <v>20</v>
      </c>
      <c r="C24">
        <v>2</v>
      </c>
      <c r="D24" t="s">
        <v>214</v>
      </c>
      <c r="E24">
        <v>10</v>
      </c>
      <c r="F24">
        <f>C$24/4</f>
        <v>0.5</v>
      </c>
    </row>
    <row r="25" spans="1:9" x14ac:dyDescent="0.55000000000000004">
      <c r="D25" t="s">
        <v>215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216</v>
      </c>
      <c r="E26">
        <v>10</v>
      </c>
      <c r="F26">
        <f t="shared" si="0"/>
        <v>0.5</v>
      </c>
    </row>
    <row r="27" spans="1:9" x14ac:dyDescent="0.55000000000000004">
      <c r="D27" t="s">
        <v>217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218</v>
      </c>
      <c r="E29">
        <v>495</v>
      </c>
      <c r="F29">
        <v>1</v>
      </c>
    </row>
    <row r="30" spans="1:9" x14ac:dyDescent="0.55000000000000004">
      <c r="A30" t="s">
        <v>219</v>
      </c>
      <c r="B30">
        <v>0</v>
      </c>
      <c r="C30">
        <v>0.5</v>
      </c>
      <c r="D30" t="s">
        <v>219</v>
      </c>
      <c r="E30">
        <v>10</v>
      </c>
      <c r="F30">
        <v>0.5</v>
      </c>
    </row>
    <row r="32" spans="1:9" x14ac:dyDescent="0.55000000000000004">
      <c r="A32" s="7" t="s">
        <v>220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221</v>
      </c>
      <c r="B33">
        <f>(G4*C4+G14*C14+G20*C20)/C32</f>
        <v>10</v>
      </c>
    </row>
    <row r="34" spans="1:2" x14ac:dyDescent="0.55000000000000004">
      <c r="A34" s="7" t="s">
        <v>222</v>
      </c>
      <c r="B34" s="3">
        <f>ROUND(B33,2)</f>
        <v>10</v>
      </c>
    </row>
    <row r="35" spans="1:2" x14ac:dyDescent="0.55000000000000004">
      <c r="A35" s="7" t="s">
        <v>283</v>
      </c>
      <c r="B35">
        <f>H4+H14+H20</f>
        <v>30</v>
      </c>
    </row>
    <row r="36" spans="1:2" x14ac:dyDescent="0.55000000000000004">
      <c r="A36" s="7" t="s">
        <v>284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zoomScale="85" zoomScaleNormal="85" workbookViewId="0">
      <selection activeCell="I3" sqref="I3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230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225</v>
      </c>
      <c r="B4">
        <f>B5+B6</f>
        <v>395</v>
      </c>
      <c r="C4">
        <f>C5+C6</f>
        <v>12</v>
      </c>
      <c r="D4" t="s">
        <v>194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226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226</v>
      </c>
      <c r="E6">
        <v>10</v>
      </c>
      <c r="F6">
        <f>C6</f>
        <v>2</v>
      </c>
    </row>
    <row r="8" spans="1:9" x14ac:dyDescent="0.55000000000000004">
      <c r="A8" s="7" t="s">
        <v>227</v>
      </c>
      <c r="B8">
        <f>B9+B10+B11+B12+B13</f>
        <v>120</v>
      </c>
      <c r="C8">
        <f>C9+C10+C11+C12+C13</f>
        <v>8</v>
      </c>
      <c r="D8" t="s">
        <v>194</v>
      </c>
      <c r="E8">
        <f>(E9*F9+E10*F10+E11*F11+E12*F12)/(F9+F10+F11+F12)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15" t="s">
        <v>228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194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229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220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221</v>
      </c>
      <c r="B19">
        <f>(G4*C4+G8*C8+G15*C15)/C18</f>
        <v>10</v>
      </c>
    </row>
    <row r="20" spans="1:3" x14ac:dyDescent="0.55000000000000004">
      <c r="A20" s="7" t="s">
        <v>222</v>
      </c>
      <c r="B20" s="3">
        <f>ROUND(B19,2)</f>
        <v>10</v>
      </c>
    </row>
    <row r="21" spans="1:3" x14ac:dyDescent="0.55000000000000004">
      <c r="A21" s="7" t="s">
        <v>283</v>
      </c>
      <c r="B21">
        <f>H4+H8+H15</f>
        <v>30</v>
      </c>
    </row>
    <row r="22" spans="1:3" x14ac:dyDescent="0.55000000000000004">
      <c r="A22" s="7" t="s">
        <v>284</v>
      </c>
      <c r="B22">
        <f>I4+I8+I15</f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M35"/>
  <sheetViews>
    <sheetView zoomScale="85" zoomScaleNormal="85" workbookViewId="0">
      <selection activeCell="C4" sqref="C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3" x14ac:dyDescent="0.55000000000000004">
      <c r="A1" t="s">
        <v>9</v>
      </c>
      <c r="B1" t="s">
        <v>10</v>
      </c>
      <c r="C1" t="s">
        <v>234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55000000000000004">
      <c r="A2" t="s">
        <v>27</v>
      </c>
      <c r="B2" t="s">
        <v>30</v>
      </c>
      <c r="C2" t="s">
        <v>235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</row>
    <row r="3" spans="1:13" x14ac:dyDescent="0.55000000000000004">
      <c r="A3" t="s">
        <v>28</v>
      </c>
      <c r="B3" t="s">
        <v>31</v>
      </c>
      <c r="C3" t="s">
        <v>236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</row>
    <row r="4" spans="1:13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3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3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3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3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3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3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3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3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3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3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3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3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I2" sqref="I2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231</v>
      </c>
      <c r="B1" s="7"/>
    </row>
    <row r="2" spans="1:9" ht="38.1" customHeight="1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232</v>
      </c>
      <c r="B4">
        <f>B5+B6+B7+B8+B9</f>
        <v>365</v>
      </c>
      <c r="C4">
        <f>C5+C6+C7+C8+C9</f>
        <v>6</v>
      </c>
      <c r="D4" t="s">
        <v>194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233</v>
      </c>
      <c r="B11">
        <f>B12+B13+B14</f>
        <v>60</v>
      </c>
      <c r="C11">
        <f>C12+C13+C14</f>
        <v>4</v>
      </c>
      <c r="D11" t="s">
        <v>194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237</v>
      </c>
      <c r="B16">
        <f>B17+B18+B19</f>
        <v>90</v>
      </c>
      <c r="C16">
        <f>C17+C18+C19</f>
        <v>6</v>
      </c>
      <c r="D16" t="s">
        <v>194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238</v>
      </c>
      <c r="B21">
        <f>B22+B23+B24</f>
        <v>90</v>
      </c>
      <c r="C21">
        <f>C22+C23+C24</f>
        <v>6</v>
      </c>
      <c r="D21" t="s">
        <v>194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239</v>
      </c>
      <c r="B26">
        <f>B27+B28+B29</f>
        <v>90</v>
      </c>
      <c r="C26">
        <f>C27+C28+C29</f>
        <v>6</v>
      </c>
      <c r="D26" t="s">
        <v>194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220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221</v>
      </c>
      <c r="B32" s="14">
        <f>(G4*C4+G11*C11+G16*C16+C21*G21+C26*G26)/C31</f>
        <v>10</v>
      </c>
    </row>
    <row r="33" spans="1:2" x14ac:dyDescent="0.55000000000000004">
      <c r="A33" s="7" t="s">
        <v>222</v>
      </c>
      <c r="B33" s="3">
        <f>ROUND(B32,2)</f>
        <v>10</v>
      </c>
    </row>
    <row r="34" spans="1:2" x14ac:dyDescent="0.55000000000000004">
      <c r="A34" s="7" t="s">
        <v>283</v>
      </c>
      <c r="B34">
        <f>H4+H11+H16+H21+H26</f>
        <v>30</v>
      </c>
    </row>
    <row r="35" spans="1:2" x14ac:dyDescent="0.55000000000000004">
      <c r="A35" s="7" t="s">
        <v>284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I2" sqref="I2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291</v>
      </c>
    </row>
    <row r="4" spans="1:9" x14ac:dyDescent="0.55000000000000004">
      <c r="A4" s="7" t="s">
        <v>241</v>
      </c>
      <c r="B4">
        <f>B5</f>
        <v>0</v>
      </c>
      <c r="C4">
        <f>C5</f>
        <v>0</v>
      </c>
      <c r="D4" t="s">
        <v>194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5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242</v>
      </c>
      <c r="B7">
        <f>B8</f>
        <v>0</v>
      </c>
      <c r="C7">
        <f>C8</f>
        <v>0</v>
      </c>
      <c r="D7" t="s">
        <v>194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5">
        <f>IF(G7&gt;=10,H7,0)</f>
        <v>0</v>
      </c>
    </row>
    <row r="8" spans="1:9" x14ac:dyDescent="0.55000000000000004">
      <c r="A8" t="s">
        <v>243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242</v>
      </c>
      <c r="B10">
        <f>B11</f>
        <v>750</v>
      </c>
      <c r="C10">
        <f>C11</f>
        <v>30</v>
      </c>
      <c r="D10" t="s">
        <v>194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15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220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221</v>
      </c>
      <c r="B14" s="14">
        <f>(G4*C4+G7*C7+G10*C10)/C13</f>
        <v>10</v>
      </c>
    </row>
    <row r="15" spans="1:9" x14ac:dyDescent="0.55000000000000004">
      <c r="A15" s="7" t="s">
        <v>222</v>
      </c>
      <c r="B15" s="3">
        <f>ROUND(B14,2)</f>
        <v>10</v>
      </c>
    </row>
    <row r="16" spans="1:9" x14ac:dyDescent="0.55000000000000004">
      <c r="A16" s="7" t="s">
        <v>283</v>
      </c>
      <c r="B16">
        <f>H4+H7+H10</f>
        <v>30</v>
      </c>
    </row>
    <row r="17" spans="1:2" x14ac:dyDescent="0.55000000000000004">
      <c r="A17" s="7" t="s">
        <v>284</v>
      </c>
      <c r="B17" s="15">
        <f>I4+I7+I10</f>
        <v>30</v>
      </c>
    </row>
  </sheetData>
  <conditionalFormatting sqref="B15">
    <cfRule type="expression" dxfId="11" priority="1">
      <formula>B15&gt;11</formula>
    </cfRule>
    <cfRule type="expression" dxfId="10" priority="2">
      <formula>B15&gt;=10</formula>
    </cfRule>
    <cfRule type="expression" dxfId="9" priority="3">
      <formula>B15&lt;10</formula>
    </cfRule>
  </conditionalFormatting>
  <conditionalFormatting sqref="G4">
    <cfRule type="expression" dxfId="8" priority="10">
      <formula>G4&gt;11</formula>
    </cfRule>
    <cfRule type="expression" dxfId="7" priority="11">
      <formula>G4&gt;=10</formula>
    </cfRule>
    <cfRule type="expression" dxfId="6" priority="12">
      <formula>G4&lt;10</formula>
    </cfRule>
  </conditionalFormatting>
  <conditionalFormatting sqref="G7">
    <cfRule type="expression" dxfId="5" priority="7">
      <formula>G7&gt;11</formula>
    </cfRule>
    <cfRule type="expression" dxfId="4" priority="8">
      <formula>G7&gt;=10</formula>
    </cfRule>
    <cfRule type="expression" dxfId="3" priority="9">
      <formula>G7&lt;10</formula>
    </cfRule>
  </conditionalFormatting>
  <conditionalFormatting sqref="G10">
    <cfRule type="expression" dxfId="2" priority="4">
      <formula>G10&gt;11</formula>
    </cfRule>
    <cfRule type="expression" dxfId="1" priority="5">
      <formula>G10&gt;=10</formula>
    </cfRule>
    <cfRule type="expression" dxfId="0" priority="6">
      <formula>G10&lt;10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2"/>
  <sheetViews>
    <sheetView topLeftCell="G1" workbookViewId="0">
      <selection activeCell="O1" sqref="O1:O1048576"/>
    </sheetView>
  </sheetViews>
  <sheetFormatPr baseColWidth="10" defaultRowHeight="14.4" x14ac:dyDescent="0.55000000000000004"/>
  <cols>
    <col min="7" max="7" width="19.83984375" customWidth="1"/>
    <col min="8" max="8" width="15.05078125" bestFit="1" customWidth="1"/>
    <col min="9" max="9" width="6.89453125" bestFit="1" customWidth="1"/>
    <col min="11" max="11" width="7.9453125" bestFit="1" customWidth="1"/>
    <col min="12" max="12" width="6.89453125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295</v>
      </c>
      <c r="H1" s="7"/>
    </row>
    <row r="2" spans="7:15" ht="39" x14ac:dyDescent="0.75">
      <c r="G2" s="8" t="s">
        <v>189</v>
      </c>
      <c r="H2" s="8" t="s">
        <v>190</v>
      </c>
      <c r="I2" s="8" t="s">
        <v>191</v>
      </c>
      <c r="J2" s="8"/>
      <c r="K2" s="8" t="s">
        <v>192</v>
      </c>
      <c r="L2" s="8" t="s">
        <v>191</v>
      </c>
      <c r="M2" s="9" t="s">
        <v>223</v>
      </c>
      <c r="N2" s="9" t="s">
        <v>285</v>
      </c>
      <c r="O2" s="9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2"/>
  <sheetViews>
    <sheetView workbookViewId="0">
      <selection activeCell="I2" sqref="A1:I2"/>
    </sheetView>
  </sheetViews>
  <sheetFormatPr baseColWidth="10" defaultRowHeight="14.4" x14ac:dyDescent="0.55000000000000004"/>
  <cols>
    <col min="1" max="1" width="19.68359375" bestFit="1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294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2"/>
  <sheetViews>
    <sheetView workbookViewId="0">
      <selection activeCell="I2" sqref="A1:I2"/>
    </sheetView>
  </sheetViews>
  <sheetFormatPr baseColWidth="10" defaultRowHeight="14.4" x14ac:dyDescent="0.55000000000000004"/>
  <cols>
    <col min="1" max="1" width="19.68359375" customWidth="1"/>
    <col min="2" max="2" width="15.0507812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293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285</v>
      </c>
      <c r="I2" s="9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2025-03-03T01:32:37Z</dcterms:modified>
</cp:coreProperties>
</file>