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12"/>
  </bookViews>
  <sheets>
    <sheet name="Ульяновск" sheetId="6" r:id="rId1"/>
    <sheet name="Уфа" sheetId="7" r:id="rId2"/>
    <sheet name="Белгород" sheetId="8" r:id="rId3"/>
    <sheet name="Архангельск" sheetId="9" r:id="rId4"/>
    <sheet name="Астрахань" sheetId="10" r:id="rId5"/>
    <sheet name="Челябинск" sheetId="11" r:id="rId6"/>
    <sheet name="Владимир" sheetId="12" r:id="rId7"/>
    <sheet name="Волгоград" sheetId="13" r:id="rId8"/>
    <sheet name="Вологда" sheetId="14" r:id="rId9"/>
    <sheet name="Самара" sheetId="15" r:id="rId10"/>
    <sheet name="Санкт-Петербург" sheetId="16" r:id="rId11"/>
    <sheet name="Воронеж" sheetId="17" r:id="rId12"/>
    <sheet name="НН" sheetId="18" r:id="rId13"/>
  </sheets>
  <calcPr calcId="162913" concurrentCalc="0"/>
</workbook>
</file>

<file path=xl/calcChain.xml><?xml version="1.0" encoding="utf-8"?>
<calcChain xmlns="http://schemas.openxmlformats.org/spreadsheetml/2006/main">
  <c r="G64" i="18" l="1"/>
  <c r="E64" i="18"/>
  <c r="C64" i="18"/>
  <c r="G63" i="18"/>
  <c r="E63" i="18"/>
  <c r="C63" i="18"/>
  <c r="G56" i="18"/>
  <c r="E56" i="18"/>
  <c r="C56" i="18"/>
  <c r="G55" i="18"/>
  <c r="E55" i="18"/>
  <c r="C55" i="18"/>
  <c r="G54" i="18"/>
  <c r="E54" i="18"/>
  <c r="C54" i="18"/>
  <c r="G47" i="18"/>
  <c r="E47" i="18"/>
  <c r="C47" i="18"/>
  <c r="G46" i="18"/>
  <c r="E46" i="18"/>
  <c r="C46" i="18"/>
  <c r="G45" i="18"/>
  <c r="E45" i="18"/>
  <c r="C45" i="18"/>
  <c r="G38" i="18"/>
  <c r="E38" i="18"/>
  <c r="C38" i="18"/>
  <c r="G37" i="18"/>
  <c r="E37" i="18"/>
  <c r="C37" i="18"/>
  <c r="G36" i="18"/>
  <c r="E36" i="18"/>
  <c r="C36" i="18"/>
  <c r="G29" i="18"/>
  <c r="E29" i="18"/>
  <c r="C29" i="18"/>
  <c r="G28" i="18"/>
  <c r="E28" i="18"/>
  <c r="C28" i="18"/>
  <c r="G27" i="18"/>
  <c r="E27" i="18"/>
  <c r="C27" i="18"/>
  <c r="G20" i="18"/>
  <c r="E20" i="18"/>
  <c r="C20" i="18"/>
  <c r="G19" i="18"/>
  <c r="E19" i="18"/>
  <c r="C19" i="18"/>
  <c r="G18" i="18"/>
  <c r="E18" i="18"/>
  <c r="C18" i="18"/>
  <c r="G11" i="18"/>
  <c r="E11" i="18"/>
  <c r="C11" i="18"/>
  <c r="G10" i="18"/>
  <c r="E10" i="18"/>
  <c r="C10" i="18"/>
  <c r="G9" i="18"/>
  <c r="E9" i="18"/>
  <c r="C9" i="18"/>
  <c r="G62" i="18"/>
  <c r="E62" i="18"/>
  <c r="C62" i="18"/>
  <c r="G61" i="18"/>
  <c r="E61" i="18"/>
  <c r="C61" i="18"/>
  <c r="G60" i="18"/>
  <c r="E60" i="18"/>
  <c r="C60" i="18"/>
  <c r="G53" i="18"/>
  <c r="E53" i="18"/>
  <c r="C53" i="18"/>
  <c r="G52" i="18"/>
  <c r="C52" i="18"/>
  <c r="G51" i="18"/>
  <c r="E51" i="18"/>
  <c r="C51" i="18"/>
  <c r="G44" i="18"/>
  <c r="E44" i="18"/>
  <c r="C44" i="18"/>
  <c r="G43" i="18"/>
  <c r="E43" i="18"/>
  <c r="C43" i="18"/>
  <c r="G42" i="18"/>
  <c r="E42" i="18"/>
  <c r="C42" i="18"/>
  <c r="G35" i="18"/>
  <c r="E35" i="18"/>
  <c r="C35" i="18"/>
  <c r="G34" i="18"/>
  <c r="E34" i="18"/>
  <c r="C34" i="18"/>
  <c r="G33" i="18"/>
  <c r="E33" i="18"/>
  <c r="C33" i="18"/>
  <c r="G26" i="18"/>
  <c r="E26" i="18"/>
  <c r="C26" i="18"/>
  <c r="G25" i="18"/>
  <c r="E25" i="18"/>
  <c r="C25" i="18"/>
  <c r="G24" i="18"/>
  <c r="E24" i="18"/>
  <c r="C24" i="18"/>
  <c r="G17" i="18"/>
  <c r="E17" i="18"/>
  <c r="C17" i="18"/>
  <c r="G16" i="18"/>
  <c r="E16" i="18"/>
  <c r="C16" i="18"/>
  <c r="G15" i="18"/>
  <c r="E15" i="18"/>
  <c r="C15" i="18"/>
  <c r="G8" i="18"/>
  <c r="E8" i="18"/>
  <c r="C8" i="18"/>
  <c r="G7" i="18"/>
  <c r="E7" i="18"/>
  <c r="C7" i="18"/>
  <c r="G6" i="18"/>
  <c r="E6" i="18"/>
  <c r="C6" i="18"/>
  <c r="E59" i="18"/>
  <c r="C59" i="18"/>
  <c r="G58" i="18"/>
  <c r="E58" i="18"/>
  <c r="C58" i="18"/>
  <c r="G57" i="18"/>
  <c r="E57" i="18"/>
  <c r="C57" i="18"/>
  <c r="G50" i="18"/>
  <c r="E50" i="18"/>
  <c r="C50" i="18"/>
  <c r="G49" i="18"/>
  <c r="E49" i="18"/>
  <c r="C49" i="18"/>
  <c r="G48" i="18"/>
  <c r="E48" i="18"/>
  <c r="C48" i="18"/>
  <c r="G41" i="18"/>
  <c r="E41" i="18"/>
  <c r="C41" i="18"/>
  <c r="G40" i="18"/>
  <c r="E40" i="18"/>
  <c r="C40" i="18"/>
  <c r="G39" i="18"/>
  <c r="E39" i="18"/>
  <c r="C39" i="18"/>
  <c r="G32" i="18"/>
  <c r="E32" i="18"/>
  <c r="C32" i="18"/>
  <c r="G31" i="18"/>
  <c r="E31" i="18"/>
  <c r="C31" i="18"/>
  <c r="G30" i="18"/>
  <c r="E30" i="18"/>
  <c r="C30" i="18"/>
  <c r="G23" i="18"/>
  <c r="E23" i="18"/>
  <c r="C23" i="18"/>
  <c r="G22" i="18"/>
  <c r="E22" i="18"/>
  <c r="C22" i="18"/>
  <c r="G21" i="18"/>
  <c r="E21" i="18"/>
  <c r="C21" i="18"/>
  <c r="G14" i="18"/>
  <c r="E14" i="18"/>
  <c r="C14" i="18"/>
  <c r="G13" i="18"/>
  <c r="E13" i="18"/>
  <c r="C13" i="18"/>
  <c r="G12" i="18"/>
  <c r="E12" i="18"/>
  <c r="G5" i="18"/>
  <c r="E5" i="18"/>
  <c r="C5" i="18"/>
  <c r="G4" i="18"/>
  <c r="E4" i="18"/>
  <c r="C4" i="18"/>
  <c r="G3" i="18"/>
  <c r="E3" i="18"/>
  <c r="C3" i="18"/>
  <c r="G64" i="17"/>
  <c r="E64" i="17"/>
  <c r="G63" i="17"/>
  <c r="E63" i="17"/>
  <c r="C63" i="17"/>
  <c r="G56" i="17"/>
  <c r="E56" i="17"/>
  <c r="C56" i="17"/>
  <c r="G55" i="17"/>
  <c r="E55" i="17"/>
  <c r="C55" i="17"/>
  <c r="G54" i="17"/>
  <c r="E54" i="17"/>
  <c r="C54" i="17"/>
  <c r="G47" i="17"/>
  <c r="E47" i="17"/>
  <c r="C47" i="17"/>
  <c r="G46" i="17"/>
  <c r="E46" i="17"/>
  <c r="C46" i="17"/>
  <c r="G45" i="17"/>
  <c r="E45" i="17"/>
  <c r="C45" i="17"/>
  <c r="G38" i="17"/>
  <c r="E38" i="17"/>
  <c r="C38" i="17"/>
  <c r="G37" i="17"/>
  <c r="E37" i="17"/>
  <c r="C37" i="17"/>
  <c r="G36" i="17"/>
  <c r="E36" i="17"/>
  <c r="C36" i="17"/>
  <c r="G29" i="17"/>
  <c r="E29" i="17"/>
  <c r="C29" i="17"/>
  <c r="G28" i="17"/>
  <c r="E28" i="17"/>
  <c r="C28" i="17"/>
  <c r="G27" i="17"/>
  <c r="E27" i="17"/>
  <c r="C27" i="17"/>
  <c r="G20" i="17"/>
  <c r="E20" i="17"/>
  <c r="C20" i="17"/>
  <c r="G19" i="17"/>
  <c r="E19" i="17"/>
  <c r="C19" i="17"/>
  <c r="G18" i="17"/>
  <c r="E18" i="17"/>
  <c r="C18" i="17"/>
  <c r="G11" i="17"/>
  <c r="E11" i="17"/>
  <c r="C11" i="17"/>
  <c r="G10" i="17"/>
  <c r="E10" i="17"/>
  <c r="C10" i="17"/>
  <c r="G9" i="17"/>
  <c r="E9" i="17"/>
  <c r="C9" i="17"/>
  <c r="G62" i="17"/>
  <c r="E62" i="17"/>
  <c r="C62" i="17"/>
  <c r="G61" i="17"/>
  <c r="E61" i="17"/>
  <c r="C61" i="17"/>
  <c r="G60" i="17"/>
  <c r="E60" i="17"/>
  <c r="C60" i="17"/>
  <c r="G53" i="17"/>
  <c r="E53" i="17"/>
  <c r="C53" i="17"/>
  <c r="G52" i="17"/>
  <c r="E52" i="17"/>
  <c r="C52" i="17"/>
  <c r="G51" i="17"/>
  <c r="E51" i="17"/>
  <c r="C51" i="17"/>
  <c r="G44" i="17"/>
  <c r="E44" i="17"/>
  <c r="C44" i="17"/>
  <c r="G43" i="17"/>
  <c r="E43" i="17"/>
  <c r="C43" i="17"/>
  <c r="G42" i="17"/>
  <c r="E42" i="17"/>
  <c r="C42" i="17"/>
  <c r="G35" i="17"/>
  <c r="E35" i="17"/>
  <c r="C35" i="17"/>
  <c r="G34" i="17"/>
  <c r="E34" i="17"/>
  <c r="C34" i="17"/>
  <c r="G33" i="17"/>
  <c r="E33" i="17"/>
  <c r="C33" i="17"/>
  <c r="G26" i="17"/>
  <c r="E26" i="17"/>
  <c r="C26" i="17"/>
  <c r="G25" i="17"/>
  <c r="E25" i="17"/>
  <c r="C25" i="17"/>
  <c r="G24" i="17"/>
  <c r="E24" i="17"/>
  <c r="C24" i="17"/>
  <c r="G17" i="17"/>
  <c r="E17" i="17"/>
  <c r="C17" i="17"/>
  <c r="G16" i="17"/>
  <c r="E16" i="17"/>
  <c r="C16" i="17"/>
  <c r="G15" i="17"/>
  <c r="E15" i="17"/>
  <c r="C15" i="17"/>
  <c r="G8" i="17"/>
  <c r="E8" i="17"/>
  <c r="C8" i="17"/>
  <c r="G7" i="17"/>
  <c r="E7" i="17"/>
  <c r="C7" i="17"/>
  <c r="G6" i="17"/>
  <c r="E6" i="17"/>
  <c r="C6" i="17"/>
  <c r="G59" i="17"/>
  <c r="E59" i="17"/>
  <c r="C59" i="17"/>
  <c r="G58" i="17"/>
  <c r="E58" i="17"/>
  <c r="C58" i="17"/>
  <c r="G57" i="17"/>
  <c r="E57" i="17"/>
  <c r="C57" i="17"/>
  <c r="G50" i="17"/>
  <c r="E50" i="17"/>
  <c r="C50" i="17"/>
  <c r="G49" i="17"/>
  <c r="E49" i="17"/>
  <c r="C49" i="17"/>
  <c r="G48" i="17"/>
  <c r="E48" i="17"/>
  <c r="C48" i="17"/>
  <c r="G41" i="17"/>
  <c r="E41" i="17"/>
  <c r="C41" i="17"/>
  <c r="G40" i="17"/>
  <c r="E40" i="17"/>
  <c r="C40" i="17"/>
  <c r="G39" i="17"/>
  <c r="E39" i="17"/>
  <c r="C39" i="17"/>
  <c r="G32" i="17"/>
  <c r="E32" i="17"/>
  <c r="C32" i="17"/>
  <c r="G31" i="17"/>
  <c r="E31" i="17"/>
  <c r="C31" i="17"/>
  <c r="G30" i="17"/>
  <c r="E30" i="17"/>
  <c r="C30" i="17"/>
  <c r="G23" i="17"/>
  <c r="E23" i="17"/>
  <c r="C23" i="17"/>
  <c r="G22" i="17"/>
  <c r="E22" i="17"/>
  <c r="C22" i="17"/>
  <c r="G21" i="17"/>
  <c r="E21" i="17"/>
  <c r="C21" i="17"/>
  <c r="G14" i="17"/>
  <c r="E14" i="17"/>
  <c r="C14" i="17"/>
  <c r="G13" i="17"/>
  <c r="E13" i="17"/>
  <c r="C13" i="17"/>
  <c r="G12" i="17"/>
  <c r="E12" i="17"/>
  <c r="C12" i="17"/>
  <c r="G5" i="17"/>
  <c r="E5" i="17"/>
  <c r="C5" i="17"/>
  <c r="G4" i="17"/>
  <c r="E4" i="17"/>
  <c r="C4" i="17"/>
  <c r="G3" i="17"/>
  <c r="E3" i="17"/>
  <c r="C3" i="17"/>
  <c r="J64" i="10"/>
  <c r="K64" i="10"/>
  <c r="H64" i="10"/>
  <c r="I64" i="10"/>
  <c r="F64" i="10"/>
  <c r="G64" i="10"/>
  <c r="D64" i="10"/>
  <c r="E64" i="10"/>
  <c r="B64" i="10"/>
  <c r="C64" i="10"/>
  <c r="J63" i="10"/>
  <c r="K63" i="10"/>
  <c r="H63" i="10"/>
  <c r="I63" i="10"/>
  <c r="F63" i="10"/>
  <c r="G63" i="10"/>
  <c r="D63" i="10"/>
  <c r="E63" i="10"/>
  <c r="B63" i="10"/>
  <c r="C63" i="10"/>
  <c r="J56" i="10"/>
  <c r="K56" i="10"/>
  <c r="H56" i="10"/>
  <c r="I56" i="10"/>
  <c r="F56" i="10"/>
  <c r="G56" i="10"/>
  <c r="D56" i="10"/>
  <c r="E56" i="10"/>
  <c r="B56" i="10"/>
  <c r="C56" i="10"/>
  <c r="J55" i="10"/>
  <c r="K55" i="10"/>
  <c r="H55" i="10"/>
  <c r="I55" i="10"/>
  <c r="F55" i="10"/>
  <c r="G55" i="10"/>
  <c r="D55" i="10"/>
  <c r="E55" i="10"/>
  <c r="B55" i="10"/>
  <c r="C55" i="10"/>
  <c r="J54" i="10"/>
  <c r="K54" i="10"/>
  <c r="H54" i="10"/>
  <c r="I54" i="10"/>
  <c r="F54" i="10"/>
  <c r="G54" i="10"/>
  <c r="D54" i="10"/>
  <c r="E54" i="10"/>
  <c r="B54" i="10"/>
  <c r="C54" i="10"/>
  <c r="J47" i="10"/>
  <c r="K47" i="10"/>
  <c r="H47" i="10"/>
  <c r="I47" i="10"/>
  <c r="F47" i="10"/>
  <c r="G47" i="10"/>
  <c r="D47" i="10"/>
  <c r="E47" i="10"/>
  <c r="B47" i="10"/>
  <c r="C47" i="10"/>
  <c r="J46" i="10"/>
  <c r="K46" i="10"/>
  <c r="H46" i="10"/>
  <c r="I46" i="10"/>
  <c r="F46" i="10"/>
  <c r="G46" i="10"/>
  <c r="D46" i="10"/>
  <c r="E46" i="10"/>
  <c r="B46" i="10"/>
  <c r="C46" i="10"/>
  <c r="J45" i="10"/>
  <c r="H45" i="10"/>
  <c r="I45" i="10"/>
  <c r="F45" i="10"/>
  <c r="G45" i="10"/>
  <c r="D45" i="10"/>
  <c r="E45" i="10"/>
  <c r="B45" i="10"/>
  <c r="C45" i="10"/>
  <c r="J38" i="10"/>
  <c r="K38" i="10"/>
  <c r="H38" i="10"/>
  <c r="I38" i="10"/>
  <c r="F38" i="10"/>
  <c r="G38" i="10"/>
  <c r="D38" i="10"/>
  <c r="E38" i="10"/>
  <c r="B38" i="10"/>
  <c r="C38" i="10"/>
  <c r="J37" i="10"/>
  <c r="K37" i="10"/>
  <c r="H37" i="10"/>
  <c r="I37" i="10"/>
  <c r="F37" i="10"/>
  <c r="G37" i="10"/>
  <c r="D37" i="10"/>
  <c r="E37" i="10"/>
  <c r="B37" i="10"/>
  <c r="C37" i="10"/>
  <c r="J36" i="10"/>
  <c r="K36" i="10"/>
  <c r="H36" i="10"/>
  <c r="I36" i="10"/>
  <c r="F36" i="10"/>
  <c r="G36" i="10"/>
  <c r="D36" i="10"/>
  <c r="E36" i="10"/>
  <c r="B36" i="10"/>
  <c r="C36" i="10"/>
  <c r="J29" i="10"/>
  <c r="K29" i="10"/>
  <c r="H29" i="10"/>
  <c r="I29" i="10"/>
  <c r="F29" i="10"/>
  <c r="G29" i="10"/>
  <c r="D29" i="10"/>
  <c r="E29" i="10"/>
  <c r="B29" i="10"/>
  <c r="C29" i="10"/>
  <c r="J28" i="10"/>
  <c r="K28" i="10"/>
  <c r="H28" i="10"/>
  <c r="I28" i="10"/>
  <c r="F28" i="10"/>
  <c r="G28" i="10"/>
  <c r="D28" i="10"/>
  <c r="E28" i="10"/>
  <c r="C28" i="10"/>
  <c r="J27" i="10"/>
  <c r="K27" i="10"/>
  <c r="H27" i="10"/>
  <c r="I27" i="10"/>
  <c r="F27" i="10"/>
  <c r="G27" i="10"/>
  <c r="D27" i="10"/>
  <c r="E27" i="10"/>
  <c r="B27" i="10"/>
  <c r="C27" i="10"/>
  <c r="J20" i="10"/>
  <c r="K20" i="10"/>
  <c r="H20" i="10"/>
  <c r="I20" i="10"/>
  <c r="F20" i="10"/>
  <c r="G20" i="10"/>
  <c r="D20" i="10"/>
  <c r="E20" i="10"/>
  <c r="B20" i="10"/>
  <c r="C20" i="10"/>
  <c r="J19" i="10"/>
  <c r="K19" i="10"/>
  <c r="H19" i="10"/>
  <c r="I19" i="10"/>
  <c r="F19" i="10"/>
  <c r="G19" i="10"/>
  <c r="D19" i="10"/>
  <c r="E19" i="10"/>
  <c r="B19" i="10"/>
  <c r="C19" i="10"/>
  <c r="J18" i="10"/>
  <c r="K18" i="10"/>
  <c r="H18" i="10"/>
  <c r="I18" i="10"/>
  <c r="F18" i="10"/>
  <c r="G18" i="10"/>
  <c r="D18" i="10"/>
  <c r="E18" i="10"/>
  <c r="B18" i="10"/>
  <c r="C18" i="10"/>
  <c r="J11" i="10"/>
  <c r="K11" i="10"/>
  <c r="H11" i="10"/>
  <c r="I11" i="10"/>
  <c r="F11" i="10"/>
  <c r="G11" i="10"/>
  <c r="D11" i="10"/>
  <c r="E11" i="10"/>
  <c r="B11" i="10"/>
  <c r="C11" i="10"/>
  <c r="J10" i="10"/>
  <c r="K10" i="10"/>
  <c r="H10" i="10"/>
  <c r="I10" i="10"/>
  <c r="F10" i="10"/>
  <c r="G10" i="10"/>
  <c r="D10" i="10"/>
  <c r="E10" i="10"/>
  <c r="B10" i="10"/>
  <c r="C10" i="10"/>
  <c r="J9" i="10"/>
  <c r="K9" i="10"/>
  <c r="I9" i="10"/>
  <c r="G9" i="10"/>
  <c r="D9" i="10"/>
  <c r="E9" i="10"/>
  <c r="B9" i="10"/>
  <c r="C9" i="10"/>
  <c r="J62" i="10"/>
  <c r="K62" i="10"/>
  <c r="H62" i="10"/>
  <c r="I62" i="10"/>
  <c r="F62" i="10"/>
  <c r="G62" i="10"/>
  <c r="D62" i="10"/>
  <c r="E62" i="10"/>
  <c r="B62" i="10"/>
  <c r="C62" i="10"/>
  <c r="J61" i="10"/>
  <c r="K61" i="10"/>
  <c r="H61" i="10"/>
  <c r="I61" i="10"/>
  <c r="F61" i="10"/>
  <c r="G61" i="10"/>
  <c r="D61" i="10"/>
  <c r="E61" i="10"/>
  <c r="B61" i="10"/>
  <c r="C61" i="10"/>
  <c r="J60" i="10"/>
  <c r="K60" i="10"/>
  <c r="H60" i="10"/>
  <c r="I60" i="10"/>
  <c r="F60" i="10"/>
  <c r="G60" i="10"/>
  <c r="D60" i="10"/>
  <c r="E60" i="10"/>
  <c r="B60" i="10"/>
  <c r="C60" i="10"/>
  <c r="J53" i="10"/>
  <c r="K53" i="10"/>
  <c r="H53" i="10"/>
  <c r="I53" i="10"/>
  <c r="F53" i="10"/>
  <c r="G53" i="10"/>
  <c r="D53" i="10"/>
  <c r="E53" i="10"/>
  <c r="B53" i="10"/>
  <c r="C53" i="10"/>
  <c r="J52" i="10"/>
  <c r="K52" i="10"/>
  <c r="H52" i="10"/>
  <c r="I52" i="10"/>
  <c r="F52" i="10"/>
  <c r="G52" i="10"/>
  <c r="D52" i="10"/>
  <c r="E52" i="10"/>
  <c r="B52" i="10"/>
  <c r="C52" i="10"/>
  <c r="J51" i="10"/>
  <c r="K51" i="10"/>
  <c r="H51" i="10"/>
  <c r="I51" i="10"/>
  <c r="F51" i="10"/>
  <c r="G51" i="10"/>
  <c r="D51" i="10"/>
  <c r="E51" i="10"/>
  <c r="B51" i="10"/>
  <c r="C51" i="10"/>
  <c r="J44" i="10"/>
  <c r="K44" i="10"/>
  <c r="H44" i="10"/>
  <c r="I44" i="10"/>
  <c r="F44" i="10"/>
  <c r="G44" i="10"/>
  <c r="D44" i="10"/>
  <c r="E44" i="10"/>
  <c r="B44" i="10"/>
  <c r="C44" i="10"/>
  <c r="J43" i="10"/>
  <c r="K43" i="10"/>
  <c r="H43" i="10"/>
  <c r="I43" i="10"/>
  <c r="F43" i="10"/>
  <c r="G43" i="10"/>
  <c r="D43" i="10"/>
  <c r="E43" i="10"/>
  <c r="B43" i="10"/>
  <c r="C43" i="10"/>
  <c r="J42" i="10"/>
  <c r="K42" i="10"/>
  <c r="H42" i="10"/>
  <c r="I42" i="10"/>
  <c r="F42" i="10"/>
  <c r="G42" i="10"/>
  <c r="D42" i="10"/>
  <c r="E42" i="10"/>
  <c r="B42" i="10"/>
  <c r="C42" i="10"/>
  <c r="J35" i="10"/>
  <c r="K35" i="10"/>
  <c r="H35" i="10"/>
  <c r="I35" i="10"/>
  <c r="F35" i="10"/>
  <c r="G35" i="10"/>
  <c r="E35" i="10"/>
  <c r="B35" i="10"/>
  <c r="C35" i="10"/>
  <c r="J34" i="10"/>
  <c r="K34" i="10"/>
  <c r="H34" i="10"/>
  <c r="I34" i="10"/>
  <c r="F34" i="10"/>
  <c r="G34" i="10"/>
  <c r="D34" i="10"/>
  <c r="E34" i="10"/>
  <c r="B34" i="10"/>
  <c r="C34" i="10"/>
  <c r="J33" i="10"/>
  <c r="K33" i="10"/>
  <c r="H33" i="10"/>
  <c r="I33" i="10"/>
  <c r="F33" i="10"/>
  <c r="G33" i="10"/>
  <c r="D33" i="10"/>
  <c r="E33" i="10"/>
  <c r="B33" i="10"/>
  <c r="C33" i="10"/>
  <c r="J26" i="10"/>
  <c r="K26" i="10"/>
  <c r="H26" i="10"/>
  <c r="I26" i="10"/>
  <c r="F26" i="10"/>
  <c r="G26" i="10"/>
  <c r="D26" i="10"/>
  <c r="E26" i="10"/>
  <c r="B26" i="10"/>
  <c r="C26" i="10"/>
  <c r="J25" i="10"/>
  <c r="K25" i="10"/>
  <c r="H25" i="10"/>
  <c r="I25" i="10"/>
  <c r="F25" i="10"/>
  <c r="G25" i="10"/>
  <c r="D25" i="10"/>
  <c r="E25" i="10"/>
  <c r="B25" i="10"/>
  <c r="C25" i="10"/>
  <c r="J24" i="10"/>
  <c r="K24" i="10"/>
  <c r="H24" i="10"/>
  <c r="I24" i="10"/>
  <c r="F24" i="10"/>
  <c r="G24" i="10"/>
  <c r="E24" i="10"/>
  <c r="C24" i="10"/>
  <c r="J17" i="10"/>
  <c r="K17" i="10"/>
  <c r="I17" i="10"/>
  <c r="G17" i="10"/>
  <c r="D17" i="10"/>
  <c r="E17" i="10"/>
  <c r="B17" i="10"/>
  <c r="C17" i="10"/>
  <c r="J16" i="10"/>
  <c r="K16" i="10"/>
  <c r="H16" i="10"/>
  <c r="I16" i="10"/>
  <c r="F16" i="10"/>
  <c r="G16" i="10"/>
  <c r="D16" i="10"/>
  <c r="E16" i="10"/>
  <c r="B16" i="10"/>
  <c r="C16" i="10"/>
  <c r="J15" i="10"/>
  <c r="K15" i="10"/>
  <c r="H15" i="10"/>
  <c r="I15" i="10"/>
  <c r="F15" i="10"/>
  <c r="G15" i="10"/>
  <c r="E15" i="10"/>
  <c r="C15" i="10"/>
  <c r="J8" i="10"/>
  <c r="K8" i="10"/>
  <c r="H8" i="10"/>
  <c r="I8" i="10"/>
  <c r="F8" i="10"/>
  <c r="G8" i="10"/>
  <c r="D8" i="10"/>
  <c r="E8" i="10"/>
  <c r="C8" i="10"/>
  <c r="J7" i="10"/>
  <c r="K7" i="10"/>
  <c r="H7" i="10"/>
  <c r="I7" i="10"/>
  <c r="F7" i="10"/>
  <c r="G7" i="10"/>
  <c r="D7" i="10"/>
  <c r="E7" i="10"/>
  <c r="B7" i="10"/>
  <c r="C7" i="10"/>
  <c r="J6" i="10"/>
  <c r="K6" i="10"/>
  <c r="H6" i="10"/>
  <c r="I6" i="10"/>
  <c r="F6" i="10"/>
  <c r="G6" i="10"/>
  <c r="E6" i="10"/>
  <c r="C6" i="10"/>
  <c r="K59" i="10"/>
  <c r="I59" i="10"/>
  <c r="F59" i="10"/>
  <c r="G59" i="10"/>
  <c r="E59" i="10"/>
  <c r="B59" i="10"/>
  <c r="C59" i="10"/>
  <c r="J58" i="10"/>
  <c r="K58" i="10"/>
  <c r="H58" i="10"/>
  <c r="I58" i="10"/>
  <c r="F58" i="10"/>
  <c r="G58" i="10"/>
  <c r="E58" i="10"/>
  <c r="C58" i="10"/>
  <c r="K57" i="10"/>
  <c r="H57" i="10"/>
  <c r="I57" i="10"/>
  <c r="F57" i="10"/>
  <c r="G57" i="10"/>
  <c r="D57" i="10"/>
  <c r="E57" i="10"/>
  <c r="B57" i="10"/>
  <c r="C57" i="10"/>
  <c r="J50" i="10"/>
  <c r="K50" i="10"/>
  <c r="H50" i="10"/>
  <c r="I50" i="10"/>
  <c r="G50" i="10"/>
  <c r="E50" i="10"/>
  <c r="C50" i="10"/>
  <c r="J49" i="10"/>
  <c r="K49" i="10"/>
  <c r="I49" i="10"/>
  <c r="G49" i="10"/>
  <c r="D49" i="10"/>
  <c r="E49" i="10"/>
  <c r="B49" i="10"/>
  <c r="C49" i="10"/>
  <c r="J48" i="10"/>
  <c r="K48" i="10"/>
  <c r="H48" i="10"/>
  <c r="I48" i="10"/>
  <c r="F48" i="10"/>
  <c r="G48" i="10"/>
  <c r="D48" i="10"/>
  <c r="E48" i="10"/>
  <c r="B48" i="10"/>
  <c r="C48" i="10"/>
  <c r="J41" i="10"/>
  <c r="K41" i="10"/>
  <c r="H41" i="10"/>
  <c r="I41" i="10"/>
  <c r="F41" i="10"/>
  <c r="G41" i="10"/>
  <c r="D41" i="10"/>
  <c r="E41" i="10"/>
  <c r="B41" i="10"/>
  <c r="C41" i="10"/>
  <c r="J40" i="10"/>
  <c r="K40" i="10"/>
  <c r="H40" i="10"/>
  <c r="I40" i="10"/>
  <c r="F40" i="10"/>
  <c r="G40" i="10"/>
  <c r="D40" i="10"/>
  <c r="E40" i="10"/>
  <c r="B40" i="10"/>
  <c r="C40" i="10"/>
  <c r="J39" i="10"/>
  <c r="K39" i="10"/>
  <c r="I39" i="10"/>
  <c r="G39" i="10"/>
  <c r="D39" i="10"/>
  <c r="E39" i="10"/>
  <c r="B39" i="10"/>
  <c r="C39" i="10"/>
  <c r="J32" i="10"/>
  <c r="K32" i="10"/>
  <c r="I32" i="10"/>
  <c r="G32" i="10"/>
  <c r="E32" i="10"/>
  <c r="C32" i="10"/>
  <c r="J31" i="10"/>
  <c r="K31" i="10"/>
  <c r="H31" i="10"/>
  <c r="I31" i="10"/>
  <c r="F31" i="10"/>
  <c r="G31" i="10"/>
  <c r="D31" i="10"/>
  <c r="E31" i="10"/>
  <c r="B31" i="10"/>
  <c r="C31" i="10"/>
  <c r="J30" i="10"/>
  <c r="K30" i="10"/>
  <c r="H30" i="10"/>
  <c r="I30" i="10"/>
  <c r="F30" i="10"/>
  <c r="G30" i="10"/>
  <c r="D30" i="10"/>
  <c r="E30" i="10"/>
  <c r="B30" i="10"/>
  <c r="C30" i="10"/>
  <c r="J23" i="10"/>
  <c r="K23" i="10"/>
  <c r="I23" i="10"/>
  <c r="G23" i="10"/>
  <c r="D23" i="10"/>
  <c r="E23" i="10"/>
  <c r="B23" i="10"/>
  <c r="C23" i="10"/>
  <c r="J22" i="10"/>
  <c r="K22" i="10"/>
  <c r="H22" i="10"/>
  <c r="I22" i="10"/>
  <c r="F22" i="10"/>
  <c r="G22" i="10"/>
  <c r="D22" i="10"/>
  <c r="E22" i="10"/>
  <c r="B22" i="10"/>
  <c r="C22" i="10"/>
  <c r="J21" i="10"/>
  <c r="K21" i="10"/>
  <c r="H21" i="10"/>
  <c r="I21" i="10"/>
  <c r="F21" i="10"/>
  <c r="G21" i="10"/>
  <c r="E21" i="10"/>
  <c r="C21" i="10"/>
  <c r="J14" i="10"/>
  <c r="K14" i="10"/>
  <c r="H14" i="10"/>
  <c r="I14" i="10"/>
  <c r="F14" i="10"/>
  <c r="G14" i="10"/>
  <c r="D14" i="10"/>
  <c r="E14" i="10"/>
  <c r="B14" i="10"/>
  <c r="C14" i="10"/>
  <c r="J13" i="10"/>
  <c r="K13" i="10"/>
  <c r="H13" i="10"/>
  <c r="I13" i="10"/>
  <c r="F13" i="10"/>
  <c r="G13" i="10"/>
  <c r="E13" i="10"/>
  <c r="B13" i="10"/>
  <c r="C13" i="10"/>
  <c r="J12" i="10"/>
  <c r="K12" i="10"/>
  <c r="H12" i="10"/>
  <c r="I12" i="10"/>
  <c r="F12" i="10"/>
  <c r="G12" i="10"/>
  <c r="D12" i="10"/>
  <c r="E12" i="10"/>
  <c r="B12" i="10"/>
  <c r="C12" i="10"/>
  <c r="J5" i="10"/>
  <c r="K5" i="10"/>
  <c r="H5" i="10"/>
  <c r="I5" i="10"/>
  <c r="F5" i="10"/>
  <c r="G5" i="10"/>
  <c r="D5" i="10"/>
  <c r="E5" i="10"/>
  <c r="B5" i="10"/>
  <c r="C5" i="10"/>
  <c r="K4" i="10"/>
  <c r="J3" i="10"/>
  <c r="K3" i="10"/>
  <c r="H3" i="10"/>
  <c r="I3" i="10"/>
  <c r="F3" i="10"/>
  <c r="G3" i="10"/>
  <c r="D3" i="10"/>
  <c r="E3" i="10"/>
  <c r="C3" i="10"/>
  <c r="H64" i="9"/>
  <c r="K64" i="9"/>
  <c r="F64" i="9"/>
  <c r="G64" i="9"/>
  <c r="D64" i="9"/>
  <c r="E64" i="9"/>
  <c r="B64" i="9"/>
  <c r="C64" i="9"/>
  <c r="H63" i="9"/>
  <c r="K63" i="9"/>
  <c r="F63" i="9"/>
  <c r="G63" i="9"/>
  <c r="D63" i="9"/>
  <c r="E63" i="9"/>
  <c r="B63" i="9"/>
  <c r="C63" i="9"/>
  <c r="H56" i="9"/>
  <c r="K56" i="9"/>
  <c r="F56" i="9"/>
  <c r="G56" i="9"/>
  <c r="D56" i="9"/>
  <c r="E56" i="9"/>
  <c r="B56" i="9"/>
  <c r="C56" i="9"/>
  <c r="H55" i="9"/>
  <c r="K55" i="9"/>
  <c r="F55" i="9"/>
  <c r="G55" i="9"/>
  <c r="D55" i="9"/>
  <c r="E55" i="9"/>
  <c r="B55" i="9"/>
  <c r="C55" i="9"/>
  <c r="H54" i="9"/>
  <c r="K54" i="9"/>
  <c r="F54" i="9"/>
  <c r="G54" i="9"/>
  <c r="D54" i="9"/>
  <c r="E54" i="9"/>
  <c r="B54" i="9"/>
  <c r="C54" i="9"/>
  <c r="H47" i="9"/>
  <c r="K47" i="9"/>
  <c r="F47" i="9"/>
  <c r="G47" i="9"/>
  <c r="D47" i="9"/>
  <c r="E47" i="9"/>
  <c r="B47" i="9"/>
  <c r="C47" i="9"/>
  <c r="H46" i="9"/>
  <c r="K46" i="9"/>
  <c r="F46" i="9"/>
  <c r="G46" i="9"/>
  <c r="D46" i="9"/>
  <c r="E46" i="9"/>
  <c r="B46" i="9"/>
  <c r="C46" i="9"/>
  <c r="H45" i="9"/>
  <c r="K45" i="9"/>
  <c r="F45" i="9"/>
  <c r="G45" i="9"/>
  <c r="D45" i="9"/>
  <c r="E45" i="9"/>
  <c r="B45" i="9"/>
  <c r="C45" i="9"/>
  <c r="H38" i="9"/>
  <c r="K38" i="9"/>
  <c r="F38" i="9"/>
  <c r="G38" i="9"/>
  <c r="D38" i="9"/>
  <c r="E38" i="9"/>
  <c r="B38" i="9"/>
  <c r="C38" i="9"/>
  <c r="H37" i="9"/>
  <c r="K37" i="9"/>
  <c r="F37" i="9"/>
  <c r="G37" i="9"/>
  <c r="D37" i="9"/>
  <c r="E37" i="9"/>
  <c r="B37" i="9"/>
  <c r="C37" i="9"/>
  <c r="K36" i="9"/>
  <c r="G36" i="9"/>
  <c r="E36" i="9"/>
  <c r="C36" i="9"/>
  <c r="H29" i="9"/>
  <c r="K29" i="9"/>
  <c r="F29" i="9"/>
  <c r="G29" i="9"/>
  <c r="E29" i="9"/>
  <c r="C29" i="9"/>
  <c r="K28" i="9"/>
  <c r="G28" i="9"/>
  <c r="E28" i="9"/>
  <c r="C28" i="9"/>
  <c r="H27" i="9"/>
  <c r="K27" i="9"/>
  <c r="F27" i="9"/>
  <c r="G27" i="9"/>
  <c r="D27" i="9"/>
  <c r="E27" i="9"/>
  <c r="B27" i="9"/>
  <c r="C27" i="9"/>
  <c r="H20" i="9"/>
  <c r="K20" i="9"/>
  <c r="F20" i="9"/>
  <c r="G20" i="9"/>
  <c r="D20" i="9"/>
  <c r="E20" i="9"/>
  <c r="B20" i="9"/>
  <c r="C20" i="9"/>
  <c r="H19" i="9"/>
  <c r="K19" i="9"/>
  <c r="F19" i="9"/>
  <c r="G19" i="9"/>
  <c r="D19" i="9"/>
  <c r="E19" i="9"/>
  <c r="B19" i="9"/>
  <c r="C19" i="9"/>
  <c r="H18" i="9"/>
  <c r="K18" i="9"/>
  <c r="F18" i="9"/>
  <c r="G18" i="9"/>
  <c r="D18" i="9"/>
  <c r="E18" i="9"/>
  <c r="B18" i="9"/>
  <c r="C18" i="9"/>
  <c r="H11" i="9"/>
  <c r="K11" i="9"/>
  <c r="F11" i="9"/>
  <c r="G11" i="9"/>
  <c r="D11" i="9"/>
  <c r="E11" i="9"/>
  <c r="B11" i="9"/>
  <c r="C11" i="9"/>
  <c r="H10" i="9"/>
  <c r="K10" i="9"/>
  <c r="F10" i="9"/>
  <c r="G10" i="9"/>
  <c r="D10" i="9"/>
  <c r="E10" i="9"/>
  <c r="B10" i="9"/>
  <c r="C10" i="9"/>
  <c r="H9" i="9"/>
  <c r="K9" i="9"/>
  <c r="F9" i="9"/>
  <c r="G9" i="9"/>
  <c r="D9" i="9"/>
  <c r="E9" i="9"/>
  <c r="B9" i="9"/>
  <c r="C9" i="9"/>
  <c r="K62" i="9"/>
  <c r="G62" i="9"/>
  <c r="E62" i="9"/>
  <c r="C62" i="9"/>
  <c r="H61" i="9"/>
  <c r="K61" i="9"/>
  <c r="F61" i="9"/>
  <c r="G61" i="9"/>
  <c r="D61" i="9"/>
  <c r="E61" i="9"/>
  <c r="B61" i="9"/>
  <c r="C61" i="9"/>
  <c r="H60" i="9"/>
  <c r="K60" i="9"/>
  <c r="F60" i="9"/>
  <c r="G60" i="9"/>
  <c r="D60" i="9"/>
  <c r="E60" i="9"/>
  <c r="B60" i="9"/>
  <c r="C60" i="9"/>
  <c r="K53" i="9"/>
  <c r="G53" i="9"/>
  <c r="E53" i="9"/>
  <c r="C53" i="9"/>
  <c r="K52" i="9"/>
  <c r="G52" i="9"/>
  <c r="E52" i="9"/>
  <c r="C52" i="9"/>
  <c r="K51" i="9"/>
  <c r="G51" i="9"/>
  <c r="E51" i="9"/>
  <c r="C51" i="9"/>
  <c r="K44" i="9"/>
  <c r="G44" i="9"/>
  <c r="E44" i="9"/>
  <c r="C44" i="9"/>
  <c r="K43" i="9"/>
  <c r="G43" i="9"/>
  <c r="E43" i="9"/>
  <c r="C43" i="9"/>
  <c r="K42" i="9"/>
  <c r="G42" i="9"/>
  <c r="E42" i="9"/>
  <c r="C42" i="9"/>
  <c r="K35" i="9"/>
  <c r="G35" i="9"/>
  <c r="E35" i="9"/>
  <c r="C35" i="9"/>
  <c r="K34" i="9"/>
  <c r="G34" i="9"/>
  <c r="E34" i="9"/>
  <c r="C34" i="9"/>
  <c r="K33" i="9"/>
  <c r="G33" i="9"/>
  <c r="E33" i="9"/>
  <c r="C33" i="9"/>
  <c r="K26" i="9"/>
  <c r="G26" i="9"/>
  <c r="E26" i="9"/>
  <c r="C26" i="9"/>
  <c r="K25" i="9"/>
  <c r="G25" i="9"/>
  <c r="E25" i="9"/>
  <c r="C25" i="9"/>
  <c r="K24" i="9"/>
  <c r="G24" i="9"/>
  <c r="E24" i="9"/>
  <c r="C24" i="9"/>
  <c r="K17" i="9"/>
  <c r="G17" i="9"/>
  <c r="E17" i="9"/>
  <c r="C17" i="9"/>
  <c r="K16" i="9"/>
  <c r="G16" i="9"/>
  <c r="E16" i="9"/>
  <c r="C16" i="9"/>
  <c r="K15" i="9"/>
  <c r="G15" i="9"/>
  <c r="E15" i="9"/>
  <c r="C15" i="9"/>
  <c r="K8" i="9"/>
  <c r="G8" i="9"/>
  <c r="E8" i="9"/>
  <c r="C8" i="9"/>
  <c r="K7" i="9"/>
  <c r="G7" i="9"/>
  <c r="E7" i="9"/>
  <c r="C7" i="9"/>
  <c r="K6" i="9"/>
  <c r="G6" i="9"/>
  <c r="E6" i="9"/>
  <c r="C6" i="9"/>
  <c r="K59" i="9"/>
  <c r="G59" i="9"/>
  <c r="E59" i="9"/>
  <c r="C59" i="9"/>
  <c r="K58" i="9"/>
  <c r="G58" i="9"/>
  <c r="E58" i="9"/>
  <c r="C58" i="9"/>
  <c r="K57" i="9"/>
  <c r="G57" i="9"/>
  <c r="E57" i="9"/>
  <c r="C57" i="9"/>
  <c r="K50" i="9"/>
  <c r="G50" i="9"/>
  <c r="E50" i="9"/>
  <c r="C50" i="9"/>
  <c r="K49" i="9"/>
  <c r="G49" i="9"/>
  <c r="E49" i="9"/>
  <c r="C49" i="9"/>
  <c r="K48" i="9"/>
  <c r="G48" i="9"/>
  <c r="E48" i="9"/>
  <c r="C48" i="9"/>
  <c r="K41" i="9"/>
  <c r="G41" i="9"/>
  <c r="E41" i="9"/>
  <c r="C41" i="9"/>
  <c r="K40" i="9"/>
  <c r="G40" i="9"/>
  <c r="E40" i="9"/>
  <c r="C40" i="9"/>
  <c r="K39" i="9"/>
  <c r="G39" i="9"/>
  <c r="E39" i="9"/>
  <c r="C39" i="9"/>
  <c r="K32" i="9"/>
  <c r="G32" i="9"/>
  <c r="E32" i="9"/>
  <c r="C32" i="9"/>
  <c r="K31" i="9"/>
  <c r="G31" i="9"/>
  <c r="E31" i="9"/>
  <c r="C31" i="9"/>
  <c r="K30" i="9"/>
  <c r="G30" i="9"/>
  <c r="E30" i="9"/>
  <c r="C30" i="9"/>
  <c r="K23" i="9"/>
  <c r="G23" i="9"/>
  <c r="E23" i="9"/>
  <c r="C23" i="9"/>
  <c r="K22" i="9"/>
  <c r="G22" i="9"/>
  <c r="E22" i="9"/>
  <c r="C22" i="9"/>
  <c r="K21" i="9"/>
  <c r="G21" i="9"/>
  <c r="E21" i="9"/>
  <c r="C21" i="9"/>
  <c r="K14" i="9"/>
  <c r="G14" i="9"/>
  <c r="E14" i="9"/>
  <c r="C14" i="9"/>
  <c r="H13" i="9"/>
  <c r="K13" i="9"/>
  <c r="F13" i="9"/>
  <c r="G13" i="9"/>
  <c r="E13" i="9"/>
  <c r="C13" i="9"/>
  <c r="H12" i="9"/>
  <c r="K12" i="9"/>
  <c r="F12" i="9"/>
  <c r="G12" i="9"/>
  <c r="E12" i="9"/>
  <c r="C12" i="9"/>
  <c r="K5" i="9"/>
  <c r="G5" i="9"/>
  <c r="D5" i="9"/>
  <c r="E5" i="9"/>
  <c r="C5" i="9"/>
  <c r="H4" i="9"/>
  <c r="K4" i="9"/>
  <c r="F4" i="9"/>
  <c r="G4" i="9"/>
  <c r="D4" i="9"/>
  <c r="E4" i="9"/>
  <c r="C4" i="9"/>
  <c r="G65" i="8"/>
  <c r="E65" i="8"/>
  <c r="C65" i="8"/>
  <c r="G64" i="8"/>
  <c r="E64" i="8"/>
  <c r="C64" i="8"/>
  <c r="G57" i="8"/>
  <c r="E57" i="8"/>
  <c r="C57" i="8"/>
  <c r="G56" i="8"/>
  <c r="E56" i="8"/>
  <c r="C56" i="8"/>
  <c r="G55" i="8"/>
  <c r="E55" i="8"/>
  <c r="C55" i="8"/>
  <c r="G47" i="8"/>
  <c r="E47" i="8"/>
  <c r="C47" i="8"/>
  <c r="G46" i="8"/>
  <c r="E46" i="8"/>
  <c r="C46" i="8"/>
  <c r="G45" i="8"/>
  <c r="E45" i="8"/>
  <c r="C45" i="8"/>
  <c r="G38" i="8"/>
  <c r="E38" i="8"/>
  <c r="C38" i="8"/>
  <c r="G37" i="8"/>
  <c r="E37" i="8"/>
  <c r="C37" i="8"/>
  <c r="G36" i="8"/>
  <c r="E36" i="8"/>
  <c r="C36" i="8"/>
  <c r="G29" i="8"/>
  <c r="E29" i="8"/>
  <c r="C29" i="8"/>
  <c r="G28" i="8"/>
  <c r="E28" i="8"/>
  <c r="C28" i="8"/>
  <c r="G27" i="8"/>
  <c r="E27" i="8"/>
  <c r="C27" i="8"/>
  <c r="G20" i="8"/>
  <c r="E20" i="8"/>
  <c r="C20" i="8"/>
  <c r="G19" i="8"/>
  <c r="E19" i="8"/>
  <c r="C19" i="8"/>
  <c r="G18" i="8"/>
  <c r="E18" i="8"/>
  <c r="C18" i="8"/>
  <c r="G11" i="8"/>
  <c r="E11" i="8"/>
  <c r="C11" i="8"/>
  <c r="G10" i="8"/>
  <c r="E10" i="8"/>
  <c r="C10" i="8"/>
  <c r="G9" i="8"/>
  <c r="E9" i="8"/>
  <c r="C9" i="8"/>
  <c r="G63" i="8"/>
  <c r="E63" i="8"/>
  <c r="C63" i="8"/>
  <c r="G62" i="8"/>
  <c r="E62" i="8"/>
  <c r="C62" i="8"/>
  <c r="G61" i="8"/>
  <c r="E61" i="8"/>
  <c r="C61" i="8"/>
  <c r="G54" i="8"/>
  <c r="E54" i="8"/>
  <c r="C54" i="8"/>
  <c r="G53" i="8"/>
  <c r="E53" i="8"/>
  <c r="C53" i="8"/>
  <c r="G52" i="8"/>
  <c r="E52" i="8"/>
  <c r="C52" i="8"/>
  <c r="G44" i="8"/>
  <c r="G43" i="8"/>
  <c r="E43" i="8"/>
  <c r="C43" i="8"/>
  <c r="G42" i="8"/>
  <c r="E42" i="8"/>
  <c r="C42" i="8"/>
  <c r="G35" i="8"/>
  <c r="E35" i="8"/>
  <c r="C35" i="8"/>
  <c r="G34" i="8"/>
  <c r="E34" i="8"/>
  <c r="C34" i="8"/>
  <c r="G33" i="8"/>
  <c r="E33" i="8"/>
  <c r="C33" i="8"/>
  <c r="G26" i="8"/>
  <c r="E26" i="8"/>
  <c r="C26" i="8"/>
  <c r="G25" i="8"/>
  <c r="E25" i="8"/>
  <c r="C25" i="8"/>
  <c r="G24" i="8"/>
  <c r="E24" i="8"/>
  <c r="C24" i="8"/>
  <c r="G17" i="8"/>
  <c r="E17" i="8"/>
  <c r="C17" i="8"/>
  <c r="G16" i="8"/>
  <c r="E16" i="8"/>
  <c r="C16" i="8"/>
  <c r="G15" i="8"/>
  <c r="E15" i="8"/>
  <c r="C15" i="8"/>
  <c r="G8" i="8"/>
  <c r="E8" i="8"/>
  <c r="C8" i="8"/>
  <c r="G7" i="8"/>
  <c r="E7" i="8"/>
  <c r="C7" i="8"/>
  <c r="G60" i="8"/>
  <c r="E60" i="8"/>
  <c r="C60" i="8"/>
  <c r="G59" i="8"/>
  <c r="E59" i="8"/>
  <c r="C59" i="8"/>
  <c r="G58" i="8"/>
  <c r="E58" i="8"/>
  <c r="C58" i="8"/>
  <c r="G51" i="8"/>
  <c r="E51" i="8"/>
  <c r="C51" i="8"/>
  <c r="G49" i="8"/>
  <c r="E49" i="8"/>
  <c r="C49" i="8"/>
  <c r="G48" i="8"/>
  <c r="E48" i="8"/>
  <c r="C48" i="8"/>
  <c r="G41" i="8"/>
  <c r="E41" i="8"/>
  <c r="C41" i="8"/>
  <c r="G40" i="8"/>
  <c r="E40" i="8"/>
  <c r="C40" i="8"/>
  <c r="G39" i="8"/>
  <c r="E39" i="8"/>
  <c r="C39" i="8"/>
  <c r="G32" i="8"/>
  <c r="E32" i="8"/>
  <c r="C32" i="8"/>
  <c r="G31" i="8"/>
  <c r="E31" i="8"/>
  <c r="C31" i="8"/>
  <c r="G30" i="8"/>
  <c r="E30" i="8"/>
  <c r="C30" i="8"/>
  <c r="G23" i="8"/>
  <c r="E23" i="8"/>
  <c r="C23" i="8"/>
  <c r="G22" i="8"/>
  <c r="E22" i="8"/>
  <c r="C22" i="8"/>
  <c r="G21" i="8"/>
  <c r="E21" i="8"/>
  <c r="C21" i="8"/>
  <c r="G14" i="8"/>
  <c r="E14" i="8"/>
  <c r="C14" i="8"/>
  <c r="G13" i="8"/>
  <c r="C13" i="8"/>
  <c r="G12" i="8"/>
  <c r="E12" i="8"/>
  <c r="C12" i="8"/>
  <c r="G5" i="8"/>
  <c r="E5" i="8"/>
  <c r="C5" i="8"/>
  <c r="G4" i="8"/>
  <c r="E4" i="8"/>
  <c r="C4" i="8"/>
  <c r="G3" i="8"/>
  <c r="E3" i="8"/>
  <c r="C3" i="8"/>
  <c r="G65" i="7"/>
  <c r="E65" i="7"/>
  <c r="C65" i="7"/>
  <c r="G64" i="7"/>
  <c r="E64" i="7"/>
  <c r="C64" i="7"/>
  <c r="G57" i="7"/>
  <c r="E57" i="7"/>
  <c r="C57" i="7"/>
  <c r="G56" i="7"/>
  <c r="E56" i="7"/>
  <c r="C56" i="7"/>
  <c r="G55" i="7"/>
  <c r="E55" i="7"/>
  <c r="C55" i="7"/>
  <c r="G47" i="7"/>
  <c r="E47" i="7"/>
  <c r="C47" i="7"/>
  <c r="G46" i="7"/>
  <c r="E46" i="7"/>
  <c r="C46" i="7"/>
  <c r="G45" i="7"/>
  <c r="E45" i="7"/>
  <c r="C45" i="7"/>
  <c r="G38" i="7"/>
  <c r="E38" i="7"/>
  <c r="C38" i="7"/>
  <c r="G37" i="7"/>
  <c r="E37" i="7"/>
  <c r="C37" i="7"/>
  <c r="G36" i="7"/>
  <c r="E36" i="7"/>
  <c r="C36" i="7"/>
  <c r="G29" i="7"/>
  <c r="E29" i="7"/>
  <c r="C29" i="7"/>
  <c r="G28" i="7"/>
  <c r="E28" i="7"/>
  <c r="C28" i="7"/>
  <c r="G27" i="7"/>
  <c r="E27" i="7"/>
  <c r="C27" i="7"/>
  <c r="G20" i="7"/>
  <c r="E20" i="7"/>
  <c r="C20" i="7"/>
  <c r="G19" i="7"/>
  <c r="E19" i="7"/>
  <c r="C19" i="7"/>
  <c r="G18" i="7"/>
  <c r="E18" i="7"/>
  <c r="C18" i="7"/>
  <c r="G11" i="7"/>
  <c r="E11" i="7"/>
  <c r="C11" i="7"/>
  <c r="G10" i="7"/>
  <c r="E10" i="7"/>
  <c r="C10" i="7"/>
  <c r="G9" i="7"/>
  <c r="E9" i="7"/>
  <c r="C9" i="7"/>
  <c r="G63" i="7"/>
  <c r="E63" i="7"/>
  <c r="C63" i="7"/>
  <c r="G62" i="7"/>
  <c r="E62" i="7"/>
  <c r="C62" i="7"/>
  <c r="G61" i="7"/>
  <c r="E61" i="7"/>
  <c r="C61" i="7"/>
  <c r="G54" i="7"/>
  <c r="E54" i="7"/>
  <c r="C54" i="7"/>
  <c r="G53" i="7"/>
  <c r="E53" i="7"/>
  <c r="C53" i="7"/>
  <c r="G52" i="7"/>
  <c r="E52" i="7"/>
  <c r="C52" i="7"/>
  <c r="G43" i="7"/>
  <c r="E43" i="7"/>
  <c r="C43" i="7"/>
  <c r="G42" i="7"/>
  <c r="E42" i="7"/>
  <c r="C42" i="7"/>
  <c r="G35" i="7"/>
  <c r="E35" i="7"/>
  <c r="C35" i="7"/>
  <c r="G34" i="7"/>
  <c r="E34" i="7"/>
  <c r="C34" i="7"/>
  <c r="G33" i="7"/>
  <c r="E33" i="7"/>
  <c r="C33" i="7"/>
  <c r="G26" i="7"/>
  <c r="E26" i="7"/>
  <c r="C26" i="7"/>
  <c r="G25" i="7"/>
  <c r="E25" i="7"/>
  <c r="C25" i="7"/>
  <c r="G24" i="7"/>
  <c r="E24" i="7"/>
  <c r="C24" i="7"/>
  <c r="G17" i="7"/>
  <c r="E17" i="7"/>
  <c r="C17" i="7"/>
  <c r="G16" i="7"/>
  <c r="E16" i="7"/>
  <c r="G15" i="7"/>
  <c r="E15" i="7"/>
  <c r="C15" i="7"/>
  <c r="G8" i="7"/>
  <c r="E8" i="7"/>
  <c r="C8" i="7"/>
  <c r="G7" i="7"/>
  <c r="E7" i="7"/>
  <c r="C7" i="7"/>
  <c r="G6" i="7"/>
  <c r="E6" i="7"/>
  <c r="C6" i="7"/>
  <c r="G59" i="7"/>
  <c r="E59" i="7"/>
  <c r="C59" i="7"/>
  <c r="G58" i="7"/>
  <c r="E58" i="7"/>
  <c r="C58" i="7"/>
  <c r="G51" i="7"/>
  <c r="E51" i="7"/>
  <c r="C51" i="7"/>
  <c r="G49" i="7"/>
  <c r="E49" i="7"/>
  <c r="C49" i="7"/>
  <c r="G48" i="7"/>
  <c r="E48" i="7"/>
  <c r="C48" i="7"/>
  <c r="G41" i="7"/>
  <c r="E41" i="7"/>
  <c r="C41" i="7"/>
  <c r="G40" i="7"/>
  <c r="E40" i="7"/>
  <c r="C40" i="7"/>
  <c r="G39" i="7"/>
  <c r="E39" i="7"/>
  <c r="C39" i="7"/>
  <c r="G32" i="7"/>
  <c r="E32" i="7"/>
  <c r="C32" i="7"/>
  <c r="G31" i="7"/>
  <c r="E31" i="7"/>
  <c r="C31" i="7"/>
  <c r="G30" i="7"/>
  <c r="E30" i="7"/>
  <c r="C30" i="7"/>
  <c r="G23" i="7"/>
  <c r="E23" i="7"/>
  <c r="C23" i="7"/>
  <c r="G22" i="7"/>
  <c r="E22" i="7"/>
  <c r="C22" i="7"/>
  <c r="G21" i="7"/>
  <c r="E21" i="7"/>
  <c r="C21" i="7"/>
  <c r="G14" i="7"/>
  <c r="E14" i="7"/>
  <c r="C14" i="7"/>
  <c r="G13" i="7"/>
  <c r="E13" i="7"/>
  <c r="C13" i="7"/>
  <c r="G12" i="7"/>
  <c r="E12" i="7"/>
  <c r="C12" i="7"/>
  <c r="G5" i="7"/>
  <c r="E5" i="7"/>
  <c r="C5" i="7"/>
  <c r="G4" i="7"/>
  <c r="E4" i="7"/>
  <c r="C4" i="7"/>
  <c r="G3" i="7"/>
  <c r="E3" i="7"/>
  <c r="C3" i="7"/>
  <c r="G64" i="6"/>
  <c r="E64" i="6"/>
  <c r="C64" i="6"/>
  <c r="G63" i="6"/>
  <c r="E63" i="6"/>
  <c r="C63" i="6"/>
  <c r="G56" i="6"/>
  <c r="E56" i="6"/>
  <c r="C56" i="6"/>
  <c r="G55" i="6"/>
  <c r="E55" i="6"/>
  <c r="C55" i="6"/>
  <c r="G54" i="6"/>
  <c r="E54" i="6"/>
  <c r="C54" i="6"/>
  <c r="G47" i="6"/>
  <c r="E47" i="6"/>
  <c r="C47" i="6"/>
  <c r="G46" i="6"/>
  <c r="E46" i="6"/>
  <c r="C46" i="6"/>
  <c r="G45" i="6"/>
  <c r="E45" i="6"/>
  <c r="C45" i="6"/>
  <c r="G38" i="6"/>
  <c r="E38" i="6"/>
  <c r="C38" i="6"/>
  <c r="G37" i="6"/>
  <c r="E37" i="6"/>
  <c r="C37" i="6"/>
  <c r="G36" i="6"/>
  <c r="E36" i="6"/>
  <c r="C36" i="6"/>
  <c r="G29" i="6"/>
  <c r="E29" i="6"/>
  <c r="C29" i="6"/>
  <c r="G28" i="6"/>
  <c r="E28" i="6"/>
  <c r="C28" i="6"/>
  <c r="G27" i="6"/>
  <c r="E27" i="6"/>
  <c r="C27" i="6"/>
  <c r="G20" i="6"/>
  <c r="E20" i="6"/>
  <c r="C20" i="6"/>
  <c r="G19" i="6"/>
  <c r="E19" i="6"/>
  <c r="C19" i="6"/>
  <c r="G18" i="6"/>
  <c r="E18" i="6"/>
  <c r="C18" i="6"/>
  <c r="G11" i="6"/>
  <c r="E11" i="6"/>
  <c r="C11" i="6"/>
  <c r="G10" i="6"/>
  <c r="E10" i="6"/>
  <c r="C10" i="6"/>
  <c r="G9" i="6"/>
  <c r="E9" i="6"/>
  <c r="C9" i="6"/>
  <c r="G62" i="6"/>
  <c r="E62" i="6"/>
  <c r="C62" i="6"/>
  <c r="G61" i="6"/>
  <c r="E61" i="6"/>
  <c r="C61" i="6"/>
  <c r="G60" i="6"/>
  <c r="E60" i="6"/>
  <c r="C60" i="6"/>
  <c r="G53" i="6"/>
  <c r="E53" i="6"/>
  <c r="C53" i="6"/>
  <c r="G52" i="6"/>
  <c r="E52" i="6"/>
  <c r="C52" i="6"/>
  <c r="G51" i="6"/>
  <c r="E51" i="6"/>
  <c r="C51" i="6"/>
  <c r="G44" i="6"/>
  <c r="E44" i="6"/>
  <c r="C44" i="6"/>
  <c r="G43" i="6"/>
  <c r="E43" i="6"/>
  <c r="C43" i="6"/>
  <c r="G42" i="6"/>
  <c r="E42" i="6"/>
  <c r="C42" i="6"/>
  <c r="G35" i="6"/>
  <c r="E35" i="6"/>
  <c r="C35" i="6"/>
  <c r="G34" i="6"/>
  <c r="E34" i="6"/>
  <c r="C34" i="6"/>
  <c r="G33" i="6"/>
  <c r="E33" i="6"/>
  <c r="C33" i="6"/>
  <c r="G26" i="6"/>
  <c r="E26" i="6"/>
  <c r="C26" i="6"/>
  <c r="G25" i="6"/>
  <c r="E25" i="6"/>
  <c r="C25" i="6"/>
  <c r="G24" i="6"/>
  <c r="E24" i="6"/>
  <c r="C24" i="6"/>
  <c r="G17" i="6"/>
  <c r="E17" i="6"/>
  <c r="C17" i="6"/>
  <c r="G16" i="6"/>
  <c r="E16" i="6"/>
  <c r="C16" i="6"/>
  <c r="G15" i="6"/>
  <c r="E15" i="6"/>
  <c r="C15" i="6"/>
  <c r="G8" i="6"/>
  <c r="E8" i="6"/>
  <c r="C8" i="6"/>
  <c r="G7" i="6"/>
  <c r="E7" i="6"/>
  <c r="C7" i="6"/>
  <c r="G6" i="6"/>
  <c r="E6" i="6"/>
  <c r="C6" i="6"/>
  <c r="G59" i="6"/>
  <c r="E59" i="6"/>
  <c r="C59" i="6"/>
  <c r="G58" i="6"/>
  <c r="E58" i="6"/>
  <c r="C58" i="6"/>
  <c r="G57" i="6"/>
  <c r="E57" i="6"/>
  <c r="C57" i="6"/>
  <c r="G50" i="6"/>
  <c r="E50" i="6"/>
  <c r="C50" i="6"/>
  <c r="G49" i="6"/>
  <c r="E49" i="6"/>
  <c r="C49" i="6"/>
  <c r="G48" i="6"/>
  <c r="E48" i="6"/>
  <c r="C48" i="6"/>
  <c r="G41" i="6"/>
  <c r="E41" i="6"/>
  <c r="C41" i="6"/>
  <c r="G40" i="6"/>
  <c r="E40" i="6"/>
  <c r="C40" i="6"/>
  <c r="G39" i="6"/>
  <c r="E39" i="6"/>
  <c r="C39" i="6"/>
  <c r="G32" i="6"/>
  <c r="E32" i="6"/>
  <c r="C32" i="6"/>
  <c r="G31" i="6"/>
  <c r="E31" i="6"/>
  <c r="C31" i="6"/>
  <c r="G30" i="6"/>
  <c r="E30" i="6"/>
  <c r="C30" i="6"/>
  <c r="G23" i="6"/>
  <c r="E23" i="6"/>
  <c r="C23" i="6"/>
  <c r="G22" i="6"/>
  <c r="E22" i="6"/>
  <c r="C22" i="6"/>
  <c r="G21" i="6"/>
  <c r="E21" i="6"/>
  <c r="C21" i="6"/>
  <c r="G14" i="6"/>
  <c r="E14" i="6"/>
  <c r="C14" i="6"/>
  <c r="G13" i="6"/>
  <c r="E13" i="6"/>
  <c r="C13" i="6"/>
  <c r="G12" i="6"/>
  <c r="E12" i="6"/>
  <c r="C12" i="6"/>
  <c r="G5" i="6"/>
  <c r="E5" i="6"/>
  <c r="C5" i="6"/>
  <c r="G4" i="6"/>
  <c r="E4" i="6"/>
  <c r="C4" i="6"/>
  <c r="G3" i="6"/>
  <c r="E3" i="6"/>
  <c r="C3" i="6"/>
</calcChain>
</file>

<file path=xl/sharedStrings.xml><?xml version="1.0" encoding="utf-8"?>
<sst xmlns="http://schemas.openxmlformats.org/spreadsheetml/2006/main" count="1016" uniqueCount="71">
  <si>
    <t>Газель до 2 т</t>
  </si>
  <si>
    <t>Направление</t>
  </si>
  <si>
    <t>Стоимость отдельно</t>
  </si>
  <si>
    <t>Стоимость догрузом</t>
  </si>
  <si>
    <t>Список городов из сайта</t>
  </si>
  <si>
    <t>Архангельск</t>
  </si>
  <si>
    <t>Астрахань</t>
  </si>
  <si>
    <t>Барнаул</t>
  </si>
  <si>
    <t>Воронеж</t>
  </si>
  <si>
    <t>Екатеринбург</t>
  </si>
  <si>
    <t>Иваново</t>
  </si>
  <si>
    <t>Кемерово</t>
  </si>
  <si>
    <t>Киров</t>
  </si>
  <si>
    <t>Кострома</t>
  </si>
  <si>
    <t>Мурманск</t>
  </si>
  <si>
    <t>Надым</t>
  </si>
  <si>
    <t>Нижний Новгород</t>
  </si>
  <si>
    <t>Пермь</t>
  </si>
  <si>
    <t>Петрозаводск</t>
  </si>
  <si>
    <t>Псков</t>
  </si>
  <si>
    <t>Саратов</t>
  </si>
  <si>
    <t>Смоленск</t>
  </si>
  <si>
    <t>Ставрополь</t>
  </si>
  <si>
    <t>Улан-Удэ</t>
  </si>
  <si>
    <t>Ульяновск</t>
  </si>
  <si>
    <t>Уфа</t>
  </si>
  <si>
    <t>Белгород</t>
  </si>
  <si>
    <t>Брянск</t>
  </si>
  <si>
    <t>Великий Новгород</t>
  </si>
  <si>
    <t>Ижевск</t>
  </si>
  <si>
    <t xml:space="preserve">Иркутск </t>
  </si>
  <si>
    <t>Йошкар-Ола</t>
  </si>
  <si>
    <t>Краснодар</t>
  </si>
  <si>
    <t>Красноярск</t>
  </si>
  <si>
    <t>Курган</t>
  </si>
  <si>
    <t>Новосибирск</t>
  </si>
  <si>
    <t xml:space="preserve">Новый Уренгой </t>
  </si>
  <si>
    <t>Омск</t>
  </si>
  <si>
    <t>Ростов-на-Дону</t>
  </si>
  <si>
    <t>Рязань</t>
  </si>
  <si>
    <t>Салехард</t>
  </si>
  <si>
    <t>Сыктывкар</t>
  </si>
  <si>
    <t>Тамбов</t>
  </si>
  <si>
    <t>Тверь</t>
  </si>
  <si>
    <t>Ханты-Мансийск</t>
  </si>
  <si>
    <t>Чебоксары</t>
  </si>
  <si>
    <t>Челябинск</t>
  </si>
  <si>
    <t>Владимир</t>
  </si>
  <si>
    <t>Волгоград</t>
  </si>
  <si>
    <t>Вологда</t>
  </si>
  <si>
    <t>Казань</t>
  </si>
  <si>
    <t>Калининград</t>
  </si>
  <si>
    <t>Калуга</t>
  </si>
  <si>
    <t>Курск</t>
  </si>
  <si>
    <t>Липецк</t>
  </si>
  <si>
    <t>Москва</t>
  </si>
  <si>
    <t>Орел</t>
  </si>
  <si>
    <t>Оренбург</t>
  </si>
  <si>
    <t>Пенза</t>
  </si>
  <si>
    <t>Самара</t>
  </si>
  <si>
    <t>Санкт-Петербург</t>
  </si>
  <si>
    <t>Саранск</t>
  </si>
  <si>
    <t>Томск</t>
  </si>
  <si>
    <t>Тула</t>
  </si>
  <si>
    <t>Тюмень</t>
  </si>
  <si>
    <t>Чита</t>
  </si>
  <si>
    <t>Ярославль</t>
  </si>
  <si>
    <t>тралл</t>
  </si>
  <si>
    <t>5 т</t>
  </si>
  <si>
    <t>10 т</t>
  </si>
  <si>
    <t>20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</si>
</sst>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63"/>
      <name val="Arial"/>
      <family val="2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4" fontId="2" fillId="2" borderId="1" xfId="1" applyNumberFormat="1" applyFont="1" applyFill="1" applyBorder="1" applyAlignment="1">
      <alignment horizontal="right" vertical="top"/>
    </xf>
    <xf numFmtId="0" fontId="2" fillId="2" borderId="1" xfId="1" applyNumberFormat="1" applyFont="1" applyFill="1" applyBorder="1" applyAlignment="1">
      <alignment horizontal="right" vertical="top"/>
    </xf>
    <xf numFmtId="2" fontId="2" fillId="2" borderId="1" xfId="1" applyNumberFormat="1" applyFont="1" applyFill="1" applyBorder="1" applyAlignment="1">
      <alignment horizontal="right" vertical="top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3" borderId="2" xfId="0" applyFill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 wrapText="1"/>
    </xf>
    <xf numFmtId="0" fontId="2" fillId="2" borderId="3" xfId="1" applyNumberFormat="1" applyFont="1" applyFill="1" applyBorder="1" applyAlignment="1">
      <alignment horizontal="left" vertical="top"/>
    </xf>
    <xf numFmtId="4" fontId="2" fillId="2" borderId="3" xfId="1" applyNumberFormat="1" applyFont="1" applyFill="1" applyBorder="1" applyAlignment="1">
      <alignment horizontal="right" vertical="top"/>
    </xf>
    <xf numFmtId="0" fontId="2" fillId="2" borderId="3" xfId="1" applyNumberFormat="1" applyFont="1" applyFill="1" applyBorder="1" applyAlignment="1">
      <alignment horizontal="right" vertical="top"/>
    </xf>
    <xf numFmtId="0" fontId="0" fillId="3" borderId="0" xfId="0" applyFill="1"/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vertical="center" wrapText="1"/>
    </xf>
    <xf numFmtId="3" fontId="0" fillId="0" borderId="2" xfId="0" applyNumberFormat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vertical="center" wrapText="1"/>
    </xf>
    <xf numFmtId="0" fontId="0" fillId="3" borderId="2" xfId="0" applyFont="1" applyFill="1" applyBorder="1"/>
    <xf numFmtId="0" fontId="4" fillId="0" borderId="2" xfId="0" applyFont="1" applyBorder="1" applyAlignment="1">
      <alignment vertical="center" wrapText="1"/>
    </xf>
    <xf numFmtId="0" fontId="4" fillId="3" borderId="2" xfId="0" applyFont="1" applyFill="1" applyBorder="1"/>
    <xf numFmtId="0" fontId="4" fillId="0" borderId="2" xfId="0" applyFont="1" applyBorder="1"/>
    <xf numFmtId="0" fontId="4" fillId="3" borderId="2" xfId="0" applyFont="1" applyFill="1" applyBorder="1" applyAlignment="1">
      <alignment vertical="center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sqref="A1:K2"/>
    </sheetView>
  </sheetViews>
  <sheetFormatPr defaultRowHeight="15" x14ac:dyDescent="0.25"/>
  <cols>
    <col min="1" max="1" width="21.5703125" customWidth="1"/>
    <col min="2" max="2" width="13.42578125" customWidth="1"/>
    <col min="3" max="3" width="11.7109375" customWidth="1"/>
    <col min="4" max="4" width="14.85546875" customWidth="1"/>
    <col min="5" max="5" width="18.42578125" customWidth="1"/>
    <col min="6" max="6" width="16.140625" customWidth="1"/>
    <col min="7" max="7" width="14.42578125" customWidth="1"/>
    <col min="8" max="9" width="13.7109375" customWidth="1"/>
    <col min="10" max="11" width="13.85546875" customWidth="1"/>
  </cols>
  <sheetData>
    <row r="1" spans="1:11" x14ac:dyDescent="0.25">
      <c r="A1" s="15" t="s">
        <v>1</v>
      </c>
      <c r="B1" s="16" t="s">
        <v>0</v>
      </c>
      <c r="C1" s="16"/>
      <c r="D1" s="17" t="s">
        <v>68</v>
      </c>
      <c r="E1" s="17"/>
      <c r="F1" s="17" t="s">
        <v>69</v>
      </c>
      <c r="G1" s="17"/>
      <c r="H1" s="17" t="s">
        <v>70</v>
      </c>
      <c r="I1" s="17"/>
      <c r="J1" s="17" t="s">
        <v>67</v>
      </c>
      <c r="K1" s="17"/>
    </row>
    <row r="2" spans="1:11" ht="30" x14ac:dyDescent="0.25">
      <c r="A2" s="15"/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10" t="s">
        <v>2</v>
      </c>
      <c r="I2" s="10" t="s">
        <v>3</v>
      </c>
      <c r="J2" s="10" t="s">
        <v>2</v>
      </c>
      <c r="K2" s="10" t="s">
        <v>3</v>
      </c>
    </row>
    <row r="3" spans="1:11" x14ac:dyDescent="0.25">
      <c r="A3" s="6" t="s">
        <v>5</v>
      </c>
      <c r="B3" s="6">
        <v>29000</v>
      </c>
      <c r="C3" s="6">
        <f>B3/2</f>
        <v>14500</v>
      </c>
      <c r="D3" s="6">
        <v>45500</v>
      </c>
      <c r="E3" s="6">
        <f>D3/2</f>
        <v>22750</v>
      </c>
      <c r="F3" s="6">
        <v>60000</v>
      </c>
      <c r="G3" s="6">
        <f>F3/2</f>
        <v>30000</v>
      </c>
      <c r="H3" s="6">
        <v>70000</v>
      </c>
      <c r="I3" s="6"/>
      <c r="J3" s="18">
        <v>130000</v>
      </c>
      <c r="K3" s="18"/>
    </row>
    <row r="4" spans="1:11" x14ac:dyDescent="0.25">
      <c r="A4" s="6" t="s">
        <v>6</v>
      </c>
      <c r="B4" s="6">
        <v>22500</v>
      </c>
      <c r="C4" s="6">
        <f>B4/2</f>
        <v>11250</v>
      </c>
      <c r="D4" s="6">
        <v>35000</v>
      </c>
      <c r="E4" s="6">
        <f>D4/2</f>
        <v>17500</v>
      </c>
      <c r="F4" s="6">
        <v>50000</v>
      </c>
      <c r="G4" s="6">
        <f>F4/2</f>
        <v>25000</v>
      </c>
      <c r="H4" s="6">
        <v>61000</v>
      </c>
      <c r="I4" s="6"/>
      <c r="J4" s="18">
        <v>100000</v>
      </c>
      <c r="K4" s="18"/>
    </row>
    <row r="5" spans="1:11" x14ac:dyDescent="0.25">
      <c r="A5" s="6" t="s">
        <v>7</v>
      </c>
      <c r="B5" s="6">
        <v>52000</v>
      </c>
      <c r="C5" s="6">
        <f>B5/2</f>
        <v>26000</v>
      </c>
      <c r="D5" s="6">
        <v>62000</v>
      </c>
      <c r="E5" s="6">
        <f>D5/2</f>
        <v>31000</v>
      </c>
      <c r="F5" s="6">
        <v>85000</v>
      </c>
      <c r="G5" s="6">
        <f>F5/2</f>
        <v>42500</v>
      </c>
      <c r="H5" s="6">
        <v>97000</v>
      </c>
      <c r="I5" s="6"/>
      <c r="J5" s="18">
        <v>234500</v>
      </c>
      <c r="K5" s="18"/>
    </row>
    <row r="6" spans="1:11" x14ac:dyDescent="0.25">
      <c r="A6" s="7" t="s">
        <v>26</v>
      </c>
      <c r="B6" s="7">
        <v>22000</v>
      </c>
      <c r="C6" s="6">
        <f>B6/2</f>
        <v>11000</v>
      </c>
      <c r="D6" s="7">
        <v>33000</v>
      </c>
      <c r="E6" s="6">
        <f>D6/2</f>
        <v>16500</v>
      </c>
      <c r="F6" s="7">
        <v>47000</v>
      </c>
      <c r="G6" s="6">
        <f>F6/2</f>
        <v>23500</v>
      </c>
      <c r="H6" s="7">
        <v>63000</v>
      </c>
      <c r="I6" s="7"/>
      <c r="J6" s="19">
        <v>95000</v>
      </c>
      <c r="K6" s="19"/>
    </row>
    <row r="7" spans="1:11" x14ac:dyDescent="0.25">
      <c r="A7" s="7" t="s">
        <v>27</v>
      </c>
      <c r="B7" s="7">
        <v>23000</v>
      </c>
      <c r="C7" s="6">
        <f>B7/2</f>
        <v>11500</v>
      </c>
      <c r="D7" s="7">
        <v>34000</v>
      </c>
      <c r="E7" s="6">
        <f>D7/2</f>
        <v>17000</v>
      </c>
      <c r="F7" s="7">
        <v>48000</v>
      </c>
      <c r="G7" s="6">
        <f>F7/2</f>
        <v>24000</v>
      </c>
      <c r="H7" s="7">
        <v>64000</v>
      </c>
      <c r="I7" s="7"/>
      <c r="J7" s="19">
        <v>98000</v>
      </c>
      <c r="K7" s="19"/>
    </row>
    <row r="8" spans="1:11" x14ac:dyDescent="0.25">
      <c r="A8" s="7" t="s">
        <v>28</v>
      </c>
      <c r="B8" s="7">
        <v>26000</v>
      </c>
      <c r="C8" s="6">
        <f>B8/2</f>
        <v>13000</v>
      </c>
      <c r="D8" s="7">
        <v>39000</v>
      </c>
      <c r="E8" s="6">
        <f>D8/2</f>
        <v>19500</v>
      </c>
      <c r="F8" s="7">
        <v>56000</v>
      </c>
      <c r="G8" s="6">
        <f>F8/2</f>
        <v>28000</v>
      </c>
      <c r="H8" s="7">
        <v>71000</v>
      </c>
      <c r="I8" s="7"/>
      <c r="J8" s="19">
        <v>117000</v>
      </c>
      <c r="K8" s="19"/>
    </row>
    <row r="9" spans="1:11" x14ac:dyDescent="0.25">
      <c r="A9" s="7" t="s">
        <v>47</v>
      </c>
      <c r="B9" s="7">
        <v>16000</v>
      </c>
      <c r="C9" s="6">
        <f>B9/2</f>
        <v>8000</v>
      </c>
      <c r="D9" s="7">
        <v>23000</v>
      </c>
      <c r="E9" s="6">
        <f>D9/2</f>
        <v>11500</v>
      </c>
      <c r="F9" s="7">
        <v>29000</v>
      </c>
      <c r="G9" s="6">
        <f>F9/2</f>
        <v>14500</v>
      </c>
      <c r="H9" s="7">
        <v>38000</v>
      </c>
      <c r="I9" s="7"/>
      <c r="J9" s="19">
        <v>58000</v>
      </c>
      <c r="K9" s="19"/>
    </row>
    <row r="10" spans="1:11" x14ac:dyDescent="0.25">
      <c r="A10" s="7" t="s">
        <v>48</v>
      </c>
      <c r="B10" s="7">
        <v>18000</v>
      </c>
      <c r="C10" s="6">
        <f>B10/2</f>
        <v>9000</v>
      </c>
      <c r="D10" s="7">
        <v>26000</v>
      </c>
      <c r="E10" s="6">
        <f>D10/2</f>
        <v>13000</v>
      </c>
      <c r="F10" s="7">
        <v>32000</v>
      </c>
      <c r="G10" s="6">
        <f>F10/2</f>
        <v>16000</v>
      </c>
      <c r="H10" s="7">
        <v>45000</v>
      </c>
      <c r="I10" s="7"/>
      <c r="J10" s="19">
        <v>65500</v>
      </c>
      <c r="K10" s="19"/>
    </row>
    <row r="11" spans="1:11" x14ac:dyDescent="0.25">
      <c r="A11" s="7" t="s">
        <v>49</v>
      </c>
      <c r="B11" s="7">
        <v>21500</v>
      </c>
      <c r="C11" s="6">
        <f>B11/2</f>
        <v>10750</v>
      </c>
      <c r="D11" s="7">
        <v>31500</v>
      </c>
      <c r="E11" s="6">
        <f>D11/2</f>
        <v>15750</v>
      </c>
      <c r="F11" s="7">
        <v>42000</v>
      </c>
      <c r="G11" s="6">
        <f>F11/2</f>
        <v>21000</v>
      </c>
      <c r="H11" s="7">
        <v>58000</v>
      </c>
      <c r="I11" s="7"/>
      <c r="J11" s="19">
        <v>85000</v>
      </c>
      <c r="K11" s="19"/>
    </row>
    <row r="12" spans="1:11" x14ac:dyDescent="0.25">
      <c r="A12" s="6" t="s">
        <v>8</v>
      </c>
      <c r="B12" s="6">
        <v>21000</v>
      </c>
      <c r="C12" s="6">
        <f>B12/2</f>
        <v>10500</v>
      </c>
      <c r="D12" s="6">
        <v>29000</v>
      </c>
      <c r="E12" s="6">
        <f>D12/2</f>
        <v>14500</v>
      </c>
      <c r="F12" s="6">
        <v>34000</v>
      </c>
      <c r="G12" s="6">
        <f>F12/2</f>
        <v>17000</v>
      </c>
      <c r="H12" s="6">
        <v>45000</v>
      </c>
      <c r="I12" s="6"/>
      <c r="J12" s="18">
        <v>72000</v>
      </c>
      <c r="K12" s="18"/>
    </row>
    <row r="13" spans="1:11" x14ac:dyDescent="0.25">
      <c r="A13" s="6" t="s">
        <v>9</v>
      </c>
      <c r="B13" s="6">
        <v>21500</v>
      </c>
      <c r="C13" s="6">
        <f>B13/2</f>
        <v>10750</v>
      </c>
      <c r="D13" s="6">
        <v>33500</v>
      </c>
      <c r="E13" s="6">
        <f>D13/2</f>
        <v>16750</v>
      </c>
      <c r="F13" s="6">
        <v>48000</v>
      </c>
      <c r="G13" s="6">
        <f>F13/2</f>
        <v>24000</v>
      </c>
      <c r="H13" s="6">
        <v>60000</v>
      </c>
      <c r="I13" s="6"/>
      <c r="J13" s="18">
        <v>96000</v>
      </c>
      <c r="K13" s="18"/>
    </row>
    <row r="14" spans="1:11" x14ac:dyDescent="0.25">
      <c r="A14" s="6" t="s">
        <v>10</v>
      </c>
      <c r="B14" s="6">
        <v>16000</v>
      </c>
      <c r="C14" s="6">
        <f>B14/2</f>
        <v>8000</v>
      </c>
      <c r="D14" s="6">
        <v>24000</v>
      </c>
      <c r="E14" s="6">
        <f>D14/2</f>
        <v>12000</v>
      </c>
      <c r="F14" s="6">
        <v>31000</v>
      </c>
      <c r="G14" s="6">
        <f>F14/2</f>
        <v>15500</v>
      </c>
      <c r="H14" s="6">
        <v>38000</v>
      </c>
      <c r="I14" s="6"/>
      <c r="J14" s="18">
        <v>59000</v>
      </c>
      <c r="K14" s="18"/>
    </row>
    <row r="15" spans="1:11" x14ac:dyDescent="0.25">
      <c r="A15" s="7" t="s">
        <v>29</v>
      </c>
      <c r="B15" s="7">
        <v>14000</v>
      </c>
      <c r="C15" s="6">
        <f>B15/2</f>
        <v>7000</v>
      </c>
      <c r="D15" s="7">
        <v>20000</v>
      </c>
      <c r="E15" s="6">
        <f>D15/2</f>
        <v>10000</v>
      </c>
      <c r="F15" s="7">
        <v>27000</v>
      </c>
      <c r="G15" s="6">
        <f>F15/2</f>
        <v>13500</v>
      </c>
      <c r="H15" s="7">
        <v>35000</v>
      </c>
      <c r="I15" s="7"/>
      <c r="J15" s="19">
        <v>49000</v>
      </c>
      <c r="K15" s="19"/>
    </row>
    <row r="16" spans="1:11" x14ac:dyDescent="0.25">
      <c r="A16" s="7" t="s">
        <v>30</v>
      </c>
      <c r="B16" s="7">
        <v>81000</v>
      </c>
      <c r="C16" s="6">
        <f>B16/2</f>
        <v>40500</v>
      </c>
      <c r="D16" s="7">
        <v>110000</v>
      </c>
      <c r="E16" s="6">
        <f>D16/2</f>
        <v>55000</v>
      </c>
      <c r="F16" s="7">
        <v>153000</v>
      </c>
      <c r="G16" s="6">
        <f>F16/2</f>
        <v>76500</v>
      </c>
      <c r="H16" s="7">
        <v>185000</v>
      </c>
      <c r="I16" s="7"/>
      <c r="J16" s="19">
        <v>363000</v>
      </c>
      <c r="K16" s="19"/>
    </row>
    <row r="17" spans="1:11" x14ac:dyDescent="0.25">
      <c r="A17" s="7" t="s">
        <v>31</v>
      </c>
      <c r="B17" s="7">
        <v>7500</v>
      </c>
      <c r="C17" s="6">
        <f>B17/2</f>
        <v>3750</v>
      </c>
      <c r="D17" s="7">
        <v>12000</v>
      </c>
      <c r="E17" s="6">
        <f>D17/2</f>
        <v>6000</v>
      </c>
      <c r="F17" s="7">
        <v>17000</v>
      </c>
      <c r="G17" s="6">
        <f>F17/2</f>
        <v>8500</v>
      </c>
      <c r="H17" s="7">
        <v>24000</v>
      </c>
      <c r="I17" s="7"/>
      <c r="J17" s="19">
        <v>27000</v>
      </c>
      <c r="K17" s="19"/>
    </row>
    <row r="18" spans="1:11" x14ac:dyDescent="0.25">
      <c r="A18" s="7" t="s">
        <v>50</v>
      </c>
      <c r="B18" s="7">
        <v>6500</v>
      </c>
      <c r="C18" s="6">
        <f>B18/2</f>
        <v>3250</v>
      </c>
      <c r="D18" s="7">
        <v>12000</v>
      </c>
      <c r="E18" s="6">
        <f>D18/2</f>
        <v>6000</v>
      </c>
      <c r="F18" s="7">
        <v>17000</v>
      </c>
      <c r="G18" s="6">
        <f>F18/2</f>
        <v>8500</v>
      </c>
      <c r="H18" s="7">
        <v>26000</v>
      </c>
      <c r="I18" s="7"/>
      <c r="J18" s="19">
        <v>20000</v>
      </c>
      <c r="K18" s="19"/>
    </row>
    <row r="19" spans="1:11" x14ac:dyDescent="0.25">
      <c r="A19" s="7" t="s">
        <v>51</v>
      </c>
      <c r="B19" s="7">
        <v>41000</v>
      </c>
      <c r="C19" s="6">
        <f>B19/2</f>
        <v>20500</v>
      </c>
      <c r="D19" s="7">
        <v>63000</v>
      </c>
      <c r="E19" s="6">
        <f>D19/2</f>
        <v>31500</v>
      </c>
      <c r="F19" s="7">
        <v>90000</v>
      </c>
      <c r="G19" s="6">
        <f>F19/2</f>
        <v>45000</v>
      </c>
      <c r="H19" s="7">
        <v>123000</v>
      </c>
      <c r="I19" s="7"/>
      <c r="J19" s="19">
        <v>190000</v>
      </c>
      <c r="K19" s="19"/>
    </row>
    <row r="20" spans="1:11" x14ac:dyDescent="0.25">
      <c r="A20" s="7" t="s">
        <v>52</v>
      </c>
      <c r="B20" s="7">
        <v>20500</v>
      </c>
      <c r="C20" s="6">
        <f>B20/2</f>
        <v>10250</v>
      </c>
      <c r="D20" s="7">
        <v>31000</v>
      </c>
      <c r="E20" s="6">
        <f>D20/2</f>
        <v>15500</v>
      </c>
      <c r="F20" s="7">
        <v>41000</v>
      </c>
      <c r="G20" s="6">
        <f>F20/2</f>
        <v>20500</v>
      </c>
      <c r="H20" s="7">
        <v>56000</v>
      </c>
      <c r="I20" s="7"/>
      <c r="J20" s="19">
        <v>82000</v>
      </c>
      <c r="K20" s="19"/>
    </row>
    <row r="21" spans="1:11" x14ac:dyDescent="0.25">
      <c r="A21" s="6" t="s">
        <v>11</v>
      </c>
      <c r="B21" s="6">
        <v>52000</v>
      </c>
      <c r="C21" s="6">
        <f>B21/2</f>
        <v>26000</v>
      </c>
      <c r="D21" s="6">
        <v>80000</v>
      </c>
      <c r="E21" s="6">
        <f>D21/2</f>
        <v>40000</v>
      </c>
      <c r="F21" s="6">
        <v>118000</v>
      </c>
      <c r="G21" s="6">
        <f>F21/2</f>
        <v>59000</v>
      </c>
      <c r="H21" s="6">
        <v>160000</v>
      </c>
      <c r="I21" s="6"/>
      <c r="J21" s="18">
        <v>234000</v>
      </c>
      <c r="K21" s="18"/>
    </row>
    <row r="22" spans="1:11" x14ac:dyDescent="0.25">
      <c r="A22" s="7" t="s">
        <v>12</v>
      </c>
      <c r="B22" s="7">
        <v>14000</v>
      </c>
      <c r="C22" s="6">
        <f>B22/2</f>
        <v>7000</v>
      </c>
      <c r="D22" s="7">
        <v>22000</v>
      </c>
      <c r="E22" s="6">
        <f>D22/2</f>
        <v>11000</v>
      </c>
      <c r="F22" s="7">
        <v>27000</v>
      </c>
      <c r="G22" s="6">
        <f>F22/2</f>
        <v>13500</v>
      </c>
      <c r="H22" s="7">
        <v>36000</v>
      </c>
      <c r="I22" s="7"/>
      <c r="J22" s="19">
        <v>53500</v>
      </c>
      <c r="K22" s="19"/>
    </row>
    <row r="23" spans="1:11" x14ac:dyDescent="0.25">
      <c r="A23" s="7" t="s">
        <v>13</v>
      </c>
      <c r="B23" s="7">
        <v>18500</v>
      </c>
      <c r="C23" s="6">
        <f>B23/2</f>
        <v>9250</v>
      </c>
      <c r="D23" s="7">
        <v>28500</v>
      </c>
      <c r="E23" s="6">
        <f>D23/2</f>
        <v>14250</v>
      </c>
      <c r="F23" s="7">
        <v>33000</v>
      </c>
      <c r="G23" s="6">
        <f>F23/2</f>
        <v>16500</v>
      </c>
      <c r="H23" s="7">
        <v>46000</v>
      </c>
      <c r="I23" s="7"/>
      <c r="J23" s="19">
        <v>67500</v>
      </c>
      <c r="K23" s="19"/>
    </row>
    <row r="24" spans="1:11" x14ac:dyDescent="0.25">
      <c r="A24" s="7" t="s">
        <v>32</v>
      </c>
      <c r="B24" s="7">
        <v>29000</v>
      </c>
      <c r="C24" s="6">
        <f>B24/2</f>
        <v>14500</v>
      </c>
      <c r="D24" s="7">
        <v>43000</v>
      </c>
      <c r="E24" s="6">
        <f>D24/2</f>
        <v>21500</v>
      </c>
      <c r="F24" s="7">
        <v>64000</v>
      </c>
      <c r="G24" s="6">
        <f>F24/2</f>
        <v>32000</v>
      </c>
      <c r="H24" s="7">
        <v>89000</v>
      </c>
      <c r="I24" s="7"/>
      <c r="J24" s="19">
        <v>129000</v>
      </c>
      <c r="K24" s="19"/>
    </row>
    <row r="25" spans="1:11" x14ac:dyDescent="0.25">
      <c r="A25" s="7" t="s">
        <v>33</v>
      </c>
      <c r="B25" s="7">
        <v>62000</v>
      </c>
      <c r="C25" s="6">
        <f>B25/2</f>
        <v>31000</v>
      </c>
      <c r="D25" s="7">
        <v>97000</v>
      </c>
      <c r="E25" s="6">
        <f>D25/2</f>
        <v>48500</v>
      </c>
      <c r="F25" s="7">
        <v>138000</v>
      </c>
      <c r="G25" s="6">
        <f>F25/2</f>
        <v>69000</v>
      </c>
      <c r="H25" s="7">
        <v>190000</v>
      </c>
      <c r="I25" s="7"/>
      <c r="J25" s="19">
        <v>278000</v>
      </c>
      <c r="K25" s="19"/>
    </row>
    <row r="26" spans="1:11" x14ac:dyDescent="0.25">
      <c r="A26" s="7" t="s">
        <v>34</v>
      </c>
      <c r="B26" s="7">
        <v>24500</v>
      </c>
      <c r="C26" s="6">
        <f>B26/2</f>
        <v>12250</v>
      </c>
      <c r="D26" s="7">
        <v>38000</v>
      </c>
      <c r="E26" s="6">
        <f>D26/2</f>
        <v>19000</v>
      </c>
      <c r="F26" s="7">
        <v>54000</v>
      </c>
      <c r="G26" s="6">
        <f>F26/2</f>
        <v>27000</v>
      </c>
      <c r="H26" s="7">
        <v>75000</v>
      </c>
      <c r="I26" s="7"/>
      <c r="J26" s="19">
        <v>108000</v>
      </c>
      <c r="K26" s="19"/>
    </row>
    <row r="27" spans="1:11" x14ac:dyDescent="0.25">
      <c r="A27" s="7" t="s">
        <v>53</v>
      </c>
      <c r="B27" s="7">
        <v>23000</v>
      </c>
      <c r="C27" s="6">
        <f>B27/2</f>
        <v>11500</v>
      </c>
      <c r="D27" s="7">
        <v>34000</v>
      </c>
      <c r="E27" s="6">
        <f>D27/2</f>
        <v>17000</v>
      </c>
      <c r="F27" s="7">
        <v>45000</v>
      </c>
      <c r="G27" s="6">
        <f>F27/2</f>
        <v>22500</v>
      </c>
      <c r="H27" s="7">
        <v>62000</v>
      </c>
      <c r="I27" s="7"/>
      <c r="J27" s="19">
        <v>90000</v>
      </c>
      <c r="K27" s="19"/>
    </row>
    <row r="28" spans="1:11" x14ac:dyDescent="0.25">
      <c r="A28" s="7" t="s">
        <v>54</v>
      </c>
      <c r="B28" s="7">
        <v>18000</v>
      </c>
      <c r="C28" s="6">
        <f>B28/2</f>
        <v>9000</v>
      </c>
      <c r="D28" s="7">
        <v>24500</v>
      </c>
      <c r="E28" s="6">
        <f>D28/2</f>
        <v>12250</v>
      </c>
      <c r="F28" s="7">
        <v>33000</v>
      </c>
      <c r="G28" s="6">
        <f>F28/2</f>
        <v>16500</v>
      </c>
      <c r="H28" s="7">
        <v>45000</v>
      </c>
      <c r="I28" s="7"/>
      <c r="J28" s="19">
        <v>65500</v>
      </c>
      <c r="K28" s="19"/>
    </row>
    <row r="29" spans="1:11" x14ac:dyDescent="0.25">
      <c r="A29" s="7" t="s">
        <v>55</v>
      </c>
      <c r="B29" s="7">
        <v>17000</v>
      </c>
      <c r="C29" s="6">
        <f>B29/2</f>
        <v>8500</v>
      </c>
      <c r="D29" s="7">
        <v>25000</v>
      </c>
      <c r="E29" s="6">
        <f>D29/2</f>
        <v>12500</v>
      </c>
      <c r="F29" s="7">
        <v>36000</v>
      </c>
      <c r="G29" s="6">
        <f>F29/2</f>
        <v>18000</v>
      </c>
      <c r="H29" s="7">
        <v>45000</v>
      </c>
      <c r="I29" s="7"/>
      <c r="J29" s="19">
        <v>72000</v>
      </c>
      <c r="K29" s="19"/>
    </row>
    <row r="30" spans="1:11" x14ac:dyDescent="0.25">
      <c r="A30" s="7" t="s">
        <v>14</v>
      </c>
      <c r="B30" s="7">
        <v>43000</v>
      </c>
      <c r="C30" s="6">
        <f>B30/2</f>
        <v>21500</v>
      </c>
      <c r="D30" s="7">
        <v>65000</v>
      </c>
      <c r="E30" s="6">
        <f>D30/2</f>
        <v>32500</v>
      </c>
      <c r="F30" s="7">
        <v>99000</v>
      </c>
      <c r="G30" s="6">
        <f>F30/2</f>
        <v>49500</v>
      </c>
      <c r="H30" s="7">
        <v>136000</v>
      </c>
      <c r="I30" s="7"/>
      <c r="J30" s="19">
        <v>198500</v>
      </c>
      <c r="K30" s="19"/>
    </row>
    <row r="31" spans="1:11" x14ac:dyDescent="0.25">
      <c r="A31" s="7" t="s">
        <v>15</v>
      </c>
      <c r="B31" s="7">
        <v>59000</v>
      </c>
      <c r="C31" s="6">
        <f>B31/2</f>
        <v>29500</v>
      </c>
      <c r="D31" s="7">
        <v>82000</v>
      </c>
      <c r="E31" s="6">
        <f>D31/2</f>
        <v>41000</v>
      </c>
      <c r="F31" s="7">
        <v>102000</v>
      </c>
      <c r="G31" s="6">
        <f>F31/2</f>
        <v>51000</v>
      </c>
      <c r="H31" s="7">
        <v>167000</v>
      </c>
      <c r="I31" s="7"/>
      <c r="J31" s="19">
        <v>265000</v>
      </c>
      <c r="K31" s="19"/>
    </row>
    <row r="32" spans="1:11" x14ac:dyDescent="0.25">
      <c r="A32" s="7" t="s">
        <v>16</v>
      </c>
      <c r="B32" s="7">
        <v>11000</v>
      </c>
      <c r="C32" s="6">
        <f>B32/2</f>
        <v>5500</v>
      </c>
      <c r="D32" s="7">
        <v>17000</v>
      </c>
      <c r="E32" s="6">
        <f>D32/2</f>
        <v>8500</v>
      </c>
      <c r="F32" s="7">
        <v>21000</v>
      </c>
      <c r="G32" s="6">
        <f>F32/2</f>
        <v>10500</v>
      </c>
      <c r="H32" s="7">
        <v>28000</v>
      </c>
      <c r="I32" s="7"/>
      <c r="J32" s="19">
        <v>38500</v>
      </c>
      <c r="K32" s="19"/>
    </row>
    <row r="33" spans="1:11" x14ac:dyDescent="0.25">
      <c r="A33" s="7" t="s">
        <v>35</v>
      </c>
      <c r="B33" s="7">
        <v>48000</v>
      </c>
      <c r="C33" s="6">
        <f>B33/2</f>
        <v>24000</v>
      </c>
      <c r="D33" s="7">
        <v>73000</v>
      </c>
      <c r="E33" s="6">
        <f>D33/2</f>
        <v>36500</v>
      </c>
      <c r="F33" s="7">
        <v>92000</v>
      </c>
      <c r="G33" s="6">
        <f>F33/2</f>
        <v>46000</v>
      </c>
      <c r="H33" s="7">
        <v>133000</v>
      </c>
      <c r="I33" s="7"/>
      <c r="J33" s="19">
        <v>213500</v>
      </c>
      <c r="K33" s="19"/>
    </row>
    <row r="34" spans="1:11" x14ac:dyDescent="0.25">
      <c r="A34" s="7" t="s">
        <v>36</v>
      </c>
      <c r="B34" s="7">
        <v>55000</v>
      </c>
      <c r="C34" s="6">
        <f>B34/2</f>
        <v>27500</v>
      </c>
      <c r="D34" s="7">
        <v>79000</v>
      </c>
      <c r="E34" s="6">
        <f>D34/2</f>
        <v>39500</v>
      </c>
      <c r="F34" s="7">
        <v>101000</v>
      </c>
      <c r="G34" s="6">
        <f>F34/2</f>
        <v>50500</v>
      </c>
      <c r="H34" s="7">
        <v>153000</v>
      </c>
      <c r="I34" s="7"/>
      <c r="J34" s="19">
        <v>245000</v>
      </c>
      <c r="K34" s="19"/>
    </row>
    <row r="35" spans="1:11" x14ac:dyDescent="0.25">
      <c r="A35" s="7" t="s">
        <v>37</v>
      </c>
      <c r="B35" s="7">
        <v>36000</v>
      </c>
      <c r="C35" s="6">
        <f>B35/2</f>
        <v>18000</v>
      </c>
      <c r="D35" s="7">
        <v>56000</v>
      </c>
      <c r="E35" s="6">
        <f>D35/2</f>
        <v>28000</v>
      </c>
      <c r="F35" s="7">
        <v>80500</v>
      </c>
      <c r="G35" s="6">
        <f>F35/2</f>
        <v>40250</v>
      </c>
      <c r="H35" s="7">
        <v>110000</v>
      </c>
      <c r="I35" s="7"/>
      <c r="J35" s="19">
        <v>161000</v>
      </c>
      <c r="K35" s="19"/>
    </row>
    <row r="36" spans="1:11" x14ac:dyDescent="0.25">
      <c r="A36" s="7" t="s">
        <v>56</v>
      </c>
      <c r="B36" s="7">
        <v>22000</v>
      </c>
      <c r="C36" s="6">
        <f>B36/2</f>
        <v>11000</v>
      </c>
      <c r="D36" s="7">
        <v>32000</v>
      </c>
      <c r="E36" s="6">
        <f>D36/2</f>
        <v>16000</v>
      </c>
      <c r="F36" s="7">
        <v>44000</v>
      </c>
      <c r="G36" s="6">
        <f>F36/2</f>
        <v>22000</v>
      </c>
      <c r="H36" s="7">
        <v>60500</v>
      </c>
      <c r="I36" s="7"/>
      <c r="J36" s="19">
        <v>88000</v>
      </c>
      <c r="K36" s="19"/>
    </row>
    <row r="37" spans="1:11" x14ac:dyDescent="0.25">
      <c r="A37" s="7" t="s">
        <v>57</v>
      </c>
      <c r="B37" s="7">
        <v>15000</v>
      </c>
      <c r="C37" s="6">
        <f>B37/2</f>
        <v>7500</v>
      </c>
      <c r="D37" s="7">
        <v>23000</v>
      </c>
      <c r="E37" s="6">
        <f>D37/2</f>
        <v>11500</v>
      </c>
      <c r="F37" s="7">
        <v>28000</v>
      </c>
      <c r="G37" s="6">
        <f>F37/2</f>
        <v>14000</v>
      </c>
      <c r="H37" s="7">
        <v>37000</v>
      </c>
      <c r="I37" s="7"/>
      <c r="J37" s="19">
        <v>54000</v>
      </c>
      <c r="K37" s="19"/>
    </row>
    <row r="38" spans="1:11" x14ac:dyDescent="0.25">
      <c r="A38" s="7" t="s">
        <v>58</v>
      </c>
      <c r="B38" s="7">
        <v>9000</v>
      </c>
      <c r="C38" s="6">
        <f>B38/2</f>
        <v>4500</v>
      </c>
      <c r="D38" s="7">
        <v>15000</v>
      </c>
      <c r="E38" s="6">
        <f>D38/2</f>
        <v>7500</v>
      </c>
      <c r="F38" s="7">
        <v>17000</v>
      </c>
      <c r="G38" s="6">
        <f>F38/2</f>
        <v>8500</v>
      </c>
      <c r="H38" s="7">
        <v>24000</v>
      </c>
      <c r="I38" s="7"/>
      <c r="J38" s="19">
        <v>26500</v>
      </c>
      <c r="K38" s="19"/>
    </row>
    <row r="39" spans="1:11" x14ac:dyDescent="0.25">
      <c r="A39" s="7" t="s">
        <v>17</v>
      </c>
      <c r="B39" s="7">
        <v>19500</v>
      </c>
      <c r="C39" s="6">
        <f>B39/2</f>
        <v>9750</v>
      </c>
      <c r="D39" s="7">
        <v>28500</v>
      </c>
      <c r="E39" s="6">
        <f>D39/2</f>
        <v>14250</v>
      </c>
      <c r="F39" s="7">
        <v>36000</v>
      </c>
      <c r="G39" s="6">
        <f>F39/2</f>
        <v>18000</v>
      </c>
      <c r="H39" s="7">
        <v>56000</v>
      </c>
      <c r="I39" s="7"/>
      <c r="J39" s="19">
        <v>71500</v>
      </c>
      <c r="K39" s="19"/>
    </row>
    <row r="40" spans="1:11" x14ac:dyDescent="0.25">
      <c r="A40" s="7" t="s">
        <v>18</v>
      </c>
      <c r="B40" s="7">
        <v>32000</v>
      </c>
      <c r="C40" s="6">
        <f>B40/2</f>
        <v>16000</v>
      </c>
      <c r="D40" s="7">
        <v>49000</v>
      </c>
      <c r="E40" s="6">
        <f>D40/2</f>
        <v>24500</v>
      </c>
      <c r="F40" s="7">
        <v>71000</v>
      </c>
      <c r="G40" s="6">
        <f>F40/2</f>
        <v>35500</v>
      </c>
      <c r="H40" s="7">
        <v>89000</v>
      </c>
      <c r="I40" s="7"/>
      <c r="J40" s="19">
        <v>141000</v>
      </c>
      <c r="K40" s="19"/>
    </row>
    <row r="41" spans="1:11" x14ac:dyDescent="0.25">
      <c r="A41" s="7" t="s">
        <v>19</v>
      </c>
      <c r="B41" s="7">
        <v>29000</v>
      </c>
      <c r="C41" s="6">
        <f>B41/2</f>
        <v>14500</v>
      </c>
      <c r="D41" s="7">
        <v>43000</v>
      </c>
      <c r="E41" s="6">
        <f>D41/2</f>
        <v>21500</v>
      </c>
      <c r="F41" s="7">
        <v>59000</v>
      </c>
      <c r="G41" s="6">
        <f>F41/2</f>
        <v>29500</v>
      </c>
      <c r="H41" s="7">
        <v>73000</v>
      </c>
      <c r="I41" s="7"/>
      <c r="J41" s="19">
        <v>132500</v>
      </c>
      <c r="K41" s="19"/>
    </row>
    <row r="42" spans="1:11" x14ac:dyDescent="0.25">
      <c r="A42" s="7" t="s">
        <v>38</v>
      </c>
      <c r="B42" s="7">
        <v>2400</v>
      </c>
      <c r="C42" s="6">
        <f>B42/2</f>
        <v>1200</v>
      </c>
      <c r="D42" s="7">
        <v>37000</v>
      </c>
      <c r="E42" s="6">
        <f>D42/2</f>
        <v>18500</v>
      </c>
      <c r="F42" s="7">
        <v>53000</v>
      </c>
      <c r="G42" s="6">
        <f>F42/2</f>
        <v>26500</v>
      </c>
      <c r="H42" s="7">
        <v>73000</v>
      </c>
      <c r="I42" s="7"/>
      <c r="J42" s="19">
        <v>106000</v>
      </c>
      <c r="K42" s="19"/>
    </row>
    <row r="43" spans="1:11" x14ac:dyDescent="0.25">
      <c r="A43" s="7" t="s">
        <v>39</v>
      </c>
      <c r="B43" s="7">
        <v>16000</v>
      </c>
      <c r="C43" s="6">
        <f>B43/2</f>
        <v>8000</v>
      </c>
      <c r="D43" s="7">
        <v>24000</v>
      </c>
      <c r="E43" s="6">
        <f>D43/2</f>
        <v>12000</v>
      </c>
      <c r="F43" s="7">
        <v>32000</v>
      </c>
      <c r="G43" s="6">
        <f>F43/2</f>
        <v>16000</v>
      </c>
      <c r="H43" s="7">
        <v>41000</v>
      </c>
      <c r="I43" s="7"/>
      <c r="J43" s="19">
        <v>58000</v>
      </c>
      <c r="K43" s="19"/>
    </row>
    <row r="44" spans="1:11" x14ac:dyDescent="0.25">
      <c r="A44" s="9" t="s">
        <v>40</v>
      </c>
      <c r="B44" s="20"/>
      <c r="C44" s="21">
        <f>B44/2</f>
        <v>0</v>
      </c>
      <c r="D44" s="20"/>
      <c r="E44" s="21">
        <f>D44/2</f>
        <v>0</v>
      </c>
      <c r="F44" s="20"/>
      <c r="G44" s="21">
        <f>F44/2</f>
        <v>0</v>
      </c>
      <c r="H44" s="20"/>
      <c r="I44" s="20"/>
      <c r="J44" s="20"/>
      <c r="K44" s="20"/>
    </row>
    <row r="45" spans="1:11" x14ac:dyDescent="0.25">
      <c r="A45" s="7" t="s">
        <v>59</v>
      </c>
      <c r="B45" s="7">
        <v>7000</v>
      </c>
      <c r="C45" s="6">
        <f>B45/2</f>
        <v>3500</v>
      </c>
      <c r="D45" s="7">
        <v>13000</v>
      </c>
      <c r="E45" s="6">
        <f>D45/2</f>
        <v>6500</v>
      </c>
      <c r="F45" s="7">
        <v>15000</v>
      </c>
      <c r="G45" s="6">
        <f>F45/2</f>
        <v>7500</v>
      </c>
      <c r="H45" s="7">
        <v>22000</v>
      </c>
      <c r="I45" s="7"/>
      <c r="J45" s="19">
        <v>25000</v>
      </c>
      <c r="K45" s="19"/>
    </row>
    <row r="46" spans="1:11" x14ac:dyDescent="0.25">
      <c r="A46" s="7" t="s">
        <v>60</v>
      </c>
      <c r="B46" s="7">
        <v>28000</v>
      </c>
      <c r="C46" s="6">
        <f>B46/2</f>
        <v>14000</v>
      </c>
      <c r="D46" s="7">
        <v>41000</v>
      </c>
      <c r="E46" s="6">
        <f>D46/2</f>
        <v>20500</v>
      </c>
      <c r="F46" s="7">
        <v>57000</v>
      </c>
      <c r="G46" s="6">
        <f>F46/2</f>
        <v>28500</v>
      </c>
      <c r="H46" s="7">
        <v>75000</v>
      </c>
      <c r="I46" s="7"/>
      <c r="J46" s="19">
        <v>132000</v>
      </c>
      <c r="K46" s="19"/>
    </row>
    <row r="47" spans="1:11" x14ac:dyDescent="0.25">
      <c r="A47" s="6" t="s">
        <v>61</v>
      </c>
      <c r="B47" s="6">
        <v>7000</v>
      </c>
      <c r="C47" s="6">
        <f>B47/2</f>
        <v>3500</v>
      </c>
      <c r="D47" s="6">
        <v>13000</v>
      </c>
      <c r="E47" s="6">
        <f>D47/2</f>
        <v>6500</v>
      </c>
      <c r="F47" s="6">
        <v>15000</v>
      </c>
      <c r="G47" s="6">
        <f>F47/2</f>
        <v>7500</v>
      </c>
      <c r="H47" s="6">
        <v>22000</v>
      </c>
      <c r="I47" s="6"/>
      <c r="J47" s="18">
        <v>23000</v>
      </c>
      <c r="K47" s="18"/>
    </row>
    <row r="48" spans="1:11" x14ac:dyDescent="0.25">
      <c r="A48" s="7" t="s">
        <v>20</v>
      </c>
      <c r="B48" s="7">
        <v>10000</v>
      </c>
      <c r="C48" s="6">
        <f>B48/2</f>
        <v>5000</v>
      </c>
      <c r="D48" s="7">
        <v>160000</v>
      </c>
      <c r="E48" s="6">
        <f>D48/2</f>
        <v>80000</v>
      </c>
      <c r="F48" s="7">
        <v>21000</v>
      </c>
      <c r="G48" s="6">
        <f>F48/2</f>
        <v>10500</v>
      </c>
      <c r="H48" s="7">
        <v>27000</v>
      </c>
      <c r="I48" s="7"/>
      <c r="J48" s="19">
        <v>36000</v>
      </c>
      <c r="K48" s="19"/>
    </row>
    <row r="49" spans="1:11" x14ac:dyDescent="0.25">
      <c r="A49" s="7" t="s">
        <v>21</v>
      </c>
      <c r="B49" s="7">
        <v>24000</v>
      </c>
      <c r="C49" s="6">
        <f>B49/2</f>
        <v>12000</v>
      </c>
      <c r="D49" s="7">
        <v>35000</v>
      </c>
      <c r="E49" s="6">
        <f>D49/2</f>
        <v>17500</v>
      </c>
      <c r="F49" s="7">
        <v>53500</v>
      </c>
      <c r="G49" s="6">
        <f>F49/2</f>
        <v>26750</v>
      </c>
      <c r="H49" s="7">
        <v>69000</v>
      </c>
      <c r="I49" s="7"/>
      <c r="J49" s="19">
        <v>107000</v>
      </c>
      <c r="K49" s="19"/>
    </row>
    <row r="50" spans="1:11" x14ac:dyDescent="0.25">
      <c r="A50" s="7" t="s">
        <v>22</v>
      </c>
      <c r="B50" s="7">
        <v>27000</v>
      </c>
      <c r="C50" s="6">
        <f>B50/2</f>
        <v>13500</v>
      </c>
      <c r="D50" s="7">
        <v>39000</v>
      </c>
      <c r="E50" s="6">
        <f>D50/2</f>
        <v>19500</v>
      </c>
      <c r="F50" s="7">
        <v>58000</v>
      </c>
      <c r="G50" s="6">
        <f>F50/2</f>
        <v>29000</v>
      </c>
      <c r="H50" s="7">
        <v>73000</v>
      </c>
      <c r="I50" s="7"/>
      <c r="J50" s="19">
        <v>117000</v>
      </c>
      <c r="K50" s="19"/>
    </row>
    <row r="51" spans="1:11" x14ac:dyDescent="0.25">
      <c r="A51" s="7" t="s">
        <v>41</v>
      </c>
      <c r="B51" s="7">
        <v>24000</v>
      </c>
      <c r="C51" s="6">
        <f>B51/2</f>
        <v>12000</v>
      </c>
      <c r="D51" s="7">
        <v>31000</v>
      </c>
      <c r="E51" s="6">
        <f>D51/2</f>
        <v>15500</v>
      </c>
      <c r="F51" s="7">
        <v>42000</v>
      </c>
      <c r="G51" s="6">
        <f>F51/2</f>
        <v>21000</v>
      </c>
      <c r="H51" s="7">
        <v>57000</v>
      </c>
      <c r="I51" s="7"/>
      <c r="J51" s="19">
        <v>82000</v>
      </c>
      <c r="K51" s="19"/>
    </row>
    <row r="52" spans="1:11" x14ac:dyDescent="0.25">
      <c r="A52" s="7" t="s">
        <v>42</v>
      </c>
      <c r="B52" s="7">
        <v>15000</v>
      </c>
      <c r="C52" s="6">
        <f>B52/2</f>
        <v>7500</v>
      </c>
      <c r="D52" s="7">
        <v>23000</v>
      </c>
      <c r="E52" s="6">
        <f>D52/2</f>
        <v>11500</v>
      </c>
      <c r="F52" s="7">
        <v>30000</v>
      </c>
      <c r="G52" s="6">
        <f>F52/2</f>
        <v>15000</v>
      </c>
      <c r="H52" s="7">
        <v>37000</v>
      </c>
      <c r="I52" s="7"/>
      <c r="J52" s="19">
        <v>53500</v>
      </c>
      <c r="K52" s="19"/>
    </row>
    <row r="53" spans="1:11" x14ac:dyDescent="0.25">
      <c r="A53" s="20" t="s">
        <v>43</v>
      </c>
      <c r="B53" s="7">
        <v>23000</v>
      </c>
      <c r="C53" s="6">
        <f>B53/2</f>
        <v>11500</v>
      </c>
      <c r="D53" s="7">
        <v>33000</v>
      </c>
      <c r="E53" s="6">
        <f>D53/2</f>
        <v>16500</v>
      </c>
      <c r="F53" s="7">
        <v>44500</v>
      </c>
      <c r="G53" s="6">
        <f>F53/2</f>
        <v>22250</v>
      </c>
      <c r="H53" s="7">
        <v>58000</v>
      </c>
      <c r="I53" s="7"/>
      <c r="J53" s="19">
        <v>89000</v>
      </c>
      <c r="K53" s="19"/>
    </row>
    <row r="54" spans="1:11" x14ac:dyDescent="0.25">
      <c r="A54" s="6" t="s">
        <v>62</v>
      </c>
      <c r="B54" s="6">
        <v>53000</v>
      </c>
      <c r="C54" s="6">
        <f>B54/2</f>
        <v>26500</v>
      </c>
      <c r="D54" s="6">
        <v>82000</v>
      </c>
      <c r="E54" s="6">
        <f>D54/2</f>
        <v>41000</v>
      </c>
      <c r="F54" s="6">
        <v>117000</v>
      </c>
      <c r="G54" s="6">
        <f>F54/2</f>
        <v>58500</v>
      </c>
      <c r="H54" s="6">
        <v>147000</v>
      </c>
      <c r="I54" s="6"/>
      <c r="J54" s="18">
        <v>234000</v>
      </c>
      <c r="K54" s="18"/>
    </row>
    <row r="55" spans="1:11" x14ac:dyDescent="0.25">
      <c r="A55" s="6" t="s">
        <v>63</v>
      </c>
      <c r="B55" s="6">
        <v>18000</v>
      </c>
      <c r="C55" s="6">
        <f>B55/2</f>
        <v>9000</v>
      </c>
      <c r="D55" s="6">
        <v>27000</v>
      </c>
      <c r="E55" s="6">
        <f>D55/2</f>
        <v>13500</v>
      </c>
      <c r="F55" s="6">
        <v>36000</v>
      </c>
      <c r="G55" s="6">
        <f>F55/2</f>
        <v>18000</v>
      </c>
      <c r="H55" s="6">
        <v>45500</v>
      </c>
      <c r="I55" s="6"/>
      <c r="J55" s="18">
        <v>725000</v>
      </c>
      <c r="K55" s="18"/>
    </row>
    <row r="56" spans="1:11" x14ac:dyDescent="0.25">
      <c r="A56" s="6" t="s">
        <v>64</v>
      </c>
      <c r="B56" s="6">
        <v>33000</v>
      </c>
      <c r="C56" s="6">
        <f>B56/2</f>
        <v>16500</v>
      </c>
      <c r="D56" s="6">
        <v>44000</v>
      </c>
      <c r="E56" s="6">
        <f>D56/2</f>
        <v>22000</v>
      </c>
      <c r="F56" s="6">
        <v>62000</v>
      </c>
      <c r="G56" s="6">
        <f>F56/2</f>
        <v>31000</v>
      </c>
      <c r="H56" s="6">
        <v>77000</v>
      </c>
      <c r="I56" s="6"/>
      <c r="J56" s="18">
        <v>123000</v>
      </c>
      <c r="K56" s="18"/>
    </row>
    <row r="57" spans="1:11" x14ac:dyDescent="0.25">
      <c r="A57" s="7" t="s">
        <v>23</v>
      </c>
      <c r="B57" s="7">
        <v>89000</v>
      </c>
      <c r="C57" s="6">
        <f>B57/2</f>
        <v>44500</v>
      </c>
      <c r="D57" s="7">
        <v>123000</v>
      </c>
      <c r="E57" s="6">
        <f>D57/2</f>
        <v>61500</v>
      </c>
      <c r="F57" s="7">
        <v>174000</v>
      </c>
      <c r="G57" s="6">
        <f>F57/2</f>
        <v>87000</v>
      </c>
      <c r="H57" s="7">
        <v>247000</v>
      </c>
      <c r="I57" s="7"/>
      <c r="J57" s="19">
        <v>397000</v>
      </c>
      <c r="K57" s="19"/>
    </row>
    <row r="58" spans="1:11" x14ac:dyDescent="0.25">
      <c r="A58" s="22" t="s">
        <v>24</v>
      </c>
      <c r="B58" s="22"/>
      <c r="C58" s="8">
        <f>B58/2</f>
        <v>0</v>
      </c>
      <c r="D58" s="9"/>
      <c r="E58" s="8">
        <f>D58/2</f>
        <v>0</v>
      </c>
      <c r="F58" s="9"/>
      <c r="G58" s="8">
        <f>F58/2</f>
        <v>0</v>
      </c>
      <c r="H58" s="9"/>
      <c r="I58" s="9"/>
      <c r="J58" s="9"/>
      <c r="K58" s="9"/>
    </row>
    <row r="59" spans="1:11" x14ac:dyDescent="0.25">
      <c r="A59" s="7" t="s">
        <v>25</v>
      </c>
      <c r="B59" s="7">
        <v>14000</v>
      </c>
      <c r="C59" s="6">
        <f>B59/2</f>
        <v>7000</v>
      </c>
      <c r="D59" s="7">
        <v>22000</v>
      </c>
      <c r="E59" s="6">
        <f>D59/2</f>
        <v>11000</v>
      </c>
      <c r="F59" s="7">
        <v>32000</v>
      </c>
      <c r="G59" s="6">
        <f>F59/2</f>
        <v>16000</v>
      </c>
      <c r="H59" s="7">
        <v>39000</v>
      </c>
      <c r="I59" s="7"/>
      <c r="J59" s="7">
        <v>52000</v>
      </c>
      <c r="K59" s="7"/>
    </row>
    <row r="60" spans="1:11" x14ac:dyDescent="0.25">
      <c r="A60" s="9" t="s">
        <v>44</v>
      </c>
      <c r="B60" s="7">
        <v>38000</v>
      </c>
      <c r="C60" s="6">
        <f>B60/2</f>
        <v>19000</v>
      </c>
      <c r="D60" s="7">
        <v>49000</v>
      </c>
      <c r="E60" s="6">
        <f>D60/2</f>
        <v>24500</v>
      </c>
      <c r="F60" s="7">
        <v>83000</v>
      </c>
      <c r="G60" s="6">
        <f>F60/2</f>
        <v>41500</v>
      </c>
      <c r="H60" s="7">
        <v>114000</v>
      </c>
      <c r="I60" s="7"/>
      <c r="J60" s="19">
        <v>166000</v>
      </c>
      <c r="K60" s="19"/>
    </row>
    <row r="61" spans="1:11" x14ac:dyDescent="0.25">
      <c r="A61" s="9" t="s">
        <v>45</v>
      </c>
      <c r="B61" s="7">
        <v>6500</v>
      </c>
      <c r="C61" s="6">
        <f>B61/2</f>
        <v>3250</v>
      </c>
      <c r="D61" s="7">
        <v>12000</v>
      </c>
      <c r="E61" s="6">
        <f>D61/2</f>
        <v>6000</v>
      </c>
      <c r="F61" s="7">
        <v>17000</v>
      </c>
      <c r="G61" s="6">
        <f>F61/2</f>
        <v>8500</v>
      </c>
      <c r="H61" s="7">
        <v>26000</v>
      </c>
      <c r="I61" s="7"/>
      <c r="J61" s="19">
        <v>20000</v>
      </c>
      <c r="K61" s="19"/>
    </row>
    <row r="62" spans="1:11" x14ac:dyDescent="0.25">
      <c r="A62" s="7" t="s">
        <v>46</v>
      </c>
      <c r="B62" s="7">
        <v>21500</v>
      </c>
      <c r="C62" s="6">
        <f>B62/2</f>
        <v>10750</v>
      </c>
      <c r="D62" s="7">
        <v>32000</v>
      </c>
      <c r="E62" s="6">
        <f>D62/2</f>
        <v>16000</v>
      </c>
      <c r="F62" s="7">
        <v>42500</v>
      </c>
      <c r="G62" s="6">
        <f>F62/2</f>
        <v>21250</v>
      </c>
      <c r="H62" s="7">
        <v>58500</v>
      </c>
      <c r="I62" s="7"/>
      <c r="J62" s="19">
        <v>85000</v>
      </c>
      <c r="K62" s="19"/>
    </row>
    <row r="63" spans="1:11" x14ac:dyDescent="0.25">
      <c r="A63" s="6" t="s">
        <v>65</v>
      </c>
      <c r="B63" s="6">
        <v>99000</v>
      </c>
      <c r="C63" s="6">
        <f>B63/2</f>
        <v>49500</v>
      </c>
      <c r="D63" s="6">
        <v>135000</v>
      </c>
      <c r="E63" s="6">
        <f>D63/2</f>
        <v>67500</v>
      </c>
      <c r="F63" s="6">
        <v>185000</v>
      </c>
      <c r="G63" s="6">
        <f>F63/2</f>
        <v>92500</v>
      </c>
      <c r="H63" s="6">
        <v>255000</v>
      </c>
      <c r="I63" s="6"/>
      <c r="J63" s="18">
        <v>443000</v>
      </c>
      <c r="K63" s="18"/>
    </row>
    <row r="64" spans="1:11" x14ac:dyDescent="0.25">
      <c r="A64" s="6" t="s">
        <v>66</v>
      </c>
      <c r="B64" s="6">
        <v>19000</v>
      </c>
      <c r="C64" s="6">
        <f>B64/2</f>
        <v>9500</v>
      </c>
      <c r="D64" s="6">
        <v>27000</v>
      </c>
      <c r="E64" s="6">
        <f>D64/2</f>
        <v>13500</v>
      </c>
      <c r="F64" s="6">
        <v>34000</v>
      </c>
      <c r="G64" s="6">
        <f>F64/2</f>
        <v>17000</v>
      </c>
      <c r="H64" s="6">
        <v>47000</v>
      </c>
      <c r="I64" s="6"/>
      <c r="J64" s="18">
        <v>69000</v>
      </c>
      <c r="K64" s="18"/>
    </row>
    <row r="65" spans="1:6" x14ac:dyDescent="0.25">
      <c r="A65" s="11"/>
      <c r="B65" s="11"/>
      <c r="C65" s="12"/>
      <c r="D65" s="13"/>
      <c r="E65" s="12"/>
      <c r="F65" s="13"/>
    </row>
    <row r="66" spans="1:6" x14ac:dyDescent="0.25">
      <c r="A66" s="1"/>
      <c r="B66" s="1"/>
      <c r="C66" s="4"/>
      <c r="D66" s="3"/>
      <c r="E66" s="4"/>
      <c r="F66" s="3"/>
    </row>
    <row r="67" spans="1:6" x14ac:dyDescent="0.25">
      <c r="A67" s="1"/>
      <c r="B67" s="1"/>
      <c r="C67" s="2"/>
      <c r="D67" s="3"/>
      <c r="E67" s="2"/>
      <c r="F67" s="3"/>
    </row>
    <row r="68" spans="1:6" x14ac:dyDescent="0.25">
      <c r="A68" s="1"/>
      <c r="B68" s="1"/>
      <c r="C68" s="2"/>
      <c r="D68" s="2"/>
      <c r="E68" s="2"/>
      <c r="F68" s="2"/>
    </row>
    <row r="69" spans="1:6" x14ac:dyDescent="0.25">
      <c r="A69" s="1"/>
      <c r="B69" s="1"/>
      <c r="C69" s="2"/>
      <c r="D69" s="2"/>
      <c r="E69" s="2"/>
      <c r="F69" s="2"/>
    </row>
    <row r="70" spans="1:6" x14ac:dyDescent="0.25">
      <c r="A70" s="1"/>
      <c r="B70" s="1"/>
      <c r="C70" s="2"/>
      <c r="D70" s="2"/>
      <c r="E70" s="3"/>
      <c r="F70" s="2"/>
    </row>
    <row r="71" spans="1:6" x14ac:dyDescent="0.25">
      <c r="A71" s="1"/>
      <c r="B71" s="1"/>
      <c r="C71" s="2"/>
      <c r="D71" s="3"/>
      <c r="E71" s="2"/>
      <c r="F71" s="3"/>
    </row>
    <row r="72" spans="1:6" x14ac:dyDescent="0.25">
      <c r="A72" s="1"/>
      <c r="B72" s="1"/>
      <c r="C72" s="2"/>
      <c r="D72" s="3"/>
      <c r="E72" s="2"/>
      <c r="F72" s="3"/>
    </row>
    <row r="73" spans="1:6" x14ac:dyDescent="0.25">
      <c r="A73" s="1"/>
      <c r="B73" s="1"/>
      <c r="C73" s="2"/>
      <c r="D73" s="2"/>
      <c r="E73" s="3"/>
      <c r="F73" s="2"/>
    </row>
    <row r="74" spans="1:6" x14ac:dyDescent="0.25">
      <c r="A74" s="1"/>
      <c r="B74" s="1"/>
      <c r="C74" s="2"/>
      <c r="D74" s="2"/>
      <c r="E74" s="3"/>
      <c r="F74" s="2"/>
    </row>
    <row r="75" spans="1:6" x14ac:dyDescent="0.25">
      <c r="A75" s="1"/>
      <c r="B75" s="1"/>
      <c r="C75" s="2"/>
      <c r="D75" s="2"/>
      <c r="E75" s="3"/>
      <c r="F75" s="2"/>
    </row>
    <row r="76" spans="1:6" x14ac:dyDescent="0.25">
      <c r="A76" s="1"/>
      <c r="B76" s="1"/>
      <c r="C76" s="2"/>
      <c r="D76" s="2"/>
      <c r="E76" s="3"/>
      <c r="F76" s="3"/>
    </row>
    <row r="77" spans="1:6" x14ac:dyDescent="0.25">
      <c r="A77" s="1"/>
      <c r="B77" s="1"/>
      <c r="C77" s="2"/>
      <c r="D77" s="2"/>
      <c r="E77" s="2"/>
      <c r="F77" s="2"/>
    </row>
    <row r="78" spans="1:6" x14ac:dyDescent="0.25">
      <c r="A78" s="1"/>
      <c r="B78" s="1"/>
      <c r="C78" s="2"/>
      <c r="D78" s="2"/>
      <c r="E78" s="2"/>
      <c r="F78" s="2"/>
    </row>
    <row r="79" spans="1:6" x14ac:dyDescent="0.25">
      <c r="A79" s="1"/>
      <c r="B79" s="1"/>
      <c r="C79" s="2"/>
      <c r="D79" s="3"/>
      <c r="E79" s="2"/>
      <c r="F79" s="3"/>
    </row>
    <row r="80" spans="1:6" x14ac:dyDescent="0.25">
      <c r="A80" s="1"/>
      <c r="B80" s="1"/>
      <c r="C80" s="2"/>
      <c r="D80" s="3"/>
      <c r="E80" s="2"/>
      <c r="F80" s="3"/>
    </row>
    <row r="81" spans="1:6" x14ac:dyDescent="0.25">
      <c r="A81" s="1"/>
      <c r="B81" s="1"/>
      <c r="C81" s="2"/>
      <c r="D81" s="2"/>
      <c r="E81" s="3"/>
      <c r="F81" s="2"/>
    </row>
    <row r="82" spans="1:6" x14ac:dyDescent="0.25">
      <c r="A82" s="1"/>
      <c r="B82" s="1"/>
      <c r="C82" s="2"/>
      <c r="D82" s="2"/>
      <c r="E82" s="2"/>
      <c r="F82" s="2"/>
    </row>
    <row r="83" spans="1:6" x14ac:dyDescent="0.25">
      <c r="A83" s="1"/>
      <c r="B83" s="1"/>
      <c r="C83" s="2"/>
      <c r="D83" s="2"/>
      <c r="E83" s="2"/>
      <c r="F83" s="2"/>
    </row>
    <row r="84" spans="1:6" x14ac:dyDescent="0.25">
      <c r="A84" s="1"/>
      <c r="B84" s="1"/>
      <c r="C84" s="4"/>
      <c r="D84" s="3"/>
      <c r="E84" s="2"/>
      <c r="F84" s="3"/>
    </row>
    <row r="85" spans="1:6" x14ac:dyDescent="0.25">
      <c r="A85" s="1"/>
      <c r="B85" s="1"/>
      <c r="C85" s="2"/>
      <c r="D85" s="3"/>
      <c r="E85" s="2"/>
      <c r="F85" s="3"/>
    </row>
    <row r="86" spans="1:6" x14ac:dyDescent="0.25">
      <c r="A86" s="1"/>
      <c r="B86" s="1"/>
      <c r="C86" s="2"/>
      <c r="D86" s="2"/>
      <c r="E86" s="3"/>
      <c r="F86" s="2"/>
    </row>
    <row r="87" spans="1:6" x14ac:dyDescent="0.25">
      <c r="A87" s="1"/>
      <c r="B87" s="1"/>
      <c r="C87" s="2"/>
      <c r="D87" s="2"/>
      <c r="E87" s="3"/>
      <c r="F87" s="2"/>
    </row>
    <row r="88" spans="1:6" x14ac:dyDescent="0.25">
      <c r="A88" s="1"/>
      <c r="B88" s="1"/>
      <c r="C88" s="2"/>
      <c r="D88" s="3"/>
      <c r="E88" s="2"/>
      <c r="F88" s="3"/>
    </row>
    <row r="89" spans="1:6" x14ac:dyDescent="0.25">
      <c r="A89" s="1"/>
      <c r="B89" s="1"/>
      <c r="C89" s="2"/>
      <c r="D89" s="2"/>
      <c r="E89" s="3"/>
      <c r="F89" s="2"/>
    </row>
    <row r="90" spans="1:6" x14ac:dyDescent="0.25">
      <c r="A90" s="1"/>
      <c r="B90" s="1"/>
      <c r="C90" s="2"/>
      <c r="D90" s="2"/>
      <c r="E90" s="3"/>
      <c r="F90" s="2"/>
    </row>
    <row r="91" spans="1:6" x14ac:dyDescent="0.25">
      <c r="A91" s="1"/>
      <c r="B91" s="1"/>
      <c r="C91" s="2"/>
      <c r="D91" s="2"/>
      <c r="E91" s="3"/>
      <c r="F91" s="2"/>
    </row>
    <row r="92" spans="1:6" x14ac:dyDescent="0.25">
      <c r="A92" s="1"/>
      <c r="B92" s="1"/>
      <c r="C92" s="2"/>
      <c r="D92" s="2"/>
      <c r="E92" s="3"/>
      <c r="F92" s="2"/>
    </row>
    <row r="93" spans="1:6" x14ac:dyDescent="0.25">
      <c r="A93" s="1"/>
      <c r="B93" s="1"/>
      <c r="C93" s="2"/>
      <c r="D93" s="2"/>
      <c r="E93" s="3"/>
      <c r="F93" s="2"/>
    </row>
    <row r="94" spans="1:6" x14ac:dyDescent="0.25">
      <c r="A94" s="1"/>
      <c r="B94" s="1"/>
      <c r="C94" s="2"/>
      <c r="D94" s="3"/>
      <c r="E94" s="2"/>
      <c r="F94" s="3"/>
    </row>
    <row r="95" spans="1:6" x14ac:dyDescent="0.25">
      <c r="A95" s="1"/>
      <c r="B95" s="1"/>
      <c r="C95" s="2"/>
      <c r="D95" s="3"/>
      <c r="E95" s="2"/>
      <c r="F95" s="3"/>
    </row>
    <row r="96" spans="1:6" x14ac:dyDescent="0.25">
      <c r="A96" s="1"/>
      <c r="B96" s="1"/>
      <c r="C96" s="2"/>
      <c r="D96" s="3"/>
      <c r="E96" s="2"/>
      <c r="F96" s="3"/>
    </row>
    <row r="97" spans="1:6" x14ac:dyDescent="0.25">
      <c r="A97" s="1"/>
      <c r="B97" s="1"/>
      <c r="C97" s="2"/>
      <c r="D97" s="3"/>
      <c r="E97" s="2"/>
      <c r="F97" s="3"/>
    </row>
  </sheetData>
  <sortState ref="A3:K64">
    <sortCondition ref="A3:A64"/>
  </sortState>
  <mergeCells count="6">
    <mergeCell ref="H1:I1"/>
    <mergeCell ref="J1:K1"/>
    <mergeCell ref="D1:E1"/>
    <mergeCell ref="F1:G1"/>
    <mergeCell ref="B1:C1"/>
    <mergeCell ref="A1:A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sqref="A1:K2"/>
    </sheetView>
  </sheetViews>
  <sheetFormatPr defaultRowHeight="15" x14ac:dyDescent="0.25"/>
  <cols>
    <col min="1" max="1" width="17.85546875" customWidth="1"/>
    <col min="2" max="3" width="12.42578125" customWidth="1"/>
    <col min="4" max="4" width="14.140625" customWidth="1"/>
    <col min="5" max="5" width="14" customWidth="1"/>
    <col min="6" max="6" width="12.85546875" customWidth="1"/>
    <col min="7" max="7" width="12" customWidth="1"/>
    <col min="8" max="9" width="13.5703125" customWidth="1"/>
    <col min="10" max="10" width="13.28515625" customWidth="1"/>
    <col min="11" max="11" width="17.140625" customWidth="1"/>
  </cols>
  <sheetData>
    <row r="1" spans="1:11" x14ac:dyDescent="0.25">
      <c r="A1" s="15" t="s">
        <v>1</v>
      </c>
      <c r="B1" s="16" t="s">
        <v>0</v>
      </c>
      <c r="C1" s="16"/>
      <c r="D1" s="17" t="s">
        <v>68</v>
      </c>
      <c r="E1" s="17"/>
      <c r="F1" s="17" t="s">
        <v>69</v>
      </c>
      <c r="G1" s="17"/>
      <c r="H1" s="17" t="s">
        <v>70</v>
      </c>
      <c r="I1" s="17"/>
      <c r="J1" s="17" t="s">
        <v>67</v>
      </c>
      <c r="K1" s="17"/>
    </row>
    <row r="2" spans="1:11" ht="30" x14ac:dyDescent="0.25">
      <c r="A2" s="15"/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10" t="s">
        <v>2</v>
      </c>
      <c r="I2" s="10" t="s">
        <v>3</v>
      </c>
      <c r="J2" s="10" t="s">
        <v>2</v>
      </c>
      <c r="K2" s="10" t="s">
        <v>3</v>
      </c>
    </row>
    <row r="3" spans="1:11" x14ac:dyDescent="0.25">
      <c r="A3" s="8" t="s">
        <v>5</v>
      </c>
      <c r="B3" s="8">
        <v>38000</v>
      </c>
      <c r="C3" s="8">
        <v>19000</v>
      </c>
      <c r="D3" s="6">
        <v>52000</v>
      </c>
      <c r="E3" s="6">
        <v>26000</v>
      </c>
      <c r="F3" s="6">
        <v>110000</v>
      </c>
      <c r="G3" s="6">
        <v>55000</v>
      </c>
      <c r="H3" s="6">
        <v>140000</v>
      </c>
      <c r="I3" s="6"/>
      <c r="J3" s="6">
        <v>160000</v>
      </c>
      <c r="K3" s="7"/>
    </row>
    <row r="4" spans="1:11" x14ac:dyDescent="0.25">
      <c r="A4" s="8" t="s">
        <v>6</v>
      </c>
      <c r="B4" s="8">
        <v>22000</v>
      </c>
      <c r="C4" s="8">
        <v>11000</v>
      </c>
      <c r="D4" s="6">
        <v>30000</v>
      </c>
      <c r="E4" s="6">
        <v>12000</v>
      </c>
      <c r="F4" s="6">
        <v>60000</v>
      </c>
      <c r="G4" s="6">
        <v>30000</v>
      </c>
      <c r="H4" s="6">
        <v>75000</v>
      </c>
      <c r="I4" s="6"/>
      <c r="J4" s="6">
        <v>85000</v>
      </c>
      <c r="K4" s="7"/>
    </row>
    <row r="5" spans="1:11" x14ac:dyDescent="0.25">
      <c r="A5" s="8" t="s">
        <v>7</v>
      </c>
      <c r="B5" s="8">
        <v>50000</v>
      </c>
      <c r="C5" s="8">
        <v>25000</v>
      </c>
      <c r="D5" s="6">
        <v>75000</v>
      </c>
      <c r="E5" s="6">
        <v>37500</v>
      </c>
      <c r="F5" s="6">
        <v>160000</v>
      </c>
      <c r="G5" s="6">
        <v>80000</v>
      </c>
      <c r="H5" s="6">
        <v>200000</v>
      </c>
      <c r="I5" s="6"/>
      <c r="J5" s="6">
        <v>235000</v>
      </c>
      <c r="K5" s="7"/>
    </row>
    <row r="6" spans="1:11" x14ac:dyDescent="0.25">
      <c r="A6" s="9" t="s">
        <v>26</v>
      </c>
      <c r="B6" s="9">
        <v>24000</v>
      </c>
      <c r="C6" s="9">
        <v>12000</v>
      </c>
      <c r="D6" s="7">
        <v>33000</v>
      </c>
      <c r="E6" s="7">
        <v>16500</v>
      </c>
      <c r="F6" s="7">
        <v>70000</v>
      </c>
      <c r="G6" s="7">
        <v>35000</v>
      </c>
      <c r="H6" s="7">
        <v>90000</v>
      </c>
      <c r="I6" s="7"/>
      <c r="J6" s="7">
        <v>102000</v>
      </c>
      <c r="K6" s="7"/>
    </row>
    <row r="7" spans="1:11" x14ac:dyDescent="0.25">
      <c r="A7" s="9" t="s">
        <v>27</v>
      </c>
      <c r="B7" s="9">
        <v>24000</v>
      </c>
      <c r="C7" s="9">
        <v>12000</v>
      </c>
      <c r="D7" s="7">
        <v>33000</v>
      </c>
      <c r="E7" s="7">
        <v>16500</v>
      </c>
      <c r="F7" s="7">
        <v>70000</v>
      </c>
      <c r="G7" s="7">
        <v>35000</v>
      </c>
      <c r="H7" s="7">
        <v>90000</v>
      </c>
      <c r="I7" s="7"/>
      <c r="J7" s="7">
        <v>104000</v>
      </c>
      <c r="K7" s="7"/>
    </row>
    <row r="8" spans="1:11" x14ac:dyDescent="0.25">
      <c r="A8" s="9" t="s">
        <v>28</v>
      </c>
      <c r="B8" s="9">
        <v>28000</v>
      </c>
      <c r="C8" s="9">
        <v>14000</v>
      </c>
      <c r="D8" s="7">
        <v>45000</v>
      </c>
      <c r="E8" s="7">
        <v>22500</v>
      </c>
      <c r="F8" s="7">
        <v>96000</v>
      </c>
      <c r="G8" s="7">
        <v>48000</v>
      </c>
      <c r="H8" s="7">
        <v>120000</v>
      </c>
      <c r="I8" s="7"/>
      <c r="J8" s="7">
        <v>136000</v>
      </c>
      <c r="K8" s="7"/>
    </row>
    <row r="9" spans="1:11" x14ac:dyDescent="0.25">
      <c r="A9" s="9" t="s">
        <v>47</v>
      </c>
      <c r="B9" s="9">
        <v>20000</v>
      </c>
      <c r="C9" s="9">
        <v>10000</v>
      </c>
      <c r="D9" s="7">
        <v>29000</v>
      </c>
      <c r="E9" s="7">
        <v>14500</v>
      </c>
      <c r="F9" s="7">
        <v>56000</v>
      </c>
      <c r="G9" s="7">
        <v>28000</v>
      </c>
      <c r="H9" s="7">
        <v>70000</v>
      </c>
      <c r="I9" s="7"/>
      <c r="J9" s="7">
        <v>80000</v>
      </c>
      <c r="K9" s="7"/>
    </row>
    <row r="10" spans="1:11" x14ac:dyDescent="0.25">
      <c r="A10" s="9" t="s">
        <v>48</v>
      </c>
      <c r="B10" s="9">
        <v>16000</v>
      </c>
      <c r="C10" s="9">
        <v>8000</v>
      </c>
      <c r="D10" s="7">
        <v>22000</v>
      </c>
      <c r="E10" s="7">
        <v>11000</v>
      </c>
      <c r="F10" s="7">
        <v>48000</v>
      </c>
      <c r="G10" s="7">
        <v>24000</v>
      </c>
      <c r="H10" s="7">
        <v>60000</v>
      </c>
      <c r="I10" s="7"/>
      <c r="J10" s="7">
        <v>68000</v>
      </c>
      <c r="K10" s="7"/>
    </row>
    <row r="11" spans="1:11" x14ac:dyDescent="0.25">
      <c r="A11" s="9" t="s">
        <v>49</v>
      </c>
      <c r="B11" s="9">
        <v>22000</v>
      </c>
      <c r="C11" s="9">
        <v>11000</v>
      </c>
      <c r="D11" s="7">
        <v>33000</v>
      </c>
      <c r="E11" s="7">
        <v>16500</v>
      </c>
      <c r="F11" s="7">
        <v>70000</v>
      </c>
      <c r="G11" s="7">
        <v>35000</v>
      </c>
      <c r="H11" s="7">
        <v>90000</v>
      </c>
      <c r="I11" s="7"/>
      <c r="J11" s="7">
        <v>102000</v>
      </c>
      <c r="K11" s="7"/>
    </row>
    <row r="12" spans="1:11" x14ac:dyDescent="0.25">
      <c r="A12" s="8" t="s">
        <v>8</v>
      </c>
      <c r="B12" s="8">
        <v>18000</v>
      </c>
      <c r="C12" s="8">
        <v>9000</v>
      </c>
      <c r="D12" s="6">
        <v>25000</v>
      </c>
      <c r="E12" s="6">
        <v>12500</v>
      </c>
      <c r="F12" s="6">
        <v>50000</v>
      </c>
      <c r="G12" s="6">
        <v>25000</v>
      </c>
      <c r="H12" s="6">
        <v>62000</v>
      </c>
      <c r="I12" s="6"/>
      <c r="J12" s="6">
        <v>80000</v>
      </c>
      <c r="K12" s="7"/>
    </row>
    <row r="13" spans="1:11" x14ac:dyDescent="0.25">
      <c r="A13" s="8" t="s">
        <v>9</v>
      </c>
      <c r="B13" s="8">
        <v>21000</v>
      </c>
      <c r="C13" s="8">
        <v>10500</v>
      </c>
      <c r="D13" s="6">
        <v>29000</v>
      </c>
      <c r="E13" s="6">
        <v>14500</v>
      </c>
      <c r="F13" s="6">
        <v>55000</v>
      </c>
      <c r="G13" s="6">
        <v>22500</v>
      </c>
      <c r="H13" s="6">
        <v>70000</v>
      </c>
      <c r="I13" s="6"/>
      <c r="J13" s="6">
        <v>80000</v>
      </c>
      <c r="K13" s="7"/>
    </row>
    <row r="14" spans="1:11" x14ac:dyDescent="0.25">
      <c r="A14" s="8" t="s">
        <v>10</v>
      </c>
      <c r="B14" s="8">
        <v>20000</v>
      </c>
      <c r="C14" s="8">
        <v>10000</v>
      </c>
      <c r="D14" s="6">
        <v>28000</v>
      </c>
      <c r="E14" s="6">
        <v>14000</v>
      </c>
      <c r="F14" s="6">
        <v>56000</v>
      </c>
      <c r="G14" s="6">
        <v>28000</v>
      </c>
      <c r="H14" s="6">
        <v>72000</v>
      </c>
      <c r="I14" s="6"/>
      <c r="J14" s="6">
        <v>84000</v>
      </c>
      <c r="K14" s="7"/>
    </row>
    <row r="15" spans="1:11" x14ac:dyDescent="0.25">
      <c r="A15" s="9" t="s">
        <v>29</v>
      </c>
      <c r="B15" s="9">
        <v>13000</v>
      </c>
      <c r="C15" s="9">
        <v>6500</v>
      </c>
      <c r="D15" s="7">
        <v>18000</v>
      </c>
      <c r="E15" s="7">
        <v>9000</v>
      </c>
      <c r="F15" s="7">
        <v>34000</v>
      </c>
      <c r="G15" s="7">
        <v>17000</v>
      </c>
      <c r="H15" s="7">
        <v>42000</v>
      </c>
      <c r="I15" s="7"/>
      <c r="J15" s="7">
        <v>48000</v>
      </c>
      <c r="K15" s="7"/>
    </row>
    <row r="16" spans="1:11" x14ac:dyDescent="0.25">
      <c r="A16" s="9" t="s">
        <v>30</v>
      </c>
      <c r="B16" s="9">
        <v>78000</v>
      </c>
      <c r="C16" s="9">
        <v>39000</v>
      </c>
      <c r="D16" s="7">
        <v>120000</v>
      </c>
      <c r="E16" s="7">
        <v>60000</v>
      </c>
      <c r="F16" s="7">
        <v>260000</v>
      </c>
      <c r="G16" s="7">
        <v>130000</v>
      </c>
      <c r="H16" s="7">
        <v>320000</v>
      </c>
      <c r="I16" s="7"/>
      <c r="J16" s="7">
        <v>365000</v>
      </c>
      <c r="K16" s="7"/>
    </row>
    <row r="17" spans="1:11" x14ac:dyDescent="0.25">
      <c r="A17" s="9" t="s">
        <v>31</v>
      </c>
      <c r="B17" s="9">
        <v>11000</v>
      </c>
      <c r="C17" s="9">
        <v>5500</v>
      </c>
      <c r="D17" s="7">
        <v>17000</v>
      </c>
      <c r="E17" s="7">
        <v>8500</v>
      </c>
      <c r="F17" s="7">
        <v>31000</v>
      </c>
      <c r="G17" s="7">
        <v>15500</v>
      </c>
      <c r="H17" s="7">
        <v>40000</v>
      </c>
      <c r="I17" s="7"/>
      <c r="J17" s="7">
        <v>45000</v>
      </c>
      <c r="K17" s="7"/>
    </row>
    <row r="18" spans="1:11" x14ac:dyDescent="0.25">
      <c r="A18" s="9" t="s">
        <v>50</v>
      </c>
      <c r="B18" s="9">
        <v>8000</v>
      </c>
      <c r="C18" s="9">
        <v>4000</v>
      </c>
      <c r="D18" s="7">
        <v>12000</v>
      </c>
      <c r="E18" s="7">
        <v>6000</v>
      </c>
      <c r="F18" s="7">
        <v>20000</v>
      </c>
      <c r="G18" s="7">
        <v>10000</v>
      </c>
      <c r="H18" s="7">
        <v>25000</v>
      </c>
      <c r="I18" s="7"/>
      <c r="J18" s="7">
        <v>30000</v>
      </c>
      <c r="K18" s="7"/>
    </row>
    <row r="19" spans="1:11" x14ac:dyDescent="0.25">
      <c r="A19" s="9" t="s">
        <v>51</v>
      </c>
      <c r="B19" s="9">
        <v>42000</v>
      </c>
      <c r="C19" s="9">
        <v>21000</v>
      </c>
      <c r="D19" s="7">
        <v>64000</v>
      </c>
      <c r="E19" s="7">
        <v>32000</v>
      </c>
      <c r="F19" s="7">
        <v>138000</v>
      </c>
      <c r="G19" s="7">
        <v>69000</v>
      </c>
      <c r="H19" s="7">
        <v>170000</v>
      </c>
      <c r="I19" s="7"/>
      <c r="J19" s="7">
        <v>190000</v>
      </c>
      <c r="K19" s="7"/>
    </row>
    <row r="20" spans="1:11" x14ac:dyDescent="0.25">
      <c r="A20" s="9" t="s">
        <v>52</v>
      </c>
      <c r="B20" s="9">
        <v>20000</v>
      </c>
      <c r="C20" s="9">
        <v>10000</v>
      </c>
      <c r="D20" s="7">
        <v>32000</v>
      </c>
      <c r="E20" s="7">
        <v>16000</v>
      </c>
      <c r="F20" s="7">
        <v>70000</v>
      </c>
      <c r="G20" s="7">
        <v>35000</v>
      </c>
      <c r="H20" s="7">
        <v>85000</v>
      </c>
      <c r="I20" s="7"/>
      <c r="J20" s="7">
        <v>100000</v>
      </c>
      <c r="K20" s="7"/>
    </row>
    <row r="21" spans="1:11" x14ac:dyDescent="0.25">
      <c r="A21" s="8" t="s">
        <v>11</v>
      </c>
      <c r="B21" s="8">
        <v>50000</v>
      </c>
      <c r="C21" s="8">
        <v>25000</v>
      </c>
      <c r="D21" s="6">
        <v>78000</v>
      </c>
      <c r="E21" s="6">
        <v>39000</v>
      </c>
      <c r="F21" s="6">
        <v>160000</v>
      </c>
      <c r="G21" s="6">
        <v>80000</v>
      </c>
      <c r="H21" s="6">
        <v>200000</v>
      </c>
      <c r="I21" s="6"/>
      <c r="J21" s="6">
        <v>230000</v>
      </c>
      <c r="K21" s="7"/>
    </row>
    <row r="22" spans="1:11" x14ac:dyDescent="0.25">
      <c r="A22" s="9" t="s">
        <v>12</v>
      </c>
      <c r="B22" s="9">
        <v>16000</v>
      </c>
      <c r="C22" s="9">
        <v>8000</v>
      </c>
      <c r="D22" s="7">
        <v>22500</v>
      </c>
      <c r="E22" s="7">
        <v>11250</v>
      </c>
      <c r="F22" s="7">
        <v>45000</v>
      </c>
      <c r="G22" s="7">
        <v>22500</v>
      </c>
      <c r="H22" s="7">
        <v>55000</v>
      </c>
      <c r="I22" s="7"/>
      <c r="J22" s="7">
        <v>63000</v>
      </c>
      <c r="K22" s="7"/>
    </row>
    <row r="23" spans="1:11" x14ac:dyDescent="0.25">
      <c r="A23" s="9" t="s">
        <v>13</v>
      </c>
      <c r="B23" s="9">
        <v>22000</v>
      </c>
      <c r="C23" s="9">
        <v>11000</v>
      </c>
      <c r="D23" s="7">
        <v>28000</v>
      </c>
      <c r="E23" s="7">
        <v>14000</v>
      </c>
      <c r="F23" s="7">
        <v>60000</v>
      </c>
      <c r="G23" s="7">
        <v>30000</v>
      </c>
      <c r="H23" s="7">
        <v>75000</v>
      </c>
      <c r="I23" s="7"/>
      <c r="J23" s="7">
        <v>85000</v>
      </c>
      <c r="K23" s="7"/>
    </row>
    <row r="24" spans="1:11" x14ac:dyDescent="0.25">
      <c r="A24" s="9" t="s">
        <v>32</v>
      </c>
      <c r="B24" s="9">
        <v>28000</v>
      </c>
      <c r="C24" s="9">
        <v>14000</v>
      </c>
      <c r="D24" s="7">
        <v>45000</v>
      </c>
      <c r="E24" s="7">
        <v>22500</v>
      </c>
      <c r="F24" s="7">
        <v>96000</v>
      </c>
      <c r="G24" s="7">
        <v>48000</v>
      </c>
      <c r="H24" s="7">
        <v>120000</v>
      </c>
      <c r="I24" s="7"/>
      <c r="J24" s="7">
        <v>136000</v>
      </c>
      <c r="K24" s="7"/>
    </row>
    <row r="25" spans="1:11" x14ac:dyDescent="0.25">
      <c r="A25" s="9" t="s">
        <v>33</v>
      </c>
      <c r="B25" s="9">
        <v>60000</v>
      </c>
      <c r="C25" s="9">
        <v>30000</v>
      </c>
      <c r="D25" s="7">
        <v>90000</v>
      </c>
      <c r="E25" s="7">
        <v>45000</v>
      </c>
      <c r="F25" s="7">
        <v>190000</v>
      </c>
      <c r="G25" s="7">
        <v>95000</v>
      </c>
      <c r="H25" s="7">
        <v>240000</v>
      </c>
      <c r="I25" s="7"/>
      <c r="J25" s="7">
        <v>270000</v>
      </c>
      <c r="K25" s="7"/>
    </row>
    <row r="26" spans="1:11" x14ac:dyDescent="0.25">
      <c r="A26" s="9" t="s">
        <v>34</v>
      </c>
      <c r="B26" s="9">
        <v>22000</v>
      </c>
      <c r="C26" s="9">
        <v>11000</v>
      </c>
      <c r="D26" s="7">
        <v>33000</v>
      </c>
      <c r="E26" s="7">
        <v>16500</v>
      </c>
      <c r="F26" s="7">
        <v>70000</v>
      </c>
      <c r="G26" s="7">
        <v>35000</v>
      </c>
      <c r="H26" s="7">
        <v>90000</v>
      </c>
      <c r="I26" s="7"/>
      <c r="J26" s="7">
        <v>102000</v>
      </c>
      <c r="K26" s="7"/>
    </row>
    <row r="27" spans="1:11" x14ac:dyDescent="0.25">
      <c r="A27" s="9" t="s">
        <v>53</v>
      </c>
      <c r="B27" s="9">
        <v>21000</v>
      </c>
      <c r="C27" s="9">
        <v>10500</v>
      </c>
      <c r="D27" s="7">
        <v>34000</v>
      </c>
      <c r="E27" s="7">
        <v>17000</v>
      </c>
      <c r="F27" s="7">
        <v>70000</v>
      </c>
      <c r="G27" s="7">
        <v>35000</v>
      </c>
      <c r="H27" s="7">
        <v>85000</v>
      </c>
      <c r="I27" s="7"/>
      <c r="J27" s="7">
        <v>100000</v>
      </c>
      <c r="K27" s="7"/>
    </row>
    <row r="28" spans="1:11" x14ac:dyDescent="0.25">
      <c r="A28" s="9" t="s">
        <v>54</v>
      </c>
      <c r="B28" s="9">
        <v>18000</v>
      </c>
      <c r="C28" s="9">
        <v>9000</v>
      </c>
      <c r="D28" s="7">
        <v>25000</v>
      </c>
      <c r="E28" s="7">
        <v>12500</v>
      </c>
      <c r="F28" s="7">
        <v>50000</v>
      </c>
      <c r="G28" s="7">
        <v>25000</v>
      </c>
      <c r="H28" s="7">
        <v>60000</v>
      </c>
      <c r="I28" s="7"/>
      <c r="J28" s="7">
        <v>70000</v>
      </c>
      <c r="K28" s="7"/>
    </row>
    <row r="29" spans="1:11" x14ac:dyDescent="0.25">
      <c r="A29" s="9" t="s">
        <v>55</v>
      </c>
      <c r="B29" s="9">
        <v>20000</v>
      </c>
      <c r="C29" s="9">
        <v>10000</v>
      </c>
      <c r="D29" s="7">
        <v>26000</v>
      </c>
      <c r="E29" s="7">
        <v>13000</v>
      </c>
      <c r="F29" s="7">
        <v>42000</v>
      </c>
      <c r="G29" s="7">
        <v>21000</v>
      </c>
      <c r="H29" s="7">
        <v>52000</v>
      </c>
      <c r="I29" s="7"/>
      <c r="J29" s="7">
        <v>90000</v>
      </c>
      <c r="K29" s="7"/>
    </row>
    <row r="30" spans="1:11" x14ac:dyDescent="0.25">
      <c r="A30" s="9" t="s">
        <v>14</v>
      </c>
      <c r="B30" s="9">
        <v>48000</v>
      </c>
      <c r="C30" s="9">
        <v>24000</v>
      </c>
      <c r="D30" s="7">
        <v>75000</v>
      </c>
      <c r="E30" s="7">
        <v>37500</v>
      </c>
      <c r="F30" s="7">
        <v>155000</v>
      </c>
      <c r="G30" s="7">
        <v>77500</v>
      </c>
      <c r="H30" s="7">
        <v>190000</v>
      </c>
      <c r="I30" s="7"/>
      <c r="J30" s="7">
        <v>220000</v>
      </c>
      <c r="K30" s="7"/>
    </row>
    <row r="31" spans="1:11" x14ac:dyDescent="0.25">
      <c r="A31" s="9" t="s">
        <v>15</v>
      </c>
      <c r="B31" s="9">
        <v>48000</v>
      </c>
      <c r="C31" s="9">
        <v>24000</v>
      </c>
      <c r="D31" s="7">
        <v>75000</v>
      </c>
      <c r="E31" s="7">
        <v>37500</v>
      </c>
      <c r="F31" s="7">
        <v>155000</v>
      </c>
      <c r="G31" s="7">
        <v>77500</v>
      </c>
      <c r="H31" s="7">
        <v>190000</v>
      </c>
      <c r="I31" s="7"/>
      <c r="J31" s="7">
        <v>220000</v>
      </c>
      <c r="K31" s="7"/>
    </row>
    <row r="32" spans="1:11" x14ac:dyDescent="0.25">
      <c r="A32" s="9" t="s">
        <v>16</v>
      </c>
      <c r="B32" s="9">
        <v>14000</v>
      </c>
      <c r="C32" s="9">
        <v>7000</v>
      </c>
      <c r="D32" s="7">
        <v>20000</v>
      </c>
      <c r="E32" s="7">
        <v>10000</v>
      </c>
      <c r="F32" s="7">
        <v>36000</v>
      </c>
      <c r="G32" s="7">
        <v>18000</v>
      </c>
      <c r="H32" s="7">
        <v>42000</v>
      </c>
      <c r="I32" s="7"/>
      <c r="J32" s="7">
        <v>50000</v>
      </c>
      <c r="K32" s="7"/>
    </row>
    <row r="33" spans="1:11" x14ac:dyDescent="0.25">
      <c r="A33" s="9" t="s">
        <v>35</v>
      </c>
      <c r="B33" s="9">
        <v>44000</v>
      </c>
      <c r="C33" s="9">
        <v>22000</v>
      </c>
      <c r="D33" s="7">
        <v>68000</v>
      </c>
      <c r="E33" s="7">
        <v>34000</v>
      </c>
      <c r="F33" s="7">
        <v>145000</v>
      </c>
      <c r="G33" s="7">
        <v>72500</v>
      </c>
      <c r="H33" s="7">
        <v>180000</v>
      </c>
      <c r="I33" s="7"/>
      <c r="J33" s="7">
        <v>205000</v>
      </c>
      <c r="K33" s="7"/>
    </row>
    <row r="34" spans="1:11" x14ac:dyDescent="0.25">
      <c r="A34" s="9" t="s">
        <v>36</v>
      </c>
      <c r="B34" s="9">
        <v>55000</v>
      </c>
      <c r="C34" s="9">
        <v>22500</v>
      </c>
      <c r="D34" s="7">
        <v>80000</v>
      </c>
      <c r="E34" s="7">
        <v>40000</v>
      </c>
      <c r="F34" s="7">
        <v>170000</v>
      </c>
      <c r="G34" s="7">
        <v>85000</v>
      </c>
      <c r="H34" s="7">
        <v>210000</v>
      </c>
      <c r="I34" s="7"/>
      <c r="J34" s="7">
        <v>240000</v>
      </c>
      <c r="K34" s="7"/>
    </row>
    <row r="35" spans="1:11" x14ac:dyDescent="0.25">
      <c r="A35" s="9" t="s">
        <v>37</v>
      </c>
      <c r="B35" s="9">
        <v>32000</v>
      </c>
      <c r="C35" s="9">
        <v>16000</v>
      </c>
      <c r="D35" s="7">
        <v>50000</v>
      </c>
      <c r="E35" s="7">
        <v>25000</v>
      </c>
      <c r="F35" s="7">
        <v>100000</v>
      </c>
      <c r="G35" s="7">
        <v>50000</v>
      </c>
      <c r="H35" s="7">
        <v>130000</v>
      </c>
      <c r="I35" s="7"/>
      <c r="J35" s="7">
        <v>150000</v>
      </c>
      <c r="K35" s="7"/>
    </row>
    <row r="36" spans="1:11" x14ac:dyDescent="0.25">
      <c r="A36" s="9" t="s">
        <v>56</v>
      </c>
      <c r="B36" s="9">
        <v>22000</v>
      </c>
      <c r="C36" s="9">
        <v>11000</v>
      </c>
      <c r="D36" s="7">
        <v>30000</v>
      </c>
      <c r="E36" s="7">
        <v>15000</v>
      </c>
      <c r="F36" s="7">
        <v>60000</v>
      </c>
      <c r="G36" s="7">
        <v>30000</v>
      </c>
      <c r="H36" s="7">
        <v>75000</v>
      </c>
      <c r="I36" s="7"/>
      <c r="J36" s="7">
        <v>95000</v>
      </c>
      <c r="K36" s="7"/>
    </row>
    <row r="37" spans="1:11" x14ac:dyDescent="0.25">
      <c r="A37" s="9" t="s">
        <v>57</v>
      </c>
      <c r="B37" s="9">
        <v>12000</v>
      </c>
      <c r="C37" s="9">
        <v>6000</v>
      </c>
      <c r="D37" s="7">
        <v>16000</v>
      </c>
      <c r="E37" s="7">
        <v>8000</v>
      </c>
      <c r="F37" s="7">
        <v>25000</v>
      </c>
      <c r="G37" s="7">
        <v>12500</v>
      </c>
      <c r="H37" s="7">
        <v>30000</v>
      </c>
      <c r="I37" s="7"/>
      <c r="J37" s="7">
        <v>38000</v>
      </c>
      <c r="K37" s="7"/>
    </row>
    <row r="38" spans="1:11" x14ac:dyDescent="0.25">
      <c r="A38" s="9" t="s">
        <v>58</v>
      </c>
      <c r="B38" s="9">
        <v>8000</v>
      </c>
      <c r="C38" s="9">
        <v>4000</v>
      </c>
      <c r="D38" s="7">
        <v>12000</v>
      </c>
      <c r="E38" s="7">
        <v>6000</v>
      </c>
      <c r="F38" s="7">
        <v>22000</v>
      </c>
      <c r="G38" s="7">
        <v>11000</v>
      </c>
      <c r="H38" s="7">
        <v>28000</v>
      </c>
      <c r="I38" s="7"/>
      <c r="J38" s="7">
        <v>35000</v>
      </c>
      <c r="K38" s="7"/>
    </row>
    <row r="39" spans="1:11" x14ac:dyDescent="0.25">
      <c r="A39" s="9" t="s">
        <v>17</v>
      </c>
      <c r="B39" s="9">
        <v>18000</v>
      </c>
      <c r="C39" s="9">
        <v>9000</v>
      </c>
      <c r="D39" s="7">
        <v>26000</v>
      </c>
      <c r="E39" s="7">
        <v>13000</v>
      </c>
      <c r="F39" s="7">
        <v>50000</v>
      </c>
      <c r="G39" s="7">
        <v>25000</v>
      </c>
      <c r="H39" s="7">
        <v>60000</v>
      </c>
      <c r="I39" s="7"/>
      <c r="J39" s="7">
        <v>70000</v>
      </c>
      <c r="K39" s="7"/>
    </row>
    <row r="40" spans="1:11" x14ac:dyDescent="0.25">
      <c r="A40" s="9" t="s">
        <v>18</v>
      </c>
      <c r="B40" s="9">
        <v>37000</v>
      </c>
      <c r="C40" s="9">
        <v>18500</v>
      </c>
      <c r="D40" s="7">
        <v>60000</v>
      </c>
      <c r="E40" s="7">
        <v>30000</v>
      </c>
      <c r="F40" s="7">
        <v>120000</v>
      </c>
      <c r="G40" s="7">
        <v>60000</v>
      </c>
      <c r="H40" s="7">
        <v>155000</v>
      </c>
      <c r="I40" s="7"/>
      <c r="J40" s="7">
        <v>180000</v>
      </c>
      <c r="K40" s="7"/>
    </row>
    <row r="41" spans="1:11" x14ac:dyDescent="0.25">
      <c r="A41" s="9" t="s">
        <v>19</v>
      </c>
      <c r="B41" s="9">
        <v>33000</v>
      </c>
      <c r="C41" s="9">
        <v>16500</v>
      </c>
      <c r="D41" s="7">
        <v>50000</v>
      </c>
      <c r="E41" s="7">
        <v>25000</v>
      </c>
      <c r="F41" s="7">
        <v>100000</v>
      </c>
      <c r="G41" s="7">
        <v>50000</v>
      </c>
      <c r="H41" s="7">
        <v>130000</v>
      </c>
      <c r="I41" s="7"/>
      <c r="J41" s="7">
        <v>150000</v>
      </c>
      <c r="K41" s="7"/>
    </row>
    <row r="42" spans="1:11" x14ac:dyDescent="0.25">
      <c r="A42" s="9" t="s">
        <v>38</v>
      </c>
      <c r="B42" s="9">
        <v>24000</v>
      </c>
      <c r="C42" s="9">
        <v>12000</v>
      </c>
      <c r="D42" s="7">
        <v>35000</v>
      </c>
      <c r="E42" s="7">
        <v>17500</v>
      </c>
      <c r="F42" s="7">
        <v>72000</v>
      </c>
      <c r="G42" s="7">
        <v>36000</v>
      </c>
      <c r="H42" s="7">
        <v>90000</v>
      </c>
      <c r="I42" s="7"/>
      <c r="J42" s="7">
        <v>110000</v>
      </c>
      <c r="K42" s="7"/>
    </row>
    <row r="43" spans="1:11" x14ac:dyDescent="0.25">
      <c r="A43" s="9" t="s">
        <v>39</v>
      </c>
      <c r="B43" s="9">
        <v>18000</v>
      </c>
      <c r="C43" s="9">
        <v>9000</v>
      </c>
      <c r="D43" s="7">
        <v>23000</v>
      </c>
      <c r="E43" s="7">
        <v>11500</v>
      </c>
      <c r="F43" s="7">
        <v>45000</v>
      </c>
      <c r="G43" s="7">
        <v>22500</v>
      </c>
      <c r="H43" s="7">
        <v>60000</v>
      </c>
      <c r="I43" s="7"/>
      <c r="J43" s="7">
        <v>73000</v>
      </c>
      <c r="K43" s="7"/>
    </row>
    <row r="44" spans="1:11" x14ac:dyDescent="0.25">
      <c r="A44" s="9" t="s">
        <v>40</v>
      </c>
      <c r="B44" s="9">
        <v>60000</v>
      </c>
      <c r="C44" s="9">
        <v>30000</v>
      </c>
      <c r="D44" s="7">
        <v>90000</v>
      </c>
      <c r="E44" s="7">
        <v>45000</v>
      </c>
      <c r="F44" s="7">
        <v>200000</v>
      </c>
      <c r="G44" s="7">
        <v>100000</v>
      </c>
      <c r="H44" s="7">
        <v>250000</v>
      </c>
      <c r="I44" s="7"/>
      <c r="J44" s="7">
        <v>290000</v>
      </c>
      <c r="K44" s="7"/>
    </row>
    <row r="45" spans="1:11" x14ac:dyDescent="0.25">
      <c r="A45" s="9" t="s">
        <v>59</v>
      </c>
      <c r="B45" s="9"/>
      <c r="C45" s="9"/>
      <c r="D45" s="7"/>
      <c r="E45" s="7"/>
      <c r="F45" s="7"/>
      <c r="G45" s="7"/>
      <c r="H45" s="7"/>
      <c r="I45" s="7"/>
      <c r="J45" s="7"/>
      <c r="K45" s="7"/>
    </row>
    <row r="46" spans="1:11" x14ac:dyDescent="0.25">
      <c r="A46" s="9" t="s">
        <v>60</v>
      </c>
      <c r="B46" s="9">
        <v>34000</v>
      </c>
      <c r="C46" s="9">
        <v>17000</v>
      </c>
      <c r="D46" s="7">
        <v>42000</v>
      </c>
      <c r="E46" s="7">
        <v>21000</v>
      </c>
      <c r="F46" s="7">
        <v>68000</v>
      </c>
      <c r="G46" s="7">
        <v>34000</v>
      </c>
      <c r="H46" s="7">
        <v>120000</v>
      </c>
      <c r="I46" s="7"/>
      <c r="J46" s="7">
        <v>140000</v>
      </c>
      <c r="K46" s="7"/>
    </row>
    <row r="47" spans="1:11" x14ac:dyDescent="0.25">
      <c r="A47" s="8" t="s">
        <v>61</v>
      </c>
      <c r="B47" s="8">
        <v>10000</v>
      </c>
      <c r="C47" s="8">
        <v>5000</v>
      </c>
      <c r="D47" s="6">
        <v>15000</v>
      </c>
      <c r="E47" s="6">
        <v>7500</v>
      </c>
      <c r="F47" s="6">
        <v>28000</v>
      </c>
      <c r="G47" s="6">
        <v>14000</v>
      </c>
      <c r="H47" s="6">
        <v>36000</v>
      </c>
      <c r="I47" s="6"/>
      <c r="J47" s="6">
        <v>40000</v>
      </c>
      <c r="K47" s="7"/>
    </row>
    <row r="48" spans="1:11" x14ac:dyDescent="0.25">
      <c r="A48" s="9" t="s">
        <v>20</v>
      </c>
      <c r="B48" s="9">
        <v>9000</v>
      </c>
      <c r="C48" s="9">
        <v>4500</v>
      </c>
      <c r="D48" s="7">
        <v>14000</v>
      </c>
      <c r="E48" s="7">
        <v>7000</v>
      </c>
      <c r="F48" s="7">
        <v>26000</v>
      </c>
      <c r="G48" s="7">
        <v>13000</v>
      </c>
      <c r="H48" s="7">
        <v>32000</v>
      </c>
      <c r="I48" s="7"/>
      <c r="J48" s="7">
        <v>35000</v>
      </c>
      <c r="K48" s="7"/>
    </row>
    <row r="49" spans="1:11" x14ac:dyDescent="0.25">
      <c r="A49" s="9" t="s">
        <v>21</v>
      </c>
      <c r="B49" s="9">
        <v>27000</v>
      </c>
      <c r="C49" s="9">
        <v>13500</v>
      </c>
      <c r="D49" s="7">
        <v>42000</v>
      </c>
      <c r="E49" s="7">
        <v>21000</v>
      </c>
      <c r="F49" s="7">
        <v>85000</v>
      </c>
      <c r="G49" s="7">
        <v>42500</v>
      </c>
      <c r="H49" s="7">
        <v>105000</v>
      </c>
      <c r="I49" s="7"/>
      <c r="J49" s="7">
        <v>130000</v>
      </c>
      <c r="K49" s="7"/>
    </row>
    <row r="50" spans="1:11" x14ac:dyDescent="0.25">
      <c r="A50" s="9" t="s">
        <v>22</v>
      </c>
      <c r="B50" s="9">
        <v>25000</v>
      </c>
      <c r="C50" s="9">
        <v>12500</v>
      </c>
      <c r="D50" s="7">
        <v>38000</v>
      </c>
      <c r="E50" s="7">
        <v>19000</v>
      </c>
      <c r="F50" s="7">
        <v>80000</v>
      </c>
      <c r="G50" s="7">
        <v>40000</v>
      </c>
      <c r="H50" s="7">
        <v>100000</v>
      </c>
      <c r="I50" s="7"/>
      <c r="J50" s="7">
        <v>120000</v>
      </c>
      <c r="K50" s="7"/>
    </row>
    <row r="51" spans="1:11" x14ac:dyDescent="0.25">
      <c r="A51" s="9" t="s">
        <v>41</v>
      </c>
      <c r="B51" s="9">
        <v>22000</v>
      </c>
      <c r="C51" s="9">
        <v>11000</v>
      </c>
      <c r="D51" s="7">
        <v>35000</v>
      </c>
      <c r="E51" s="7">
        <v>17500</v>
      </c>
      <c r="F51" s="7">
        <v>70000</v>
      </c>
      <c r="G51" s="7">
        <v>35000</v>
      </c>
      <c r="H51" s="7">
        <v>90000</v>
      </c>
      <c r="I51" s="7"/>
      <c r="J51" s="7">
        <v>102000</v>
      </c>
      <c r="K51" s="7"/>
    </row>
    <row r="52" spans="1:11" x14ac:dyDescent="0.25">
      <c r="A52" s="9" t="s">
        <v>42</v>
      </c>
      <c r="B52" s="9">
        <v>15000</v>
      </c>
      <c r="C52" s="9">
        <v>7500</v>
      </c>
      <c r="D52" s="7">
        <v>20000</v>
      </c>
      <c r="E52" s="7">
        <v>10000</v>
      </c>
      <c r="F52" s="7">
        <v>40000</v>
      </c>
      <c r="G52" s="7">
        <v>20000</v>
      </c>
      <c r="H52" s="7">
        <v>55000</v>
      </c>
      <c r="I52" s="7"/>
      <c r="J52" s="7">
        <v>60000</v>
      </c>
      <c r="K52" s="7"/>
    </row>
    <row r="53" spans="1:11" x14ac:dyDescent="0.25">
      <c r="A53" s="9" t="s">
        <v>43</v>
      </c>
      <c r="B53" s="9">
        <v>20000</v>
      </c>
      <c r="C53" s="9">
        <v>10000</v>
      </c>
      <c r="D53" s="7">
        <v>32000</v>
      </c>
      <c r="E53" s="7">
        <v>16000</v>
      </c>
      <c r="F53" s="7">
        <v>68000</v>
      </c>
      <c r="G53" s="7">
        <v>34000</v>
      </c>
      <c r="H53" s="7">
        <v>85000</v>
      </c>
      <c r="I53" s="7"/>
      <c r="J53" s="7">
        <v>100000</v>
      </c>
      <c r="K53" s="7"/>
    </row>
    <row r="54" spans="1:11" x14ac:dyDescent="0.25">
      <c r="A54" s="8" t="s">
        <v>62</v>
      </c>
      <c r="B54" s="8">
        <v>55000</v>
      </c>
      <c r="C54" s="8">
        <v>27500</v>
      </c>
      <c r="D54" s="6">
        <v>80000</v>
      </c>
      <c r="E54" s="6">
        <v>40000</v>
      </c>
      <c r="F54" s="6">
        <v>160000</v>
      </c>
      <c r="G54" s="6">
        <v>80000</v>
      </c>
      <c r="H54" s="6">
        <v>210000</v>
      </c>
      <c r="I54" s="6"/>
      <c r="J54" s="6">
        <v>240000</v>
      </c>
      <c r="K54" s="7"/>
    </row>
    <row r="55" spans="1:11" x14ac:dyDescent="0.25">
      <c r="A55" s="8" t="s">
        <v>63</v>
      </c>
      <c r="B55" s="8">
        <v>20000</v>
      </c>
      <c r="C55" s="8">
        <v>10000</v>
      </c>
      <c r="D55" s="6">
        <v>26000</v>
      </c>
      <c r="E55" s="6">
        <v>13000</v>
      </c>
      <c r="F55" s="6">
        <v>58000</v>
      </c>
      <c r="G55" s="6">
        <v>29000</v>
      </c>
      <c r="H55" s="6">
        <v>70000</v>
      </c>
      <c r="I55" s="6"/>
      <c r="J55" s="6">
        <v>85000</v>
      </c>
      <c r="K55" s="7"/>
    </row>
    <row r="56" spans="1:11" x14ac:dyDescent="0.25">
      <c r="A56" s="8" t="s">
        <v>64</v>
      </c>
      <c r="B56" s="8">
        <v>25000</v>
      </c>
      <c r="C56" s="8">
        <v>12500</v>
      </c>
      <c r="D56" s="6">
        <v>38000</v>
      </c>
      <c r="E56" s="6">
        <v>19000</v>
      </c>
      <c r="F56" s="6">
        <v>78000</v>
      </c>
      <c r="G56" s="6">
        <v>39000</v>
      </c>
      <c r="H56" s="6">
        <v>90000</v>
      </c>
      <c r="I56" s="6"/>
      <c r="J56" s="6">
        <v>110000</v>
      </c>
      <c r="K56" s="7"/>
    </row>
    <row r="57" spans="1:11" x14ac:dyDescent="0.25">
      <c r="A57" s="9" t="s">
        <v>23</v>
      </c>
      <c r="B57" s="9">
        <v>85000</v>
      </c>
      <c r="C57" s="9">
        <v>42500</v>
      </c>
      <c r="D57" s="7">
        <v>130000</v>
      </c>
      <c r="E57" s="7">
        <v>65000</v>
      </c>
      <c r="F57" s="7">
        <v>280000</v>
      </c>
      <c r="G57" s="7">
        <v>140000</v>
      </c>
      <c r="H57" s="7">
        <v>350000</v>
      </c>
      <c r="I57" s="7"/>
      <c r="J57" s="7">
        <v>400000</v>
      </c>
      <c r="K57" s="7"/>
    </row>
    <row r="58" spans="1:11" x14ac:dyDescent="0.25">
      <c r="A58" s="9" t="s">
        <v>24</v>
      </c>
      <c r="B58" s="9">
        <v>6500</v>
      </c>
      <c r="C58" s="9">
        <v>3250</v>
      </c>
      <c r="D58" s="7">
        <v>11000</v>
      </c>
      <c r="E58" s="7">
        <v>5500</v>
      </c>
      <c r="F58" s="7">
        <v>14000</v>
      </c>
      <c r="G58" s="7">
        <v>8000</v>
      </c>
      <c r="H58" s="7">
        <v>17000</v>
      </c>
      <c r="I58" s="7"/>
      <c r="J58" s="7">
        <v>20000</v>
      </c>
      <c r="K58" s="7"/>
    </row>
    <row r="59" spans="1:11" x14ac:dyDescent="0.25">
      <c r="A59" s="9" t="s">
        <v>25</v>
      </c>
      <c r="B59" s="9">
        <v>10000</v>
      </c>
      <c r="C59" s="9">
        <v>5000</v>
      </c>
      <c r="D59" s="7">
        <v>15000</v>
      </c>
      <c r="E59" s="7">
        <v>7500</v>
      </c>
      <c r="F59" s="7">
        <v>26000</v>
      </c>
      <c r="G59" s="7">
        <v>13000</v>
      </c>
      <c r="H59" s="7">
        <v>34000</v>
      </c>
      <c r="I59" s="7"/>
      <c r="J59" s="7">
        <v>40000</v>
      </c>
      <c r="K59" s="7"/>
    </row>
    <row r="60" spans="1:11" x14ac:dyDescent="0.25">
      <c r="A60" s="9" t="s">
        <v>44</v>
      </c>
      <c r="B60" s="9">
        <v>38000</v>
      </c>
      <c r="C60" s="9">
        <v>19000</v>
      </c>
      <c r="D60" s="7">
        <v>58000</v>
      </c>
      <c r="E60" s="7">
        <v>29000</v>
      </c>
      <c r="F60" s="7">
        <v>120000</v>
      </c>
      <c r="G60" s="7">
        <v>60000</v>
      </c>
      <c r="H60" s="7">
        <v>150000</v>
      </c>
      <c r="I60" s="7"/>
      <c r="J60" s="7">
        <v>170000</v>
      </c>
      <c r="K60" s="7"/>
    </row>
    <row r="61" spans="1:11" x14ac:dyDescent="0.25">
      <c r="A61" s="9" t="s">
        <v>45</v>
      </c>
      <c r="B61" s="9">
        <v>11000</v>
      </c>
      <c r="C61" s="9">
        <v>5500</v>
      </c>
      <c r="D61" s="7">
        <v>16000</v>
      </c>
      <c r="E61" s="7">
        <v>8000</v>
      </c>
      <c r="F61" s="7">
        <v>28000</v>
      </c>
      <c r="G61" s="7">
        <v>14000</v>
      </c>
      <c r="H61" s="7">
        <v>35000</v>
      </c>
      <c r="I61" s="7"/>
      <c r="J61" s="7">
        <v>42000</v>
      </c>
      <c r="K61" s="7"/>
    </row>
    <row r="62" spans="1:11" x14ac:dyDescent="0.25">
      <c r="A62" s="9" t="s">
        <v>46</v>
      </c>
      <c r="B62" s="9">
        <v>18000</v>
      </c>
      <c r="C62" s="9">
        <v>9000</v>
      </c>
      <c r="D62" s="7">
        <v>26000</v>
      </c>
      <c r="E62" s="7">
        <v>13000</v>
      </c>
      <c r="F62" s="7">
        <v>50000</v>
      </c>
      <c r="G62" s="7">
        <v>25000</v>
      </c>
      <c r="H62" s="7">
        <v>65000</v>
      </c>
      <c r="I62" s="7"/>
      <c r="J62" s="7">
        <v>74000</v>
      </c>
      <c r="K62" s="7"/>
    </row>
    <row r="63" spans="1:11" x14ac:dyDescent="0.25">
      <c r="A63" s="8" t="s">
        <v>65</v>
      </c>
      <c r="B63" s="8">
        <v>100000</v>
      </c>
      <c r="C63" s="8">
        <v>50000</v>
      </c>
      <c r="D63" s="6">
        <v>150000</v>
      </c>
      <c r="E63" s="6">
        <v>75000</v>
      </c>
      <c r="F63" s="6">
        <v>320000</v>
      </c>
      <c r="G63" s="6">
        <v>160000</v>
      </c>
      <c r="H63" s="6">
        <v>400000</v>
      </c>
      <c r="I63" s="6"/>
      <c r="J63" s="6">
        <v>460000</v>
      </c>
      <c r="K63" s="7"/>
    </row>
    <row r="64" spans="1:11" x14ac:dyDescent="0.25">
      <c r="A64" s="8" t="s">
        <v>66</v>
      </c>
      <c r="B64" s="8">
        <v>18000</v>
      </c>
      <c r="C64" s="8">
        <v>9000</v>
      </c>
      <c r="D64" s="6">
        <v>30000</v>
      </c>
      <c r="E64" s="6">
        <v>15000</v>
      </c>
      <c r="F64" s="6">
        <v>50000</v>
      </c>
      <c r="G64" s="6">
        <v>25000</v>
      </c>
      <c r="H64" s="6">
        <v>65000</v>
      </c>
      <c r="I64" s="6"/>
      <c r="J64" s="6">
        <v>90000</v>
      </c>
      <c r="K64" s="7"/>
    </row>
  </sheetData>
  <sortState ref="A4:K64">
    <sortCondition ref="A3:A64"/>
  </sortState>
  <mergeCells count="6">
    <mergeCell ref="H1:I1"/>
    <mergeCell ref="J1:K1"/>
    <mergeCell ref="D1:E1"/>
    <mergeCell ref="F1:G1"/>
    <mergeCell ref="A1:A2"/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sqref="A1:K2"/>
    </sheetView>
  </sheetViews>
  <sheetFormatPr defaultRowHeight="15" x14ac:dyDescent="0.25"/>
  <cols>
    <col min="1" max="1" width="14.7109375" customWidth="1"/>
    <col min="2" max="2" width="13.5703125" customWidth="1"/>
    <col min="3" max="3" width="13.85546875" customWidth="1"/>
    <col min="4" max="4" width="14" customWidth="1"/>
    <col min="5" max="5" width="12.5703125" customWidth="1"/>
    <col min="6" max="6" width="12.85546875" customWidth="1"/>
    <col min="7" max="7" width="12.140625" customWidth="1"/>
    <col min="8" max="9" width="13" customWidth="1"/>
    <col min="10" max="10" width="11.28515625" customWidth="1"/>
    <col min="11" max="11" width="17.42578125" customWidth="1"/>
  </cols>
  <sheetData>
    <row r="1" spans="1:11" x14ac:dyDescent="0.25">
      <c r="A1" s="15" t="s">
        <v>1</v>
      </c>
      <c r="B1" s="16" t="s">
        <v>0</v>
      </c>
      <c r="C1" s="16"/>
      <c r="D1" s="17" t="s">
        <v>68</v>
      </c>
      <c r="E1" s="17"/>
      <c r="F1" s="17" t="s">
        <v>69</v>
      </c>
      <c r="G1" s="17"/>
      <c r="H1" s="17" t="s">
        <v>70</v>
      </c>
      <c r="I1" s="17"/>
      <c r="J1" s="17" t="s">
        <v>67</v>
      </c>
      <c r="K1" s="17"/>
    </row>
    <row r="2" spans="1:11" ht="30" x14ac:dyDescent="0.25">
      <c r="A2" s="15"/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10" t="s">
        <v>2</v>
      </c>
      <c r="I2" s="10" t="s">
        <v>3</v>
      </c>
      <c r="J2" s="10" t="s">
        <v>2</v>
      </c>
      <c r="K2" s="10" t="s">
        <v>3</v>
      </c>
    </row>
    <row r="3" spans="1:11" x14ac:dyDescent="0.25">
      <c r="A3" s="8" t="s">
        <v>5</v>
      </c>
      <c r="B3" s="8">
        <v>21500</v>
      </c>
      <c r="C3" s="8">
        <v>11000</v>
      </c>
      <c r="D3" s="6">
        <v>33500</v>
      </c>
      <c r="E3" s="6">
        <v>17000</v>
      </c>
      <c r="F3" s="6">
        <v>70000</v>
      </c>
      <c r="G3" s="6">
        <v>35000</v>
      </c>
      <c r="H3" s="6">
        <v>78000</v>
      </c>
      <c r="I3" s="6"/>
      <c r="J3" s="6">
        <v>96000</v>
      </c>
      <c r="K3" s="7"/>
    </row>
    <row r="4" spans="1:11" x14ac:dyDescent="0.25">
      <c r="A4" s="8" t="s">
        <v>6</v>
      </c>
      <c r="B4" s="8">
        <v>38000</v>
      </c>
      <c r="C4" s="8">
        <v>19000</v>
      </c>
      <c r="D4" s="6">
        <v>59000</v>
      </c>
      <c r="E4" s="6">
        <v>29000</v>
      </c>
      <c r="F4" s="6">
        <v>115000</v>
      </c>
      <c r="G4" s="6">
        <v>58000</v>
      </c>
      <c r="H4" s="6">
        <v>135000</v>
      </c>
      <c r="I4" s="6"/>
      <c r="J4" s="6">
        <v>168000</v>
      </c>
      <c r="K4" s="7"/>
    </row>
    <row r="5" spans="1:11" x14ac:dyDescent="0.25">
      <c r="A5" s="8" t="s">
        <v>7</v>
      </c>
      <c r="B5" s="8">
        <v>74000</v>
      </c>
      <c r="C5" s="8">
        <v>37000</v>
      </c>
      <c r="D5" s="6">
        <v>115000</v>
      </c>
      <c r="E5" s="6">
        <v>58000</v>
      </c>
      <c r="F5" s="6">
        <v>225000</v>
      </c>
      <c r="G5" s="6">
        <v>112000</v>
      </c>
      <c r="H5" s="6">
        <v>266000</v>
      </c>
      <c r="I5" s="6"/>
      <c r="J5" s="6">
        <v>328000</v>
      </c>
      <c r="K5" s="7"/>
    </row>
    <row r="6" spans="1:11" x14ac:dyDescent="0.25">
      <c r="A6" s="9" t="s">
        <v>26</v>
      </c>
      <c r="B6" s="9">
        <v>25000</v>
      </c>
      <c r="C6" s="9">
        <v>12500</v>
      </c>
      <c r="D6" s="7">
        <v>39000</v>
      </c>
      <c r="E6" s="7">
        <v>20000</v>
      </c>
      <c r="F6" s="7">
        <v>77000</v>
      </c>
      <c r="G6" s="7">
        <v>38500</v>
      </c>
      <c r="H6" s="7">
        <v>91000</v>
      </c>
      <c r="I6" s="7"/>
      <c r="J6" s="7">
        <v>112000</v>
      </c>
      <c r="K6" s="7"/>
    </row>
    <row r="7" spans="1:11" x14ac:dyDescent="0.25">
      <c r="A7" s="9" t="s">
        <v>27</v>
      </c>
      <c r="B7" s="9">
        <v>20000</v>
      </c>
      <c r="C7" s="9">
        <v>10000</v>
      </c>
      <c r="D7" s="7">
        <v>30000</v>
      </c>
      <c r="E7" s="7">
        <v>15000</v>
      </c>
      <c r="F7" s="7">
        <v>55000</v>
      </c>
      <c r="G7" s="7">
        <v>28000</v>
      </c>
      <c r="H7" s="7">
        <v>65000</v>
      </c>
      <c r="I7" s="7"/>
      <c r="J7" s="7">
        <v>80000</v>
      </c>
      <c r="K7" s="7"/>
    </row>
    <row r="8" spans="1:11" x14ac:dyDescent="0.25">
      <c r="A8" s="9" t="s">
        <v>28</v>
      </c>
      <c r="B8" s="9">
        <v>6500</v>
      </c>
      <c r="C8" s="9">
        <v>3500</v>
      </c>
      <c r="D8" s="7">
        <v>11000</v>
      </c>
      <c r="E8" s="7">
        <v>5000</v>
      </c>
      <c r="F8" s="7">
        <v>14000</v>
      </c>
      <c r="G8" s="7">
        <v>7000</v>
      </c>
      <c r="H8" s="7">
        <v>16000</v>
      </c>
      <c r="I8" s="7"/>
      <c r="J8" s="7">
        <v>18000</v>
      </c>
      <c r="K8" s="7"/>
    </row>
    <row r="9" spans="1:11" x14ac:dyDescent="0.25">
      <c r="A9" s="9" t="s">
        <v>47</v>
      </c>
      <c r="B9" s="9">
        <v>20000</v>
      </c>
      <c r="C9" s="9">
        <v>10000</v>
      </c>
      <c r="D9" s="7">
        <v>29000</v>
      </c>
      <c r="E9" s="7">
        <v>15000</v>
      </c>
      <c r="F9" s="7">
        <v>54000</v>
      </c>
      <c r="G9" s="7">
        <v>27000</v>
      </c>
      <c r="H9" s="7">
        <v>63000</v>
      </c>
      <c r="I9" s="7"/>
      <c r="J9" s="7">
        <v>72000</v>
      </c>
      <c r="K9" s="7"/>
    </row>
    <row r="10" spans="1:11" x14ac:dyDescent="0.25">
      <c r="A10" s="9" t="s">
        <v>48</v>
      </c>
      <c r="B10" s="9">
        <v>30000</v>
      </c>
      <c r="C10" s="9">
        <v>15000</v>
      </c>
      <c r="D10" s="7">
        <v>47000</v>
      </c>
      <c r="E10" s="7">
        <v>23000</v>
      </c>
      <c r="F10" s="7">
        <v>48000</v>
      </c>
      <c r="G10" s="7">
        <v>24000</v>
      </c>
      <c r="H10" s="7">
        <v>110000</v>
      </c>
      <c r="I10" s="7"/>
      <c r="J10" s="7">
        <v>136000</v>
      </c>
      <c r="K10" s="7"/>
    </row>
    <row r="11" spans="1:11" x14ac:dyDescent="0.25">
      <c r="A11" s="9" t="s">
        <v>49</v>
      </c>
      <c r="B11" s="9">
        <v>15000</v>
      </c>
      <c r="C11" s="9">
        <v>7500</v>
      </c>
      <c r="D11" s="7">
        <v>23000</v>
      </c>
      <c r="E11" s="7">
        <v>11500</v>
      </c>
      <c r="F11" s="7">
        <v>36000</v>
      </c>
      <c r="G11" s="7">
        <v>18000</v>
      </c>
      <c r="H11" s="7">
        <v>43000</v>
      </c>
      <c r="I11" s="7"/>
      <c r="J11" s="7">
        <v>56000</v>
      </c>
      <c r="K11" s="7"/>
    </row>
    <row r="12" spans="1:11" x14ac:dyDescent="0.25">
      <c r="A12" s="8" t="s">
        <v>8</v>
      </c>
      <c r="B12" s="8">
        <v>21500</v>
      </c>
      <c r="C12" s="8">
        <v>11000</v>
      </c>
      <c r="D12" s="6">
        <v>34000</v>
      </c>
      <c r="E12" s="6">
        <v>17000</v>
      </c>
      <c r="F12" s="6">
        <v>66000</v>
      </c>
      <c r="G12" s="6">
        <v>33000</v>
      </c>
      <c r="H12" s="6">
        <v>78000</v>
      </c>
      <c r="I12" s="6"/>
      <c r="J12" s="6">
        <v>96000</v>
      </c>
      <c r="K12" s="7"/>
    </row>
    <row r="13" spans="1:11" x14ac:dyDescent="0.25">
      <c r="A13" s="8" t="s">
        <v>9</v>
      </c>
      <c r="B13" s="8">
        <v>40000</v>
      </c>
      <c r="C13" s="8">
        <v>20000</v>
      </c>
      <c r="D13" s="6">
        <v>62000</v>
      </c>
      <c r="E13" s="6">
        <v>31000</v>
      </c>
      <c r="F13" s="6">
        <v>121000</v>
      </c>
      <c r="G13" s="6">
        <v>60000</v>
      </c>
      <c r="H13" s="6">
        <v>140000</v>
      </c>
      <c r="I13" s="6"/>
      <c r="J13" s="6">
        <v>176000</v>
      </c>
      <c r="K13" s="7"/>
    </row>
    <row r="14" spans="1:11" x14ac:dyDescent="0.25">
      <c r="A14" s="8" t="s">
        <v>10</v>
      </c>
      <c r="B14" s="8">
        <v>21000</v>
      </c>
      <c r="C14" s="8">
        <v>10500</v>
      </c>
      <c r="D14" s="6">
        <v>30000</v>
      </c>
      <c r="E14" s="6">
        <v>15000</v>
      </c>
      <c r="F14" s="6">
        <v>52000</v>
      </c>
      <c r="G14" s="6">
        <v>26000</v>
      </c>
      <c r="H14" s="6">
        <v>66000</v>
      </c>
      <c r="I14" s="6"/>
      <c r="J14" s="6">
        <v>76000</v>
      </c>
      <c r="K14" s="7"/>
    </row>
    <row r="15" spans="1:11" x14ac:dyDescent="0.25">
      <c r="A15" s="9" t="s">
        <v>29</v>
      </c>
      <c r="B15" s="9">
        <v>33000</v>
      </c>
      <c r="C15" s="9">
        <v>17000</v>
      </c>
      <c r="D15" s="7">
        <v>50000</v>
      </c>
      <c r="E15" s="7">
        <v>25000</v>
      </c>
      <c r="F15" s="7">
        <v>99000</v>
      </c>
      <c r="G15" s="7">
        <v>49000</v>
      </c>
      <c r="H15" s="7">
        <v>117000</v>
      </c>
      <c r="I15" s="7"/>
      <c r="J15" s="7">
        <v>144000</v>
      </c>
      <c r="K15" s="7"/>
    </row>
    <row r="16" spans="1:11" x14ac:dyDescent="0.25">
      <c r="A16" s="9" t="s">
        <v>30</v>
      </c>
      <c r="B16" s="9">
        <v>102000</v>
      </c>
      <c r="C16" s="9">
        <v>51000</v>
      </c>
      <c r="D16" s="7">
        <v>160000</v>
      </c>
      <c r="E16" s="7">
        <v>80000</v>
      </c>
      <c r="F16" s="7">
        <v>313000</v>
      </c>
      <c r="G16" s="7">
        <v>156000</v>
      </c>
      <c r="H16" s="7">
        <v>342000</v>
      </c>
      <c r="I16" s="7"/>
      <c r="J16" s="7">
        <v>450000</v>
      </c>
      <c r="K16" s="7"/>
    </row>
    <row r="17" spans="1:11" x14ac:dyDescent="0.25">
      <c r="A17" s="9" t="s">
        <v>31</v>
      </c>
      <c r="B17" s="9">
        <v>27000</v>
      </c>
      <c r="C17" s="9">
        <v>14000</v>
      </c>
      <c r="D17" s="7">
        <v>42000</v>
      </c>
      <c r="E17" s="7">
        <v>21000</v>
      </c>
      <c r="F17" s="7">
        <v>82000</v>
      </c>
      <c r="G17" s="7">
        <v>41000</v>
      </c>
      <c r="H17" s="7">
        <v>97000</v>
      </c>
      <c r="I17" s="7"/>
      <c r="J17" s="7">
        <v>120000</v>
      </c>
      <c r="K17" s="7"/>
    </row>
    <row r="18" spans="1:11" x14ac:dyDescent="0.25">
      <c r="A18" s="9" t="s">
        <v>50</v>
      </c>
      <c r="B18" s="9">
        <v>29000</v>
      </c>
      <c r="C18" s="9">
        <v>15000</v>
      </c>
      <c r="D18" s="7">
        <v>45000</v>
      </c>
      <c r="E18" s="7">
        <v>23000</v>
      </c>
      <c r="F18" s="7">
        <v>88000</v>
      </c>
      <c r="G18" s="7">
        <v>44000</v>
      </c>
      <c r="H18" s="7">
        <v>105000</v>
      </c>
      <c r="I18" s="7"/>
      <c r="J18" s="7">
        <v>128000</v>
      </c>
      <c r="K18" s="7"/>
    </row>
    <row r="19" spans="1:11" x14ac:dyDescent="0.25">
      <c r="A19" s="9" t="s">
        <v>51</v>
      </c>
      <c r="B19" s="9">
        <v>21000</v>
      </c>
      <c r="C19" s="9">
        <v>10500</v>
      </c>
      <c r="D19" s="7">
        <v>31000</v>
      </c>
      <c r="E19" s="7">
        <v>16000</v>
      </c>
      <c r="F19" s="7">
        <v>53000</v>
      </c>
      <c r="G19" s="7">
        <v>26000</v>
      </c>
      <c r="H19" s="7">
        <v>63000</v>
      </c>
      <c r="I19" s="7"/>
      <c r="J19" s="7">
        <v>78000</v>
      </c>
      <c r="K19" s="7"/>
    </row>
    <row r="20" spans="1:11" x14ac:dyDescent="0.25">
      <c r="A20" s="9" t="s">
        <v>52</v>
      </c>
      <c r="B20" s="9">
        <v>19000</v>
      </c>
      <c r="C20" s="9">
        <v>9500</v>
      </c>
      <c r="D20" s="7">
        <v>28000</v>
      </c>
      <c r="E20" s="7">
        <v>14000</v>
      </c>
      <c r="F20" s="7">
        <v>47000</v>
      </c>
      <c r="G20" s="7">
        <v>23000</v>
      </c>
      <c r="H20" s="7">
        <v>56000</v>
      </c>
      <c r="I20" s="7"/>
      <c r="J20" s="7">
        <v>69000</v>
      </c>
      <c r="K20" s="7"/>
    </row>
    <row r="21" spans="1:11" x14ac:dyDescent="0.25">
      <c r="A21" s="8" t="s">
        <v>11</v>
      </c>
      <c r="B21" s="8">
        <v>74000</v>
      </c>
      <c r="C21" s="8">
        <v>37000</v>
      </c>
      <c r="D21" s="6">
        <v>115000</v>
      </c>
      <c r="E21" s="6">
        <v>57000</v>
      </c>
      <c r="F21" s="6">
        <v>225000</v>
      </c>
      <c r="G21" s="6">
        <v>112000</v>
      </c>
      <c r="H21" s="6">
        <v>266000</v>
      </c>
      <c r="I21" s="6"/>
      <c r="J21" s="6">
        <v>328000</v>
      </c>
      <c r="K21" s="7"/>
    </row>
    <row r="22" spans="1:11" x14ac:dyDescent="0.25">
      <c r="A22" s="9" t="s">
        <v>12</v>
      </c>
      <c r="B22" s="9">
        <v>25000</v>
      </c>
      <c r="C22" s="9">
        <v>12500</v>
      </c>
      <c r="D22" s="7">
        <v>39000</v>
      </c>
      <c r="E22" s="7">
        <v>20000</v>
      </c>
      <c r="F22" s="7">
        <v>77000</v>
      </c>
      <c r="G22" s="7">
        <v>38500</v>
      </c>
      <c r="H22" s="7">
        <v>91000</v>
      </c>
      <c r="I22" s="7"/>
      <c r="J22" s="7">
        <v>112000</v>
      </c>
      <c r="K22" s="7"/>
    </row>
    <row r="23" spans="1:11" x14ac:dyDescent="0.25">
      <c r="A23" s="9" t="s">
        <v>13</v>
      </c>
      <c r="B23" s="9">
        <v>20000</v>
      </c>
      <c r="C23" s="9">
        <v>10000</v>
      </c>
      <c r="D23" s="7">
        <v>27000</v>
      </c>
      <c r="E23" s="7">
        <v>14000</v>
      </c>
      <c r="F23" s="7">
        <v>45000</v>
      </c>
      <c r="G23" s="7">
        <v>23000</v>
      </c>
      <c r="H23" s="7">
        <v>55000</v>
      </c>
      <c r="I23" s="7"/>
      <c r="J23" s="7">
        <v>72000</v>
      </c>
      <c r="K23" s="7"/>
    </row>
    <row r="24" spans="1:11" x14ac:dyDescent="0.25">
      <c r="A24" s="9" t="s">
        <v>32</v>
      </c>
      <c r="B24" s="9">
        <v>38000</v>
      </c>
      <c r="C24" s="9">
        <v>19000</v>
      </c>
      <c r="D24" s="6">
        <v>59000</v>
      </c>
      <c r="E24" s="6">
        <v>29000</v>
      </c>
      <c r="F24" s="6">
        <v>115000</v>
      </c>
      <c r="G24" s="6">
        <v>58000</v>
      </c>
      <c r="H24" s="6">
        <v>135000</v>
      </c>
      <c r="I24" s="6"/>
      <c r="J24" s="6">
        <v>168000</v>
      </c>
      <c r="K24" s="7"/>
    </row>
    <row r="25" spans="1:11" x14ac:dyDescent="0.25">
      <c r="A25" s="9" t="s">
        <v>33</v>
      </c>
      <c r="B25" s="9">
        <v>83000</v>
      </c>
      <c r="C25" s="9">
        <v>42000</v>
      </c>
      <c r="D25" s="7">
        <v>129000</v>
      </c>
      <c r="E25" s="7">
        <v>65000</v>
      </c>
      <c r="F25" s="7">
        <v>253000</v>
      </c>
      <c r="G25" s="7">
        <v>126000</v>
      </c>
      <c r="H25" s="7">
        <v>300000</v>
      </c>
      <c r="I25" s="7"/>
      <c r="J25" s="7">
        <v>368000</v>
      </c>
      <c r="K25" s="7"/>
    </row>
    <row r="26" spans="1:11" x14ac:dyDescent="0.25">
      <c r="A26" s="9" t="s">
        <v>34</v>
      </c>
      <c r="B26" s="9">
        <v>47000</v>
      </c>
      <c r="C26" s="9">
        <v>24000</v>
      </c>
      <c r="D26" s="7">
        <v>73000</v>
      </c>
      <c r="E26" s="7">
        <v>36000</v>
      </c>
      <c r="F26" s="7">
        <v>143000</v>
      </c>
      <c r="G26" s="7">
        <v>71000</v>
      </c>
      <c r="H26" s="7">
        <v>169000</v>
      </c>
      <c r="I26" s="7"/>
      <c r="J26" s="7">
        <v>208000</v>
      </c>
      <c r="K26" s="7"/>
    </row>
    <row r="27" spans="1:11" x14ac:dyDescent="0.25">
      <c r="A27" s="9" t="s">
        <v>53</v>
      </c>
      <c r="B27" s="9">
        <v>22000</v>
      </c>
      <c r="C27" s="9">
        <v>11000</v>
      </c>
      <c r="D27" s="7">
        <v>34000</v>
      </c>
      <c r="E27" s="7">
        <v>17000</v>
      </c>
      <c r="F27" s="7">
        <v>66000</v>
      </c>
      <c r="G27" s="7">
        <v>33000</v>
      </c>
      <c r="H27" s="7">
        <v>78000</v>
      </c>
      <c r="I27" s="7"/>
      <c r="J27" s="7">
        <v>96000</v>
      </c>
      <c r="K27" s="7"/>
    </row>
    <row r="28" spans="1:11" x14ac:dyDescent="0.25">
      <c r="A28" s="9" t="s">
        <v>54</v>
      </c>
      <c r="B28" s="9">
        <v>22000</v>
      </c>
      <c r="C28" s="9">
        <v>11000</v>
      </c>
      <c r="D28" s="7">
        <v>34000</v>
      </c>
      <c r="E28" s="7">
        <v>17000</v>
      </c>
      <c r="F28" s="7">
        <v>66000</v>
      </c>
      <c r="G28" s="7">
        <v>33000</v>
      </c>
      <c r="H28" s="7">
        <v>78000</v>
      </c>
      <c r="I28" s="7"/>
      <c r="J28" s="7">
        <v>96000</v>
      </c>
      <c r="K28" s="7"/>
    </row>
    <row r="29" spans="1:11" x14ac:dyDescent="0.25">
      <c r="A29" s="9" t="s">
        <v>55</v>
      </c>
      <c r="B29" s="9">
        <v>13000</v>
      </c>
      <c r="C29" s="9">
        <v>6500</v>
      </c>
      <c r="D29" s="7">
        <v>20000</v>
      </c>
      <c r="E29" s="7">
        <v>10000</v>
      </c>
      <c r="F29" s="7">
        <v>33000</v>
      </c>
      <c r="G29" s="7">
        <v>16000</v>
      </c>
      <c r="H29" s="7">
        <v>40000</v>
      </c>
      <c r="I29" s="7"/>
      <c r="J29" s="7">
        <v>49000</v>
      </c>
      <c r="K29" s="7"/>
    </row>
    <row r="30" spans="1:11" x14ac:dyDescent="0.25">
      <c r="A30" s="9" t="s">
        <v>14</v>
      </c>
      <c r="B30" s="9">
        <v>26000</v>
      </c>
      <c r="C30" s="9">
        <v>13000</v>
      </c>
      <c r="D30" s="7">
        <v>37000</v>
      </c>
      <c r="E30" s="7">
        <v>19000</v>
      </c>
      <c r="F30" s="7">
        <v>72000</v>
      </c>
      <c r="G30" s="7">
        <v>36000</v>
      </c>
      <c r="H30" s="7">
        <v>91000</v>
      </c>
      <c r="I30" s="7"/>
      <c r="J30" s="7">
        <v>110000</v>
      </c>
      <c r="K30" s="7"/>
    </row>
    <row r="31" spans="1:11" x14ac:dyDescent="0.25">
      <c r="A31" s="9" t="s">
        <v>15</v>
      </c>
      <c r="B31" s="9">
        <v>64000</v>
      </c>
      <c r="C31" s="9">
        <v>32000</v>
      </c>
      <c r="D31" s="7">
        <v>101000</v>
      </c>
      <c r="E31" s="7">
        <v>50000</v>
      </c>
      <c r="F31" s="7">
        <v>198000</v>
      </c>
      <c r="G31" s="7">
        <v>99000</v>
      </c>
      <c r="H31" s="7">
        <v>234000</v>
      </c>
      <c r="I31" s="7"/>
      <c r="J31" s="7">
        <v>288000</v>
      </c>
      <c r="K31" s="7"/>
    </row>
    <row r="32" spans="1:11" x14ac:dyDescent="0.25">
      <c r="A32" s="9" t="s">
        <v>16</v>
      </c>
      <c r="B32" s="9">
        <v>22000</v>
      </c>
      <c r="C32" s="9">
        <v>11000</v>
      </c>
      <c r="D32" s="7">
        <v>33000</v>
      </c>
      <c r="E32" s="7">
        <v>17000</v>
      </c>
      <c r="F32" s="7">
        <v>60000</v>
      </c>
      <c r="G32" s="7">
        <v>30000</v>
      </c>
      <c r="H32" s="7">
        <v>71000</v>
      </c>
      <c r="I32" s="7"/>
      <c r="J32" s="7">
        <v>88000</v>
      </c>
      <c r="K32" s="7"/>
    </row>
    <row r="33" spans="1:11" x14ac:dyDescent="0.25">
      <c r="A33" s="9" t="s">
        <v>35</v>
      </c>
      <c r="B33" s="9">
        <v>68000</v>
      </c>
      <c r="C33" s="9">
        <v>34000</v>
      </c>
      <c r="D33" s="7">
        <v>106000</v>
      </c>
      <c r="E33" s="7">
        <v>53000</v>
      </c>
      <c r="F33" s="7">
        <v>209000</v>
      </c>
      <c r="G33" s="7">
        <v>104000</v>
      </c>
      <c r="H33" s="7">
        <v>247000</v>
      </c>
      <c r="I33" s="7"/>
      <c r="J33" s="6">
        <v>304000</v>
      </c>
      <c r="K33" s="7"/>
    </row>
    <row r="34" spans="1:11" x14ac:dyDescent="0.25">
      <c r="A34" s="9" t="s">
        <v>36</v>
      </c>
      <c r="B34" s="8">
        <v>74000</v>
      </c>
      <c r="C34" s="8">
        <v>37000</v>
      </c>
      <c r="D34" s="6">
        <v>115000</v>
      </c>
      <c r="E34" s="6">
        <v>57000</v>
      </c>
      <c r="F34" s="6">
        <v>225000</v>
      </c>
      <c r="G34" s="6">
        <v>112000</v>
      </c>
      <c r="H34" s="6">
        <v>266000</v>
      </c>
      <c r="I34" s="6"/>
      <c r="J34" s="6">
        <v>328000</v>
      </c>
      <c r="K34" s="7"/>
    </row>
    <row r="35" spans="1:11" x14ac:dyDescent="0.25">
      <c r="A35" s="9" t="s">
        <v>37</v>
      </c>
      <c r="B35" s="9">
        <v>58000</v>
      </c>
      <c r="C35" s="9">
        <v>29000</v>
      </c>
      <c r="D35" s="7">
        <v>90000</v>
      </c>
      <c r="E35" s="7">
        <v>45000</v>
      </c>
      <c r="F35" s="7">
        <v>176000</v>
      </c>
      <c r="G35" s="7">
        <v>88000</v>
      </c>
      <c r="H35" s="7">
        <v>208000</v>
      </c>
      <c r="I35" s="7"/>
      <c r="J35" s="7">
        <v>256000</v>
      </c>
      <c r="K35" s="7"/>
    </row>
    <row r="36" spans="1:11" x14ac:dyDescent="0.25">
      <c r="A36" s="9" t="s">
        <v>56</v>
      </c>
      <c r="B36" s="9">
        <v>22000</v>
      </c>
      <c r="C36" s="9">
        <v>11000</v>
      </c>
      <c r="D36" s="7">
        <v>33000</v>
      </c>
      <c r="E36" s="7">
        <v>16500</v>
      </c>
      <c r="F36" s="7">
        <v>60000</v>
      </c>
      <c r="G36" s="7">
        <v>30000</v>
      </c>
      <c r="H36" s="7">
        <v>71000</v>
      </c>
      <c r="I36" s="7"/>
      <c r="J36" s="7">
        <v>88000</v>
      </c>
      <c r="K36" s="7"/>
    </row>
    <row r="37" spans="1:11" x14ac:dyDescent="0.25">
      <c r="A37" s="9" t="s">
        <v>57</v>
      </c>
      <c r="B37" s="9">
        <v>40000</v>
      </c>
      <c r="C37" s="9">
        <v>20000</v>
      </c>
      <c r="D37" s="7">
        <v>61000</v>
      </c>
      <c r="E37" s="7">
        <v>31000</v>
      </c>
      <c r="F37" s="7">
        <v>121000</v>
      </c>
      <c r="G37" s="7">
        <v>61000</v>
      </c>
      <c r="H37" s="7">
        <v>143000</v>
      </c>
      <c r="I37" s="7"/>
      <c r="J37" s="7">
        <v>176000</v>
      </c>
      <c r="K37" s="7"/>
    </row>
    <row r="38" spans="1:11" x14ac:dyDescent="0.25">
      <c r="A38" s="9" t="s">
        <v>58</v>
      </c>
      <c r="B38" s="9">
        <v>25000</v>
      </c>
      <c r="C38" s="9">
        <v>12500</v>
      </c>
      <c r="D38" s="7">
        <v>39000</v>
      </c>
      <c r="E38" s="7">
        <v>20000</v>
      </c>
      <c r="F38" s="7">
        <v>77000</v>
      </c>
      <c r="G38" s="7">
        <v>38500</v>
      </c>
      <c r="H38" s="7">
        <v>91000</v>
      </c>
      <c r="I38" s="7"/>
      <c r="J38" s="7">
        <v>112000</v>
      </c>
      <c r="K38" s="7"/>
    </row>
    <row r="39" spans="1:11" x14ac:dyDescent="0.25">
      <c r="A39" s="9" t="s">
        <v>17</v>
      </c>
      <c r="B39" s="8">
        <v>38000</v>
      </c>
      <c r="C39" s="8">
        <v>19000</v>
      </c>
      <c r="D39" s="6">
        <v>59000</v>
      </c>
      <c r="E39" s="6">
        <v>29000</v>
      </c>
      <c r="F39" s="6">
        <v>115000</v>
      </c>
      <c r="G39" s="6">
        <v>58000</v>
      </c>
      <c r="H39" s="6">
        <v>135000</v>
      </c>
      <c r="I39" s="6"/>
      <c r="J39" s="6">
        <v>168000</v>
      </c>
      <c r="K39" s="7"/>
    </row>
    <row r="40" spans="1:11" x14ac:dyDescent="0.25">
      <c r="A40" s="9" t="s">
        <v>18</v>
      </c>
      <c r="B40" s="9">
        <v>11000</v>
      </c>
      <c r="C40" s="9">
        <v>6000</v>
      </c>
      <c r="D40" s="7">
        <v>16000</v>
      </c>
      <c r="E40" s="7">
        <v>8000</v>
      </c>
      <c r="F40" s="7">
        <v>26000</v>
      </c>
      <c r="G40" s="7">
        <v>13000</v>
      </c>
      <c r="H40" s="7">
        <v>30000</v>
      </c>
      <c r="I40" s="7"/>
      <c r="J40" s="7">
        <v>37000</v>
      </c>
      <c r="K40" s="7"/>
    </row>
    <row r="41" spans="1:11" x14ac:dyDescent="0.25">
      <c r="A41" s="9" t="s">
        <v>19</v>
      </c>
      <c r="B41" s="9">
        <v>7000</v>
      </c>
      <c r="C41" s="9">
        <v>4000</v>
      </c>
      <c r="D41" s="7">
        <v>11000</v>
      </c>
      <c r="E41" s="7">
        <v>5500</v>
      </c>
      <c r="F41" s="7">
        <v>18000</v>
      </c>
      <c r="G41" s="7">
        <v>9000</v>
      </c>
      <c r="H41" s="7">
        <v>21000</v>
      </c>
      <c r="I41" s="7"/>
      <c r="J41" s="7">
        <v>25000</v>
      </c>
      <c r="K41" s="7"/>
    </row>
    <row r="42" spans="1:11" x14ac:dyDescent="0.25">
      <c r="A42" s="9" t="s">
        <v>38</v>
      </c>
      <c r="B42" s="9">
        <v>33000</v>
      </c>
      <c r="C42" s="9">
        <v>17000</v>
      </c>
      <c r="D42" s="7">
        <v>50000</v>
      </c>
      <c r="E42" s="7">
        <v>25000</v>
      </c>
      <c r="F42" s="7">
        <v>99000</v>
      </c>
      <c r="G42" s="7">
        <v>49000</v>
      </c>
      <c r="H42" s="7">
        <v>117000</v>
      </c>
      <c r="I42" s="7"/>
      <c r="J42" s="7">
        <v>144000</v>
      </c>
      <c r="K42" s="7"/>
    </row>
    <row r="43" spans="1:11" x14ac:dyDescent="0.25">
      <c r="A43" s="9" t="s">
        <v>39</v>
      </c>
      <c r="B43" s="9">
        <v>20000</v>
      </c>
      <c r="C43" s="9">
        <v>10000</v>
      </c>
      <c r="D43" s="7">
        <v>27000</v>
      </c>
      <c r="E43" s="7">
        <v>14000</v>
      </c>
      <c r="F43" s="7">
        <v>45000</v>
      </c>
      <c r="G43" s="7">
        <v>23000</v>
      </c>
      <c r="H43" s="7">
        <v>55000</v>
      </c>
      <c r="I43" s="7"/>
      <c r="J43" s="7">
        <v>72000</v>
      </c>
      <c r="K43" s="7"/>
    </row>
    <row r="44" spans="1:11" x14ac:dyDescent="0.25">
      <c r="A44" s="9" t="s">
        <v>40</v>
      </c>
      <c r="B44" s="9">
        <v>72000</v>
      </c>
      <c r="C44" s="9">
        <v>36000</v>
      </c>
      <c r="D44" s="7">
        <v>112000</v>
      </c>
      <c r="E44" s="7">
        <v>56000</v>
      </c>
      <c r="F44" s="7">
        <v>220000</v>
      </c>
      <c r="G44" s="7">
        <v>110000</v>
      </c>
      <c r="H44" s="7">
        <v>260000</v>
      </c>
      <c r="I44" s="7"/>
      <c r="J44" s="7">
        <v>320000</v>
      </c>
      <c r="K44" s="7"/>
    </row>
    <row r="45" spans="1:11" x14ac:dyDescent="0.25">
      <c r="A45" s="9" t="s">
        <v>59</v>
      </c>
      <c r="B45" s="9">
        <v>33000</v>
      </c>
      <c r="C45" s="9">
        <v>17000</v>
      </c>
      <c r="D45" s="7">
        <v>50000</v>
      </c>
      <c r="E45" s="7">
        <v>25000</v>
      </c>
      <c r="F45" s="7">
        <v>99000</v>
      </c>
      <c r="G45" s="7">
        <v>49000</v>
      </c>
      <c r="H45" s="7">
        <v>117000</v>
      </c>
      <c r="I45" s="7"/>
      <c r="J45" s="7">
        <v>144000</v>
      </c>
      <c r="K45" s="7"/>
    </row>
    <row r="46" spans="1:11" x14ac:dyDescent="0.25">
      <c r="A46" s="9" t="s">
        <v>60</v>
      </c>
      <c r="B46" s="9"/>
      <c r="C46" s="9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8" t="s">
        <v>61</v>
      </c>
      <c r="B47" s="9">
        <v>25000</v>
      </c>
      <c r="C47" s="9">
        <v>12500</v>
      </c>
      <c r="D47" s="7">
        <v>39000</v>
      </c>
      <c r="E47" s="7">
        <v>20000</v>
      </c>
      <c r="F47" s="7">
        <v>77000</v>
      </c>
      <c r="G47" s="7">
        <v>38500</v>
      </c>
      <c r="H47" s="7">
        <v>91000</v>
      </c>
      <c r="I47" s="7"/>
      <c r="J47" s="7">
        <v>112000</v>
      </c>
      <c r="K47" s="7"/>
    </row>
    <row r="48" spans="1:11" x14ac:dyDescent="0.25">
      <c r="A48" s="9" t="s">
        <v>20</v>
      </c>
      <c r="B48" s="9">
        <v>29000</v>
      </c>
      <c r="C48" s="9">
        <v>15000</v>
      </c>
      <c r="D48" s="7">
        <v>45000</v>
      </c>
      <c r="E48" s="7">
        <v>23000</v>
      </c>
      <c r="F48" s="7">
        <v>88000</v>
      </c>
      <c r="G48" s="7">
        <v>44000</v>
      </c>
      <c r="H48" s="7">
        <v>105000</v>
      </c>
      <c r="I48" s="7"/>
      <c r="J48" s="7">
        <v>128000</v>
      </c>
      <c r="K48" s="7"/>
    </row>
    <row r="49" spans="1:11" x14ac:dyDescent="0.25">
      <c r="A49" s="9" t="s">
        <v>21</v>
      </c>
      <c r="B49" s="9">
        <v>16000</v>
      </c>
      <c r="C49" s="9">
        <v>8000</v>
      </c>
      <c r="D49" s="7">
        <v>25000</v>
      </c>
      <c r="E49" s="7">
        <v>13000</v>
      </c>
      <c r="F49" s="7">
        <v>42000</v>
      </c>
      <c r="G49" s="7">
        <v>21000</v>
      </c>
      <c r="H49" s="7">
        <v>46000</v>
      </c>
      <c r="I49" s="7"/>
      <c r="J49" s="7">
        <v>58000</v>
      </c>
      <c r="K49" s="7"/>
    </row>
    <row r="50" spans="1:11" x14ac:dyDescent="0.25">
      <c r="A50" s="9" t="s">
        <v>22</v>
      </c>
      <c r="B50" s="9">
        <v>38000</v>
      </c>
      <c r="C50" s="9">
        <v>19000</v>
      </c>
      <c r="D50" s="6">
        <v>59000</v>
      </c>
      <c r="E50" s="6">
        <v>29000</v>
      </c>
      <c r="F50" s="6">
        <v>115000</v>
      </c>
      <c r="G50" s="6">
        <v>58000</v>
      </c>
      <c r="H50" s="6">
        <v>135000</v>
      </c>
      <c r="I50" s="6"/>
      <c r="J50" s="6">
        <v>168000</v>
      </c>
      <c r="K50" s="7"/>
    </row>
    <row r="51" spans="1:11" x14ac:dyDescent="0.25">
      <c r="A51" s="9" t="s">
        <v>41</v>
      </c>
      <c r="B51" s="9">
        <v>27000</v>
      </c>
      <c r="C51" s="9">
        <v>14000</v>
      </c>
      <c r="D51" s="7">
        <v>42000</v>
      </c>
      <c r="E51" s="7">
        <v>21000</v>
      </c>
      <c r="F51" s="7">
        <v>82000</v>
      </c>
      <c r="G51" s="7">
        <v>41000</v>
      </c>
      <c r="H51" s="7">
        <v>97000</v>
      </c>
      <c r="I51" s="7"/>
      <c r="J51" s="7">
        <v>120000</v>
      </c>
      <c r="K51" s="7"/>
    </row>
    <row r="52" spans="1:11" x14ac:dyDescent="0.25">
      <c r="A52" s="9" t="s">
        <v>42</v>
      </c>
      <c r="B52" s="9">
        <v>22000</v>
      </c>
      <c r="C52" s="9">
        <v>11000</v>
      </c>
      <c r="D52" s="7">
        <v>34000</v>
      </c>
      <c r="E52" s="7">
        <v>17000</v>
      </c>
      <c r="F52" s="7">
        <v>66000</v>
      </c>
      <c r="G52" s="7">
        <v>33000</v>
      </c>
      <c r="H52" s="7">
        <v>78000</v>
      </c>
      <c r="I52" s="7"/>
      <c r="J52" s="7">
        <v>96000</v>
      </c>
      <c r="K52" s="7"/>
    </row>
    <row r="53" spans="1:11" x14ac:dyDescent="0.25">
      <c r="A53" s="9" t="s">
        <v>43</v>
      </c>
      <c r="B53" s="9">
        <v>12000</v>
      </c>
      <c r="C53" s="9">
        <v>6000</v>
      </c>
      <c r="D53" s="7">
        <v>19500</v>
      </c>
      <c r="E53" s="7">
        <v>10000</v>
      </c>
      <c r="F53" s="7">
        <v>30000</v>
      </c>
      <c r="G53" s="7">
        <v>15000</v>
      </c>
      <c r="H53" s="7">
        <v>38000</v>
      </c>
      <c r="I53" s="7"/>
      <c r="J53" s="7">
        <v>44000</v>
      </c>
      <c r="K53" s="7"/>
    </row>
    <row r="54" spans="1:11" x14ac:dyDescent="0.25">
      <c r="A54" s="8" t="s">
        <v>62</v>
      </c>
      <c r="B54" s="8">
        <v>74000</v>
      </c>
      <c r="C54" s="8">
        <v>37000</v>
      </c>
      <c r="D54" s="6">
        <v>115000</v>
      </c>
      <c r="E54" s="6">
        <v>57000</v>
      </c>
      <c r="F54" s="6">
        <v>225000</v>
      </c>
      <c r="G54" s="6">
        <v>112000</v>
      </c>
      <c r="H54" s="6">
        <v>266000</v>
      </c>
      <c r="I54" s="6"/>
      <c r="J54" s="6">
        <v>328000</v>
      </c>
      <c r="K54" s="7"/>
    </row>
    <row r="55" spans="1:11" x14ac:dyDescent="0.25">
      <c r="A55" s="8" t="s">
        <v>63</v>
      </c>
      <c r="B55" s="9">
        <v>20000</v>
      </c>
      <c r="C55" s="9">
        <v>10000</v>
      </c>
      <c r="D55" s="7">
        <v>27000</v>
      </c>
      <c r="E55" s="7">
        <v>14000</v>
      </c>
      <c r="F55" s="7">
        <v>45000</v>
      </c>
      <c r="G55" s="7">
        <v>23000</v>
      </c>
      <c r="H55" s="7">
        <v>55000</v>
      </c>
      <c r="I55" s="7"/>
      <c r="J55" s="7">
        <v>72000</v>
      </c>
      <c r="K55" s="7"/>
    </row>
    <row r="56" spans="1:11" x14ac:dyDescent="0.25">
      <c r="A56" s="8" t="s">
        <v>64</v>
      </c>
      <c r="B56" s="9">
        <v>47000</v>
      </c>
      <c r="C56" s="9">
        <v>24000</v>
      </c>
      <c r="D56" s="7">
        <v>73000</v>
      </c>
      <c r="E56" s="7">
        <v>36000</v>
      </c>
      <c r="F56" s="7">
        <v>143000</v>
      </c>
      <c r="G56" s="7">
        <v>71000</v>
      </c>
      <c r="H56" s="7">
        <v>169000</v>
      </c>
      <c r="I56" s="7"/>
      <c r="J56" s="7">
        <v>208000</v>
      </c>
      <c r="K56" s="7"/>
    </row>
    <row r="57" spans="1:11" x14ac:dyDescent="0.25">
      <c r="A57" s="9" t="s">
        <v>23</v>
      </c>
      <c r="B57" s="9">
        <v>110000</v>
      </c>
      <c r="C57" s="9">
        <v>55000</v>
      </c>
      <c r="D57" s="7">
        <v>170000</v>
      </c>
      <c r="E57" s="7">
        <v>85000</v>
      </c>
      <c r="F57" s="7">
        <v>305000</v>
      </c>
      <c r="G57" s="7">
        <v>152000</v>
      </c>
      <c r="H57" s="7">
        <v>396000</v>
      </c>
      <c r="I57" s="7"/>
      <c r="J57" s="7">
        <v>488000</v>
      </c>
      <c r="K57" s="7"/>
    </row>
    <row r="58" spans="1:11" x14ac:dyDescent="0.25">
      <c r="A58" s="9" t="s">
        <v>24</v>
      </c>
      <c r="B58" s="9">
        <v>29000</v>
      </c>
      <c r="C58" s="9">
        <v>15000</v>
      </c>
      <c r="D58" s="7">
        <v>45000</v>
      </c>
      <c r="E58" s="7">
        <v>23000</v>
      </c>
      <c r="F58" s="7">
        <v>88000</v>
      </c>
      <c r="G58" s="7">
        <v>44000</v>
      </c>
      <c r="H58" s="7">
        <v>105000</v>
      </c>
      <c r="I58" s="7"/>
      <c r="J58" s="7">
        <v>128000</v>
      </c>
      <c r="K58" s="7"/>
    </row>
    <row r="59" spans="1:11" x14ac:dyDescent="0.25">
      <c r="A59" s="9" t="s">
        <v>25</v>
      </c>
      <c r="B59" s="9">
        <v>38000</v>
      </c>
      <c r="C59" s="9">
        <v>19000</v>
      </c>
      <c r="D59" s="6">
        <v>59000</v>
      </c>
      <c r="E59" s="6">
        <v>29000</v>
      </c>
      <c r="F59" s="6">
        <v>115000</v>
      </c>
      <c r="G59" s="6">
        <v>58000</v>
      </c>
      <c r="H59" s="6">
        <v>135000</v>
      </c>
      <c r="I59" s="6"/>
      <c r="J59" s="6">
        <v>168000</v>
      </c>
      <c r="K59" s="7"/>
    </row>
    <row r="60" spans="1:11" x14ac:dyDescent="0.25">
      <c r="A60" s="9" t="s">
        <v>44</v>
      </c>
      <c r="B60" s="9">
        <v>56000</v>
      </c>
      <c r="C60" s="9">
        <v>28000</v>
      </c>
      <c r="D60" s="7">
        <v>87000</v>
      </c>
      <c r="E60" s="7">
        <v>44000</v>
      </c>
      <c r="F60" s="7">
        <v>170000</v>
      </c>
      <c r="G60" s="7">
        <v>85000</v>
      </c>
      <c r="H60" s="7">
        <v>201000</v>
      </c>
      <c r="I60" s="7"/>
      <c r="J60" s="7">
        <v>248000</v>
      </c>
      <c r="K60" s="7"/>
    </row>
    <row r="61" spans="1:11" x14ac:dyDescent="0.25">
      <c r="A61" s="9" t="s">
        <v>45</v>
      </c>
      <c r="B61" s="9">
        <v>25000</v>
      </c>
      <c r="C61" s="9">
        <v>12500</v>
      </c>
      <c r="D61" s="7">
        <v>39000</v>
      </c>
      <c r="E61" s="7">
        <v>20000</v>
      </c>
      <c r="F61" s="7">
        <v>77000</v>
      </c>
      <c r="G61" s="7">
        <v>38500</v>
      </c>
      <c r="H61" s="7">
        <v>91000</v>
      </c>
      <c r="I61" s="7"/>
      <c r="J61" s="7">
        <v>112000</v>
      </c>
      <c r="K61" s="7"/>
    </row>
    <row r="62" spans="1:11" x14ac:dyDescent="0.25">
      <c r="A62" s="9" t="s">
        <v>46</v>
      </c>
      <c r="B62" s="9">
        <v>43000</v>
      </c>
      <c r="C62" s="9">
        <v>21000</v>
      </c>
      <c r="D62" s="7">
        <v>67000</v>
      </c>
      <c r="E62" s="7">
        <v>33000</v>
      </c>
      <c r="F62" s="7">
        <v>132000</v>
      </c>
      <c r="G62" s="7">
        <v>66000</v>
      </c>
      <c r="H62" s="7">
        <v>156000</v>
      </c>
      <c r="I62" s="7"/>
      <c r="J62" s="7">
        <v>192000</v>
      </c>
      <c r="K62" s="7"/>
    </row>
    <row r="63" spans="1:11" x14ac:dyDescent="0.25">
      <c r="A63" s="8" t="s">
        <v>65</v>
      </c>
      <c r="B63" s="8">
        <v>119000</v>
      </c>
      <c r="C63" s="8">
        <v>60000</v>
      </c>
      <c r="D63" s="6">
        <v>185000</v>
      </c>
      <c r="E63" s="6">
        <v>93000</v>
      </c>
      <c r="F63" s="6">
        <v>363000</v>
      </c>
      <c r="G63" s="6">
        <v>181000</v>
      </c>
      <c r="H63" s="6">
        <v>430000</v>
      </c>
      <c r="I63" s="6"/>
      <c r="J63" s="6">
        <v>528000</v>
      </c>
      <c r="K63" s="7"/>
    </row>
    <row r="64" spans="1:11" x14ac:dyDescent="0.25">
      <c r="A64" s="8" t="s">
        <v>66</v>
      </c>
      <c r="B64" s="8">
        <v>18000</v>
      </c>
      <c r="C64" s="8">
        <v>9000</v>
      </c>
      <c r="D64" s="6">
        <v>18000</v>
      </c>
      <c r="E64" s="6">
        <v>9000</v>
      </c>
      <c r="F64" s="6">
        <v>26000</v>
      </c>
      <c r="G64" s="6">
        <v>13000</v>
      </c>
      <c r="H64" s="6">
        <v>44000</v>
      </c>
      <c r="I64" s="6"/>
      <c r="J64" s="6">
        <v>64000</v>
      </c>
      <c r="K64" s="7"/>
    </row>
  </sheetData>
  <sortState ref="A4:K64">
    <sortCondition ref="A3:A64"/>
  </sortState>
  <mergeCells count="6">
    <mergeCell ref="H1:I1"/>
    <mergeCell ref="J1:K1"/>
    <mergeCell ref="D1:E1"/>
    <mergeCell ref="F1:G1"/>
    <mergeCell ref="A1:A2"/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sqref="A1:K2"/>
    </sheetView>
  </sheetViews>
  <sheetFormatPr defaultRowHeight="15" x14ac:dyDescent="0.25"/>
  <cols>
    <col min="1" max="1" width="15.7109375" customWidth="1"/>
    <col min="2" max="2" width="12" customWidth="1"/>
    <col min="3" max="3" width="12.5703125" customWidth="1"/>
    <col min="4" max="4" width="14.28515625" customWidth="1"/>
    <col min="5" max="5" width="13.28515625" customWidth="1"/>
    <col min="6" max="6" width="12.28515625" customWidth="1"/>
    <col min="7" max="7" width="13.140625" customWidth="1"/>
    <col min="8" max="9" width="12.42578125" customWidth="1"/>
    <col min="10" max="10" width="14.28515625" customWidth="1"/>
    <col min="11" max="11" width="16.28515625" customWidth="1"/>
  </cols>
  <sheetData>
    <row r="1" spans="1:11" x14ac:dyDescent="0.25">
      <c r="A1" s="15" t="s">
        <v>1</v>
      </c>
      <c r="B1" s="16" t="s">
        <v>0</v>
      </c>
      <c r="C1" s="16"/>
      <c r="D1" s="17" t="s">
        <v>68</v>
      </c>
      <c r="E1" s="17"/>
      <c r="F1" s="17" t="s">
        <v>69</v>
      </c>
      <c r="G1" s="17"/>
      <c r="H1" s="17" t="s">
        <v>70</v>
      </c>
      <c r="I1" s="17"/>
      <c r="J1" s="17" t="s">
        <v>67</v>
      </c>
      <c r="K1" s="17"/>
    </row>
    <row r="2" spans="1:11" ht="60" customHeight="1" x14ac:dyDescent="0.25">
      <c r="A2" s="15"/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10" t="s">
        <v>2</v>
      </c>
      <c r="I2" s="10" t="s">
        <v>3</v>
      </c>
      <c r="J2" s="10" t="s">
        <v>2</v>
      </c>
      <c r="K2" s="10" t="s">
        <v>3</v>
      </c>
    </row>
    <row r="3" spans="1:11" x14ac:dyDescent="0.25">
      <c r="A3" s="8" t="s">
        <v>5</v>
      </c>
      <c r="B3" s="8">
        <v>46200</v>
      </c>
      <c r="C3" s="8">
        <f>B3/2</f>
        <v>23100</v>
      </c>
      <c r="D3" s="8">
        <v>49600</v>
      </c>
      <c r="E3" s="8">
        <f>D3/2</f>
        <v>24800</v>
      </c>
      <c r="F3" s="8">
        <v>102000</v>
      </c>
      <c r="G3" s="8">
        <f>F3/2</f>
        <v>51000</v>
      </c>
      <c r="H3" s="8">
        <v>125500</v>
      </c>
      <c r="I3" s="8"/>
      <c r="J3" s="8">
        <v>144500</v>
      </c>
      <c r="K3" s="7"/>
    </row>
    <row r="4" spans="1:11" x14ac:dyDescent="0.25">
      <c r="A4" s="6" t="s">
        <v>6</v>
      </c>
      <c r="B4" s="6">
        <v>28000</v>
      </c>
      <c r="C4" s="6">
        <f>B4/2</f>
        <v>14000</v>
      </c>
      <c r="D4" s="6">
        <v>30000</v>
      </c>
      <c r="E4" s="6">
        <f>D4/2</f>
        <v>15000</v>
      </c>
      <c r="F4" s="6">
        <v>60000</v>
      </c>
      <c r="G4" s="6">
        <f>F4/2</f>
        <v>30000</v>
      </c>
      <c r="H4" s="6">
        <v>75000</v>
      </c>
      <c r="I4" s="6"/>
      <c r="J4" s="6">
        <v>85000</v>
      </c>
      <c r="K4" s="7"/>
    </row>
    <row r="5" spans="1:11" x14ac:dyDescent="0.25">
      <c r="A5" s="6" t="s">
        <v>7</v>
      </c>
      <c r="B5" s="6">
        <v>93600</v>
      </c>
      <c r="C5" s="6">
        <f>B5/2</f>
        <v>46800</v>
      </c>
      <c r="D5" s="6">
        <v>100800</v>
      </c>
      <c r="E5" s="6">
        <f>D5/2</f>
        <v>50400</v>
      </c>
      <c r="F5" s="6">
        <v>216000</v>
      </c>
      <c r="G5" s="6">
        <f>F5/2</f>
        <v>108000</v>
      </c>
      <c r="H5" s="6">
        <v>270000</v>
      </c>
      <c r="I5" s="6"/>
      <c r="J5" s="6">
        <v>306000</v>
      </c>
      <c r="K5" s="7"/>
    </row>
    <row r="6" spans="1:11" x14ac:dyDescent="0.25">
      <c r="A6" s="7" t="s">
        <v>26</v>
      </c>
      <c r="B6" s="7">
        <v>8320</v>
      </c>
      <c r="C6" s="6">
        <f>B6/2</f>
        <v>4160</v>
      </c>
      <c r="D6" s="7">
        <v>9360</v>
      </c>
      <c r="E6" s="6">
        <f>D6/2</f>
        <v>4680</v>
      </c>
      <c r="F6" s="7">
        <v>15600</v>
      </c>
      <c r="G6" s="6">
        <f>F6/2</f>
        <v>7800</v>
      </c>
      <c r="H6" s="7">
        <v>19500</v>
      </c>
      <c r="I6" s="7"/>
      <c r="J6" s="7">
        <v>22100</v>
      </c>
      <c r="K6" s="7"/>
    </row>
    <row r="7" spans="1:11" x14ac:dyDescent="0.25">
      <c r="A7" s="7" t="s">
        <v>27</v>
      </c>
      <c r="B7" s="7">
        <v>14080</v>
      </c>
      <c r="C7" s="6">
        <f>B7/2</f>
        <v>7040</v>
      </c>
      <c r="D7" s="7">
        <v>15840</v>
      </c>
      <c r="E7" s="6">
        <f>D7/2</f>
        <v>7920</v>
      </c>
      <c r="F7" s="7">
        <v>26400</v>
      </c>
      <c r="G7" s="6">
        <f>F7/2</f>
        <v>13200</v>
      </c>
      <c r="H7" s="7">
        <v>33000</v>
      </c>
      <c r="I7" s="7"/>
      <c r="J7" s="7">
        <v>37400</v>
      </c>
      <c r="K7" s="7"/>
    </row>
    <row r="8" spans="1:11" x14ac:dyDescent="0.25">
      <c r="A8" s="7" t="s">
        <v>28</v>
      </c>
      <c r="B8" s="7">
        <v>30800</v>
      </c>
      <c r="C8" s="6">
        <f>B8/2</f>
        <v>15400</v>
      </c>
      <c r="D8" s="7">
        <v>33000</v>
      </c>
      <c r="E8" s="6">
        <f>D8/2</f>
        <v>16500</v>
      </c>
      <c r="F8" s="7">
        <v>66000</v>
      </c>
      <c r="G8" s="6">
        <f>F8/2</f>
        <v>33000</v>
      </c>
      <c r="H8" s="7">
        <v>82500</v>
      </c>
      <c r="I8" s="7"/>
      <c r="J8" s="7">
        <v>93500</v>
      </c>
      <c r="K8" s="7"/>
    </row>
    <row r="9" spans="1:11" x14ac:dyDescent="0.25">
      <c r="A9" s="7" t="s">
        <v>47</v>
      </c>
      <c r="B9" s="7">
        <v>16900</v>
      </c>
      <c r="C9" s="6">
        <f>B9/2</f>
        <v>8450</v>
      </c>
      <c r="D9" s="7">
        <v>18200</v>
      </c>
      <c r="E9" s="6">
        <f>D9/2</f>
        <v>9100</v>
      </c>
      <c r="F9" s="7">
        <v>39000</v>
      </c>
      <c r="G9" s="6">
        <f>F9/2</f>
        <v>19500</v>
      </c>
      <c r="H9" s="7">
        <v>48750</v>
      </c>
      <c r="I9" s="7"/>
      <c r="J9" s="7">
        <v>55250</v>
      </c>
      <c r="K9" s="7"/>
    </row>
    <row r="10" spans="1:11" x14ac:dyDescent="0.25">
      <c r="A10" s="7" t="s">
        <v>48</v>
      </c>
      <c r="B10" s="7">
        <v>18560</v>
      </c>
      <c r="C10" s="6">
        <f>B10/2</f>
        <v>9280</v>
      </c>
      <c r="D10" s="7">
        <v>19720</v>
      </c>
      <c r="E10" s="6">
        <f>D10/2</f>
        <v>9860</v>
      </c>
      <c r="F10" s="7">
        <v>34800</v>
      </c>
      <c r="G10" s="6">
        <f>F10/2</f>
        <v>17400</v>
      </c>
      <c r="H10" s="7">
        <v>43500</v>
      </c>
      <c r="I10" s="7"/>
      <c r="J10" s="7">
        <v>49300</v>
      </c>
      <c r="K10" s="7"/>
    </row>
    <row r="11" spans="1:11" x14ac:dyDescent="0.25">
      <c r="A11" s="7" t="s">
        <v>49</v>
      </c>
      <c r="B11" s="7">
        <v>31680</v>
      </c>
      <c r="C11" s="6">
        <f>B11/2</f>
        <v>15840</v>
      </c>
      <c r="D11" s="7">
        <v>31680</v>
      </c>
      <c r="E11" s="6">
        <f>D11/2</f>
        <v>15840</v>
      </c>
      <c r="F11" s="7">
        <v>59400</v>
      </c>
      <c r="G11" s="6">
        <f>F11/2</f>
        <v>29700</v>
      </c>
      <c r="H11" s="7">
        <v>74250</v>
      </c>
      <c r="I11" s="7"/>
      <c r="J11" s="7">
        <v>84150</v>
      </c>
      <c r="K11" s="7"/>
    </row>
    <row r="12" spans="1:11" x14ac:dyDescent="0.25">
      <c r="A12" s="6" t="s">
        <v>8</v>
      </c>
      <c r="B12" s="6"/>
      <c r="C12" s="6">
        <f>B12/2</f>
        <v>0</v>
      </c>
      <c r="D12" s="6"/>
      <c r="E12" s="6">
        <f>D12/2</f>
        <v>0</v>
      </c>
      <c r="F12" s="6"/>
      <c r="G12" s="6">
        <f>F12/2</f>
        <v>0</v>
      </c>
      <c r="H12" s="6"/>
      <c r="I12" s="6"/>
      <c r="J12" s="6"/>
      <c r="K12" s="7"/>
    </row>
    <row r="13" spans="1:11" x14ac:dyDescent="0.25">
      <c r="A13" s="6" t="s">
        <v>9</v>
      </c>
      <c r="B13" s="6">
        <v>46800</v>
      </c>
      <c r="C13" s="6">
        <f>B13/2</f>
        <v>23400</v>
      </c>
      <c r="D13" s="6">
        <v>50400</v>
      </c>
      <c r="E13" s="6">
        <f>D13/2</f>
        <v>25200</v>
      </c>
      <c r="F13" s="6">
        <v>108000</v>
      </c>
      <c r="G13" s="6">
        <f>F13/2</f>
        <v>54000</v>
      </c>
      <c r="H13" s="6">
        <v>135000</v>
      </c>
      <c r="I13" s="6"/>
      <c r="J13" s="6">
        <v>153000</v>
      </c>
      <c r="K13" s="7"/>
    </row>
    <row r="14" spans="1:11" x14ac:dyDescent="0.25">
      <c r="A14" s="6" t="s">
        <v>10</v>
      </c>
      <c r="B14" s="6">
        <v>24640</v>
      </c>
      <c r="C14" s="6">
        <f>B14/2</f>
        <v>12320</v>
      </c>
      <c r="D14" s="6">
        <v>24640</v>
      </c>
      <c r="E14" s="6">
        <f>D14/2</f>
        <v>12320</v>
      </c>
      <c r="F14" s="6">
        <v>46200</v>
      </c>
      <c r="G14" s="6">
        <f>F14/2</f>
        <v>23100</v>
      </c>
      <c r="H14" s="6">
        <v>57750</v>
      </c>
      <c r="I14" s="6"/>
      <c r="J14" s="6">
        <v>65450</v>
      </c>
      <c r="K14" s="7"/>
    </row>
    <row r="15" spans="1:11" x14ac:dyDescent="0.25">
      <c r="A15" s="7" t="s">
        <v>29</v>
      </c>
      <c r="B15" s="7">
        <v>36400</v>
      </c>
      <c r="C15" s="6">
        <f>B15/2</f>
        <v>18200</v>
      </c>
      <c r="D15" s="7">
        <v>39200</v>
      </c>
      <c r="E15" s="6">
        <f>D15/2</f>
        <v>19600</v>
      </c>
      <c r="F15" s="7">
        <v>84000</v>
      </c>
      <c r="G15" s="6">
        <f>F15/2</f>
        <v>42000</v>
      </c>
      <c r="H15" s="7">
        <v>105000</v>
      </c>
      <c r="I15" s="7"/>
      <c r="J15" s="7">
        <v>119000</v>
      </c>
      <c r="K15" s="7"/>
    </row>
    <row r="16" spans="1:11" x14ac:dyDescent="0.25">
      <c r="A16" s="7" t="s">
        <v>30</v>
      </c>
      <c r="B16" s="7">
        <v>135200</v>
      </c>
      <c r="C16" s="6">
        <f>B16/2</f>
        <v>67600</v>
      </c>
      <c r="D16" s="7">
        <v>145600</v>
      </c>
      <c r="E16" s="6">
        <f>D16/2</f>
        <v>72800</v>
      </c>
      <c r="F16" s="7">
        <v>312000</v>
      </c>
      <c r="G16" s="6">
        <f>F16/2</f>
        <v>156000</v>
      </c>
      <c r="H16" s="7">
        <v>390000</v>
      </c>
      <c r="I16" s="7"/>
      <c r="J16" s="7">
        <v>442000</v>
      </c>
      <c r="K16" s="7"/>
    </row>
    <row r="17" spans="1:11" x14ac:dyDescent="0.25">
      <c r="A17" s="7" t="s">
        <v>31</v>
      </c>
      <c r="B17" s="7">
        <v>28000</v>
      </c>
      <c r="C17" s="6">
        <f>B17/2</f>
        <v>14000</v>
      </c>
      <c r="D17" s="7">
        <v>30000</v>
      </c>
      <c r="E17" s="6">
        <f>D17/2</f>
        <v>15000</v>
      </c>
      <c r="F17" s="7">
        <v>60000</v>
      </c>
      <c r="G17" s="6">
        <f>F17/2</f>
        <v>30000</v>
      </c>
      <c r="H17" s="7">
        <v>75000</v>
      </c>
      <c r="I17" s="7"/>
      <c r="J17" s="7">
        <v>85000</v>
      </c>
      <c r="K17" s="7"/>
    </row>
    <row r="18" spans="1:11" x14ac:dyDescent="0.25">
      <c r="A18" s="7" t="s">
        <v>50</v>
      </c>
      <c r="B18" s="7">
        <v>28000</v>
      </c>
      <c r="C18" s="6">
        <f>B18/2</f>
        <v>14000</v>
      </c>
      <c r="D18" s="7">
        <v>30000</v>
      </c>
      <c r="E18" s="6">
        <f>D18/2</f>
        <v>15000</v>
      </c>
      <c r="F18" s="7">
        <v>60000</v>
      </c>
      <c r="G18" s="6">
        <f>F18/2</f>
        <v>30000</v>
      </c>
      <c r="H18" s="7">
        <v>75000</v>
      </c>
      <c r="I18" s="7"/>
      <c r="J18" s="7">
        <v>85000</v>
      </c>
      <c r="K18" s="7"/>
    </row>
    <row r="19" spans="1:11" x14ac:dyDescent="0.25">
      <c r="A19" s="7" t="s">
        <v>51</v>
      </c>
      <c r="B19" s="7">
        <v>39000</v>
      </c>
      <c r="C19" s="6">
        <f>B19/2</f>
        <v>19500</v>
      </c>
      <c r="D19" s="7">
        <v>42000</v>
      </c>
      <c r="E19" s="6">
        <f>D19/2</f>
        <v>21000</v>
      </c>
      <c r="F19" s="7">
        <v>90000</v>
      </c>
      <c r="G19" s="6">
        <f>F19/2</f>
        <v>45000</v>
      </c>
      <c r="H19" s="7">
        <v>112500</v>
      </c>
      <c r="I19" s="7"/>
      <c r="J19" s="7">
        <v>127500</v>
      </c>
      <c r="K19" s="7"/>
    </row>
    <row r="20" spans="1:11" x14ac:dyDescent="0.25">
      <c r="A20" s="7" t="s">
        <v>52</v>
      </c>
      <c r="B20" s="7">
        <v>14080</v>
      </c>
      <c r="C20" s="6">
        <f>B20/2</f>
        <v>7040</v>
      </c>
      <c r="D20" s="7">
        <v>15840</v>
      </c>
      <c r="E20" s="6">
        <f>D20/2</f>
        <v>7920</v>
      </c>
      <c r="F20" s="7">
        <v>26400</v>
      </c>
      <c r="G20" s="6">
        <f>F20/2</f>
        <v>13200</v>
      </c>
      <c r="H20" s="7">
        <v>33000</v>
      </c>
      <c r="I20" s="7"/>
      <c r="J20" s="7">
        <v>37400</v>
      </c>
      <c r="K20" s="7"/>
    </row>
    <row r="21" spans="1:11" x14ac:dyDescent="0.25">
      <c r="A21" s="6" t="s">
        <v>11</v>
      </c>
      <c r="B21" s="6">
        <v>93600</v>
      </c>
      <c r="C21" s="6">
        <f>B21/2</f>
        <v>46800</v>
      </c>
      <c r="D21" s="6">
        <v>100800</v>
      </c>
      <c r="E21" s="6">
        <f>D21/2</f>
        <v>50400</v>
      </c>
      <c r="F21" s="6">
        <v>216000</v>
      </c>
      <c r="G21" s="6">
        <f>F21/2</f>
        <v>108000</v>
      </c>
      <c r="H21" s="6">
        <v>270000</v>
      </c>
      <c r="I21" s="6"/>
      <c r="J21" s="6">
        <v>306000</v>
      </c>
      <c r="K21" s="7"/>
    </row>
    <row r="22" spans="1:11" x14ac:dyDescent="0.25">
      <c r="A22" s="7" t="s">
        <v>12</v>
      </c>
      <c r="B22" s="7">
        <v>33800</v>
      </c>
      <c r="C22" s="6">
        <f>B22/2</f>
        <v>16900</v>
      </c>
      <c r="D22" s="7">
        <v>36400</v>
      </c>
      <c r="E22" s="6">
        <f>D22/2</f>
        <v>18200</v>
      </c>
      <c r="F22" s="7">
        <v>78000</v>
      </c>
      <c r="G22" s="6">
        <f>F22/2</f>
        <v>39000</v>
      </c>
      <c r="H22" s="7">
        <v>97500</v>
      </c>
      <c r="I22" s="7"/>
      <c r="J22" s="7">
        <v>110500</v>
      </c>
      <c r="K22" s="7"/>
    </row>
    <row r="23" spans="1:11" x14ac:dyDescent="0.25">
      <c r="A23" s="7" t="s">
        <v>13</v>
      </c>
      <c r="B23" s="7">
        <v>27200</v>
      </c>
      <c r="C23" s="6">
        <f>B23/2</f>
        <v>13600</v>
      </c>
      <c r="D23" s="7">
        <v>27200</v>
      </c>
      <c r="E23" s="6">
        <f>D23/2</f>
        <v>13600</v>
      </c>
      <c r="F23" s="7">
        <v>51000</v>
      </c>
      <c r="G23" s="6">
        <f>F23/2</f>
        <v>25500</v>
      </c>
      <c r="H23" s="7">
        <v>63750</v>
      </c>
      <c r="I23" s="7"/>
      <c r="J23" s="7">
        <v>72250</v>
      </c>
      <c r="K23" s="7"/>
    </row>
    <row r="24" spans="1:11" x14ac:dyDescent="0.25">
      <c r="A24" s="7" t="s">
        <v>32</v>
      </c>
      <c r="B24" s="7">
        <v>26880</v>
      </c>
      <c r="C24" s="6">
        <f>B24/2</f>
        <v>13440</v>
      </c>
      <c r="D24" s="7">
        <v>26880</v>
      </c>
      <c r="E24" s="6">
        <f>D24/2</f>
        <v>13440</v>
      </c>
      <c r="F24" s="7">
        <v>50400</v>
      </c>
      <c r="G24" s="6">
        <f>F24/2</f>
        <v>25200</v>
      </c>
      <c r="H24" s="7">
        <v>63000</v>
      </c>
      <c r="I24" s="7"/>
      <c r="J24" s="7">
        <v>71400</v>
      </c>
      <c r="K24" s="7"/>
    </row>
    <row r="25" spans="1:11" x14ac:dyDescent="0.25">
      <c r="A25" s="7" t="s">
        <v>33</v>
      </c>
      <c r="B25" s="7">
        <v>109200</v>
      </c>
      <c r="C25" s="6">
        <f>B25/2</f>
        <v>54600</v>
      </c>
      <c r="D25" s="7">
        <v>117600</v>
      </c>
      <c r="E25" s="6">
        <f>D25/2</f>
        <v>58800</v>
      </c>
      <c r="F25" s="7">
        <v>252000</v>
      </c>
      <c r="G25" s="6">
        <f>F25/2</f>
        <v>126000</v>
      </c>
      <c r="H25" s="7">
        <v>315000</v>
      </c>
      <c r="I25" s="7"/>
      <c r="J25" s="7">
        <v>357000</v>
      </c>
      <c r="K25" s="7"/>
    </row>
    <row r="26" spans="1:11" x14ac:dyDescent="0.25">
      <c r="A26" s="7" t="s">
        <v>34</v>
      </c>
      <c r="B26" s="7">
        <v>5200</v>
      </c>
      <c r="C26" s="6">
        <f>B26/2</f>
        <v>2600</v>
      </c>
      <c r="D26" s="7">
        <v>5600</v>
      </c>
      <c r="E26" s="6">
        <f>D26/2</f>
        <v>2800</v>
      </c>
      <c r="F26" s="7">
        <v>120000</v>
      </c>
      <c r="G26" s="6">
        <f>F26/2</f>
        <v>60000</v>
      </c>
      <c r="H26" s="7">
        <v>150000</v>
      </c>
      <c r="I26" s="7"/>
      <c r="J26" s="7">
        <v>170000</v>
      </c>
      <c r="K26" s="7"/>
    </row>
    <row r="27" spans="1:11" x14ac:dyDescent="0.25">
      <c r="A27" s="7" t="s">
        <v>53</v>
      </c>
      <c r="B27" s="7">
        <v>7820</v>
      </c>
      <c r="C27" s="6">
        <f>B27/2</f>
        <v>3910</v>
      </c>
      <c r="D27" s="7">
        <v>11040</v>
      </c>
      <c r="E27" s="6">
        <f>D27/2</f>
        <v>5520</v>
      </c>
      <c r="F27" s="7">
        <v>14950</v>
      </c>
      <c r="G27" s="6">
        <f>F27/2</f>
        <v>7475</v>
      </c>
      <c r="H27" s="7">
        <v>17250</v>
      </c>
      <c r="I27" s="7"/>
      <c r="J27" s="7">
        <v>19550</v>
      </c>
      <c r="K27" s="7"/>
    </row>
    <row r="28" spans="1:11" x14ac:dyDescent="0.25">
      <c r="A28" s="7" t="s">
        <v>54</v>
      </c>
      <c r="B28" s="7">
        <v>4080</v>
      </c>
      <c r="C28" s="6">
        <f>B28/2</f>
        <v>2040</v>
      </c>
      <c r="D28" s="7">
        <v>5760</v>
      </c>
      <c r="E28" s="6">
        <f>D28/2</f>
        <v>2880</v>
      </c>
      <c r="F28" s="7">
        <v>7800</v>
      </c>
      <c r="G28" s="6">
        <f>F28/2</f>
        <v>3900</v>
      </c>
      <c r="H28" s="7">
        <v>9000</v>
      </c>
      <c r="I28" s="7"/>
      <c r="J28" s="7">
        <v>10200</v>
      </c>
      <c r="K28" s="7"/>
    </row>
    <row r="29" spans="1:11" x14ac:dyDescent="0.25">
      <c r="A29" s="7" t="s">
        <v>55</v>
      </c>
      <c r="B29" s="7">
        <v>18020</v>
      </c>
      <c r="C29" s="6">
        <f>B29/2</f>
        <v>9010</v>
      </c>
      <c r="D29" s="7">
        <v>25440</v>
      </c>
      <c r="E29" s="6">
        <f>D29/2</f>
        <v>12720</v>
      </c>
      <c r="F29" s="7">
        <v>34450</v>
      </c>
      <c r="G29" s="6">
        <f>F29/2</f>
        <v>17225</v>
      </c>
      <c r="H29" s="7">
        <v>42000</v>
      </c>
      <c r="I29" s="7"/>
      <c r="J29" s="7">
        <v>45050</v>
      </c>
      <c r="K29" s="7"/>
    </row>
    <row r="30" spans="1:11" x14ac:dyDescent="0.25">
      <c r="A30" s="7" t="s">
        <v>14</v>
      </c>
      <c r="B30" s="7">
        <v>65000</v>
      </c>
      <c r="C30" s="6">
        <f>B30/2</f>
        <v>32500</v>
      </c>
      <c r="D30" s="7">
        <v>70000</v>
      </c>
      <c r="E30" s="6">
        <f>D30/2</f>
        <v>35000</v>
      </c>
      <c r="F30" s="7">
        <v>150000</v>
      </c>
      <c r="G30" s="6">
        <f>F30/2</f>
        <v>75000</v>
      </c>
      <c r="H30" s="7">
        <v>187500</v>
      </c>
      <c r="I30" s="7"/>
      <c r="J30" s="7">
        <v>212500</v>
      </c>
      <c r="K30" s="7"/>
    </row>
    <row r="31" spans="1:11" x14ac:dyDescent="0.25">
      <c r="A31" s="7" t="s">
        <v>15</v>
      </c>
      <c r="B31" s="7">
        <v>88400</v>
      </c>
      <c r="C31" s="6">
        <f>B31/2</f>
        <v>44200</v>
      </c>
      <c r="D31" s="7">
        <v>95200</v>
      </c>
      <c r="E31" s="6">
        <f>D31/2</f>
        <v>47600</v>
      </c>
      <c r="F31" s="7">
        <v>204000</v>
      </c>
      <c r="G31" s="6">
        <f>F31/2</f>
        <v>102000</v>
      </c>
      <c r="H31" s="7">
        <v>255000</v>
      </c>
      <c r="I31" s="7"/>
      <c r="J31" s="7">
        <v>289000</v>
      </c>
      <c r="K31" s="7"/>
    </row>
    <row r="32" spans="1:11" x14ac:dyDescent="0.25">
      <c r="A32" s="7" t="s">
        <v>16</v>
      </c>
      <c r="B32" s="7">
        <v>23680</v>
      </c>
      <c r="C32" s="6">
        <f>B32/2</f>
        <v>11840</v>
      </c>
      <c r="D32" s="7">
        <v>2368</v>
      </c>
      <c r="E32" s="6">
        <f>D32/2</f>
        <v>1184</v>
      </c>
      <c r="F32" s="7">
        <v>44400</v>
      </c>
      <c r="G32" s="6">
        <f>F32/2</f>
        <v>22200</v>
      </c>
      <c r="H32" s="7">
        <v>55500</v>
      </c>
      <c r="I32" s="7"/>
      <c r="J32" s="7">
        <v>62900</v>
      </c>
      <c r="K32" s="7"/>
    </row>
    <row r="33" spans="1:11" x14ac:dyDescent="0.25">
      <c r="A33" s="7" t="s">
        <v>35</v>
      </c>
      <c r="B33" s="7">
        <v>85800</v>
      </c>
      <c r="C33" s="6">
        <f>B33/2</f>
        <v>42900</v>
      </c>
      <c r="D33" s="7">
        <v>92400</v>
      </c>
      <c r="E33" s="6">
        <f>D33/2</f>
        <v>46200</v>
      </c>
      <c r="F33" s="7">
        <v>198000</v>
      </c>
      <c r="G33" s="6">
        <f>F33/2</f>
        <v>99000</v>
      </c>
      <c r="H33" s="7">
        <v>247500</v>
      </c>
      <c r="I33" s="7"/>
      <c r="J33" s="7">
        <v>280500</v>
      </c>
      <c r="K33" s="7"/>
    </row>
    <row r="34" spans="1:11" x14ac:dyDescent="0.25">
      <c r="A34" s="7" t="s">
        <v>36</v>
      </c>
      <c r="B34" s="7">
        <v>96200</v>
      </c>
      <c r="C34" s="6">
        <f>B34/2</f>
        <v>48100</v>
      </c>
      <c r="D34" s="7">
        <v>103600</v>
      </c>
      <c r="E34" s="6">
        <f>D34/2</f>
        <v>51800</v>
      </c>
      <c r="F34" s="7">
        <v>222000</v>
      </c>
      <c r="G34" s="6">
        <f>F34/2</f>
        <v>111000</v>
      </c>
      <c r="H34" s="7">
        <v>277500</v>
      </c>
      <c r="I34" s="7"/>
      <c r="J34" s="7">
        <v>314500</v>
      </c>
      <c r="K34" s="7"/>
    </row>
    <row r="35" spans="1:11" x14ac:dyDescent="0.25">
      <c r="A35" s="7" t="s">
        <v>37</v>
      </c>
      <c r="B35" s="7">
        <v>70200</v>
      </c>
      <c r="C35" s="6">
        <f>B35/2</f>
        <v>35100</v>
      </c>
      <c r="D35" s="7">
        <v>75600</v>
      </c>
      <c r="E35" s="6">
        <f>D35/2</f>
        <v>37800</v>
      </c>
      <c r="F35" s="7">
        <v>162000</v>
      </c>
      <c r="G35" s="6">
        <f>F35/2</f>
        <v>81000</v>
      </c>
      <c r="H35" s="7">
        <v>202500</v>
      </c>
      <c r="I35" s="7"/>
      <c r="J35" s="7">
        <v>229500</v>
      </c>
      <c r="K35" s="7"/>
    </row>
    <row r="36" spans="1:11" x14ac:dyDescent="0.25">
      <c r="A36" s="7" t="s">
        <v>56</v>
      </c>
      <c r="B36" s="7">
        <v>10540</v>
      </c>
      <c r="C36" s="6">
        <f>B36/2</f>
        <v>5270</v>
      </c>
      <c r="D36" s="7">
        <v>14880</v>
      </c>
      <c r="E36" s="6">
        <f>D36/2</f>
        <v>7440</v>
      </c>
      <c r="F36" s="7">
        <v>20150</v>
      </c>
      <c r="G36" s="6">
        <f>F36/2</f>
        <v>10075</v>
      </c>
      <c r="H36" s="7">
        <v>23250</v>
      </c>
      <c r="I36" s="7"/>
      <c r="J36" s="7">
        <v>26350</v>
      </c>
      <c r="K36" s="7"/>
    </row>
    <row r="37" spans="1:11" x14ac:dyDescent="0.25">
      <c r="A37" s="7" t="s">
        <v>57</v>
      </c>
      <c r="B37" s="7">
        <v>33800</v>
      </c>
      <c r="C37" s="6">
        <f>B37/2</f>
        <v>16900</v>
      </c>
      <c r="D37" s="7">
        <v>36400</v>
      </c>
      <c r="E37" s="6">
        <f>D37/2</f>
        <v>18200</v>
      </c>
      <c r="F37" s="7">
        <v>78000</v>
      </c>
      <c r="G37" s="6">
        <f>F37/2</f>
        <v>39000</v>
      </c>
      <c r="H37" s="7">
        <v>97500</v>
      </c>
      <c r="I37" s="7"/>
      <c r="J37" s="7">
        <v>110500</v>
      </c>
      <c r="K37" s="7"/>
    </row>
    <row r="38" spans="1:11" x14ac:dyDescent="0.25">
      <c r="A38" s="7" t="s">
        <v>58</v>
      </c>
      <c r="B38" s="7">
        <v>16320</v>
      </c>
      <c r="C38" s="6">
        <f>B38/2</f>
        <v>8160</v>
      </c>
      <c r="D38" s="7">
        <v>18360</v>
      </c>
      <c r="E38" s="6">
        <f>D38/2</f>
        <v>9180</v>
      </c>
      <c r="F38" s="7">
        <v>30600</v>
      </c>
      <c r="G38" s="6">
        <f>F38/2</f>
        <v>15300</v>
      </c>
      <c r="H38" s="7">
        <v>38250</v>
      </c>
      <c r="I38" s="7"/>
      <c r="J38" s="7">
        <v>43350</v>
      </c>
      <c r="K38" s="7"/>
    </row>
    <row r="39" spans="1:11" x14ac:dyDescent="0.25">
      <c r="A39" s="7" t="s">
        <v>17</v>
      </c>
      <c r="B39" s="7">
        <v>44200</v>
      </c>
      <c r="C39" s="6">
        <f>B39/2</f>
        <v>22100</v>
      </c>
      <c r="D39" s="7">
        <v>47600</v>
      </c>
      <c r="E39" s="6">
        <f>D39/2</f>
        <v>23800</v>
      </c>
      <c r="F39" s="7">
        <v>102000</v>
      </c>
      <c r="G39" s="6">
        <f>F39/2</f>
        <v>51000</v>
      </c>
      <c r="H39" s="7">
        <v>127500</v>
      </c>
      <c r="I39" s="7"/>
      <c r="J39" s="7">
        <v>144500</v>
      </c>
      <c r="K39" s="7"/>
    </row>
    <row r="40" spans="1:11" x14ac:dyDescent="0.25">
      <c r="A40" s="7" t="s">
        <v>18</v>
      </c>
      <c r="B40" s="7">
        <v>39000</v>
      </c>
      <c r="C40" s="6">
        <f>B40/2</f>
        <v>19500</v>
      </c>
      <c r="D40" s="7">
        <v>42000</v>
      </c>
      <c r="E40" s="6">
        <f>D40/2</f>
        <v>21000</v>
      </c>
      <c r="F40" s="7">
        <v>90000</v>
      </c>
      <c r="G40" s="6">
        <f>F40/2</f>
        <v>45000</v>
      </c>
      <c r="H40" s="7">
        <v>112500</v>
      </c>
      <c r="I40" s="7"/>
      <c r="J40" s="7">
        <v>127500</v>
      </c>
      <c r="K40" s="7"/>
    </row>
    <row r="41" spans="1:11" x14ac:dyDescent="0.25">
      <c r="A41" s="7" t="s">
        <v>19</v>
      </c>
      <c r="B41" s="7">
        <v>31200</v>
      </c>
      <c r="C41" s="6">
        <f>B41/2</f>
        <v>15600</v>
      </c>
      <c r="D41" s="7">
        <v>33600</v>
      </c>
      <c r="E41" s="6">
        <f>D41/2</f>
        <v>16800</v>
      </c>
      <c r="F41" s="7">
        <v>72000</v>
      </c>
      <c r="G41" s="6">
        <f>F41/2</f>
        <v>36000</v>
      </c>
      <c r="H41" s="7">
        <v>90000</v>
      </c>
      <c r="I41" s="7"/>
      <c r="J41" s="7">
        <v>102000</v>
      </c>
      <c r="K41" s="7"/>
    </row>
    <row r="42" spans="1:11" x14ac:dyDescent="0.25">
      <c r="A42" s="7" t="s">
        <v>38</v>
      </c>
      <c r="B42" s="7">
        <v>18240</v>
      </c>
      <c r="C42" s="6">
        <f>B42/2</f>
        <v>9120</v>
      </c>
      <c r="D42" s="7">
        <v>20520</v>
      </c>
      <c r="E42" s="6">
        <f>D42/2</f>
        <v>10260</v>
      </c>
      <c r="F42" s="7">
        <v>34200</v>
      </c>
      <c r="G42" s="6">
        <f>F42/2</f>
        <v>17100</v>
      </c>
      <c r="H42" s="7">
        <v>42750</v>
      </c>
      <c r="I42" s="7"/>
      <c r="J42" s="7">
        <v>48450</v>
      </c>
      <c r="K42" s="7"/>
    </row>
    <row r="43" spans="1:11" x14ac:dyDescent="0.25">
      <c r="A43" s="7" t="s">
        <v>39</v>
      </c>
      <c r="B43" s="7">
        <v>12480</v>
      </c>
      <c r="C43" s="6">
        <f>B43/2</f>
        <v>6240</v>
      </c>
      <c r="D43" s="7">
        <v>14040</v>
      </c>
      <c r="E43" s="6">
        <f>D43/2</f>
        <v>7020</v>
      </c>
      <c r="F43" s="7">
        <v>23400</v>
      </c>
      <c r="G43" s="6">
        <f>F43/2</f>
        <v>11700</v>
      </c>
      <c r="H43" s="7">
        <v>29250</v>
      </c>
      <c r="I43" s="7"/>
      <c r="J43" s="7">
        <v>33150</v>
      </c>
      <c r="K43" s="7"/>
    </row>
    <row r="44" spans="1:11" x14ac:dyDescent="0.25">
      <c r="A44" s="7" t="s">
        <v>40</v>
      </c>
      <c r="B44" s="7">
        <v>96200</v>
      </c>
      <c r="C44" s="6">
        <f>B44/2</f>
        <v>48100</v>
      </c>
      <c r="D44" s="7">
        <v>103600</v>
      </c>
      <c r="E44" s="6">
        <f>D44/2</f>
        <v>51800</v>
      </c>
      <c r="F44" s="7">
        <v>222000</v>
      </c>
      <c r="G44" s="6">
        <f>F44/2</f>
        <v>111000</v>
      </c>
      <c r="H44" s="7">
        <v>211500</v>
      </c>
      <c r="I44" s="7"/>
      <c r="J44" s="7">
        <v>314500</v>
      </c>
      <c r="K44" s="7"/>
    </row>
    <row r="45" spans="1:11" x14ac:dyDescent="0.25">
      <c r="A45" s="7" t="s">
        <v>59</v>
      </c>
      <c r="B45" s="7">
        <v>30080</v>
      </c>
      <c r="C45" s="6">
        <f>B45/2</f>
        <v>15040</v>
      </c>
      <c r="D45" s="7">
        <v>30080</v>
      </c>
      <c r="E45" s="6">
        <f>D45/2</f>
        <v>15040</v>
      </c>
      <c r="F45" s="7">
        <v>56400</v>
      </c>
      <c r="G45" s="6">
        <f>F45/2</f>
        <v>28200</v>
      </c>
      <c r="H45" s="7">
        <v>70500</v>
      </c>
      <c r="I45" s="7"/>
      <c r="J45" s="7">
        <v>79900</v>
      </c>
      <c r="K45" s="7"/>
    </row>
    <row r="46" spans="1:11" x14ac:dyDescent="0.25">
      <c r="A46" s="7" t="s">
        <v>60</v>
      </c>
      <c r="B46" s="7">
        <v>31200</v>
      </c>
      <c r="C46" s="6">
        <f>B46/2</f>
        <v>15600</v>
      </c>
      <c r="D46" s="7">
        <v>33600</v>
      </c>
      <c r="E46" s="6">
        <f>D46/2</f>
        <v>16800</v>
      </c>
      <c r="F46" s="7">
        <v>72000</v>
      </c>
      <c r="G46" s="6">
        <f>F46/2</f>
        <v>36000</v>
      </c>
      <c r="H46" s="7">
        <v>90000</v>
      </c>
      <c r="I46" s="7"/>
      <c r="J46" s="7">
        <v>102000</v>
      </c>
      <c r="K46" s="7"/>
    </row>
    <row r="47" spans="1:11" x14ac:dyDescent="0.25">
      <c r="A47" s="6" t="s">
        <v>61</v>
      </c>
      <c r="B47" s="6">
        <v>19840</v>
      </c>
      <c r="C47" s="6">
        <f>B47/2</f>
        <v>9920</v>
      </c>
      <c r="D47" s="6">
        <v>21080</v>
      </c>
      <c r="E47" s="6">
        <f>D47/2</f>
        <v>10540</v>
      </c>
      <c r="F47" s="6">
        <v>37200</v>
      </c>
      <c r="G47" s="6">
        <f>F47/2</f>
        <v>18600</v>
      </c>
      <c r="H47" s="6">
        <v>46500</v>
      </c>
      <c r="I47" s="6"/>
      <c r="J47" s="6">
        <v>52700</v>
      </c>
      <c r="K47" s="7"/>
    </row>
    <row r="48" spans="1:11" x14ac:dyDescent="0.25">
      <c r="A48" s="7" t="s">
        <v>20</v>
      </c>
      <c r="B48" s="7">
        <v>16640</v>
      </c>
      <c r="C48" s="6">
        <f>B48/2</f>
        <v>8320</v>
      </c>
      <c r="D48" s="7">
        <v>17680</v>
      </c>
      <c r="E48" s="6">
        <f>D48/2</f>
        <v>8840</v>
      </c>
      <c r="F48" s="7">
        <v>31200</v>
      </c>
      <c r="G48" s="6">
        <f>F48/2</f>
        <v>15600</v>
      </c>
      <c r="H48" s="7">
        <v>39000</v>
      </c>
      <c r="I48" s="7"/>
      <c r="J48" s="7">
        <v>44200</v>
      </c>
      <c r="K48" s="7"/>
    </row>
    <row r="49" spans="1:11" x14ac:dyDescent="0.25">
      <c r="A49" s="7" t="s">
        <v>21</v>
      </c>
      <c r="B49" s="7">
        <v>22080</v>
      </c>
      <c r="C49" s="6">
        <f>B49/2</f>
        <v>11040</v>
      </c>
      <c r="D49" s="7">
        <v>26460</v>
      </c>
      <c r="E49" s="6">
        <f>D49/2</f>
        <v>13230</v>
      </c>
      <c r="F49" s="7">
        <v>41400</v>
      </c>
      <c r="G49" s="6">
        <f>F49/2</f>
        <v>20700</v>
      </c>
      <c r="H49" s="7">
        <v>51750</v>
      </c>
      <c r="I49" s="7"/>
      <c r="J49" s="7">
        <v>58650</v>
      </c>
      <c r="K49" s="7"/>
    </row>
    <row r="50" spans="1:11" x14ac:dyDescent="0.25">
      <c r="A50" s="7" t="s">
        <v>22</v>
      </c>
      <c r="B50" s="7">
        <v>28800</v>
      </c>
      <c r="C50" s="6">
        <f>B50/2</f>
        <v>14400</v>
      </c>
      <c r="D50" s="7">
        <v>28800</v>
      </c>
      <c r="E50" s="6">
        <f>D50/2</f>
        <v>14400</v>
      </c>
      <c r="F50" s="7">
        <v>54000</v>
      </c>
      <c r="G50" s="6">
        <f>F50/2</f>
        <v>27000</v>
      </c>
      <c r="H50" s="7">
        <v>67500</v>
      </c>
      <c r="I50" s="7"/>
      <c r="J50" s="7">
        <v>76500</v>
      </c>
      <c r="K50" s="7"/>
    </row>
    <row r="51" spans="1:11" x14ac:dyDescent="0.25">
      <c r="A51" s="7" t="s">
        <v>41</v>
      </c>
      <c r="B51" s="7">
        <v>44200</v>
      </c>
      <c r="C51" s="6">
        <f>B51/2</f>
        <v>22100</v>
      </c>
      <c r="D51" s="7">
        <v>47600</v>
      </c>
      <c r="E51" s="6">
        <f>D51/2</f>
        <v>23800</v>
      </c>
      <c r="F51" s="7">
        <v>102000</v>
      </c>
      <c r="G51" s="6">
        <f>F51/2</f>
        <v>51000</v>
      </c>
      <c r="H51" s="7">
        <v>127500</v>
      </c>
      <c r="I51" s="7"/>
      <c r="J51" s="7">
        <v>144500</v>
      </c>
      <c r="K51" s="7"/>
    </row>
    <row r="52" spans="1:11" x14ac:dyDescent="0.25">
      <c r="A52" s="7" t="s">
        <v>42</v>
      </c>
      <c r="B52" s="7">
        <v>7480</v>
      </c>
      <c r="C52" s="6">
        <f>B52/2</f>
        <v>3740</v>
      </c>
      <c r="D52" s="7">
        <v>10560</v>
      </c>
      <c r="E52" s="6">
        <f>D52/2</f>
        <v>5280</v>
      </c>
      <c r="F52" s="7">
        <v>14300</v>
      </c>
      <c r="G52" s="6">
        <f>F52/2</f>
        <v>7150</v>
      </c>
      <c r="H52" s="7">
        <v>14300</v>
      </c>
      <c r="I52" s="7"/>
      <c r="J52" s="7">
        <v>18700</v>
      </c>
      <c r="K52" s="7"/>
    </row>
    <row r="53" spans="1:11" x14ac:dyDescent="0.25">
      <c r="A53" s="7" t="s">
        <v>43</v>
      </c>
      <c r="B53" s="7">
        <v>22400</v>
      </c>
      <c r="C53" s="6">
        <f>B53/2</f>
        <v>11200</v>
      </c>
      <c r="D53" s="7">
        <v>23800</v>
      </c>
      <c r="E53" s="6">
        <f>D53/2</f>
        <v>11900</v>
      </c>
      <c r="F53" s="7">
        <v>42000</v>
      </c>
      <c r="G53" s="6">
        <f>F53/2</f>
        <v>21000</v>
      </c>
      <c r="H53" s="7">
        <v>52500</v>
      </c>
      <c r="I53" s="7"/>
      <c r="J53" s="7">
        <v>59500</v>
      </c>
      <c r="K53" s="7"/>
    </row>
    <row r="54" spans="1:11" x14ac:dyDescent="0.25">
      <c r="A54" s="6" t="s">
        <v>62</v>
      </c>
      <c r="B54" s="6">
        <v>93600</v>
      </c>
      <c r="C54" s="6">
        <f>B54/2</f>
        <v>46800</v>
      </c>
      <c r="D54" s="6">
        <v>100800</v>
      </c>
      <c r="E54" s="6">
        <f>D54/2</f>
        <v>50400</v>
      </c>
      <c r="F54" s="6">
        <v>216000</v>
      </c>
      <c r="G54" s="6">
        <f>F54/2</f>
        <v>108000</v>
      </c>
      <c r="H54" s="6">
        <v>270000</v>
      </c>
      <c r="I54" s="6"/>
      <c r="J54" s="6">
        <v>306000</v>
      </c>
      <c r="K54" s="7"/>
    </row>
    <row r="55" spans="1:11" x14ac:dyDescent="0.25">
      <c r="A55" s="6" t="s">
        <v>63</v>
      </c>
      <c r="B55" s="6">
        <v>10880</v>
      </c>
      <c r="C55" s="6">
        <f>B55/2</f>
        <v>5440</v>
      </c>
      <c r="D55" s="6">
        <v>12240</v>
      </c>
      <c r="E55" s="6">
        <f>D55/2</f>
        <v>6120</v>
      </c>
      <c r="F55" s="6">
        <v>20400</v>
      </c>
      <c r="G55" s="6">
        <f>F55/2</f>
        <v>10200</v>
      </c>
      <c r="H55" s="6">
        <v>25500</v>
      </c>
      <c r="I55" s="6"/>
      <c r="J55" s="6">
        <v>28900</v>
      </c>
      <c r="K55" s="7"/>
    </row>
    <row r="56" spans="1:11" x14ac:dyDescent="0.25">
      <c r="A56" s="6" t="s">
        <v>64</v>
      </c>
      <c r="B56" s="6">
        <v>57200</v>
      </c>
      <c r="C56" s="6">
        <f>B56/2</f>
        <v>28600</v>
      </c>
      <c r="D56" s="6">
        <v>61600</v>
      </c>
      <c r="E56" s="6">
        <f>D56/2</f>
        <v>30800</v>
      </c>
      <c r="F56" s="6">
        <v>132000</v>
      </c>
      <c r="G56" s="6">
        <f>F56/2</f>
        <v>66000</v>
      </c>
      <c r="H56" s="6">
        <v>132000</v>
      </c>
      <c r="I56" s="6"/>
      <c r="J56" s="6">
        <v>187000</v>
      </c>
      <c r="K56" s="7"/>
    </row>
    <row r="57" spans="1:11" x14ac:dyDescent="0.25">
      <c r="A57" s="7" t="s">
        <v>23</v>
      </c>
      <c r="B57" s="7">
        <v>145600</v>
      </c>
      <c r="C57" s="6">
        <f>B57/2</f>
        <v>72800</v>
      </c>
      <c r="D57" s="7">
        <v>156800</v>
      </c>
      <c r="E57" s="6">
        <f>D57/2</f>
        <v>78400</v>
      </c>
      <c r="F57" s="7">
        <v>336000</v>
      </c>
      <c r="G57" s="6">
        <f>F57/2</f>
        <v>168000</v>
      </c>
      <c r="H57" s="7">
        <v>420000</v>
      </c>
      <c r="I57" s="7"/>
      <c r="J57" s="7">
        <v>476000</v>
      </c>
      <c r="K57" s="7"/>
    </row>
    <row r="58" spans="1:11" x14ac:dyDescent="0.25">
      <c r="A58" s="7" t="s">
        <v>24</v>
      </c>
      <c r="B58" s="7">
        <v>27200</v>
      </c>
      <c r="C58" s="6">
        <f>B58/2</f>
        <v>13600</v>
      </c>
      <c r="D58" s="7">
        <v>27200</v>
      </c>
      <c r="E58" s="6">
        <f>D58/2</f>
        <v>13600</v>
      </c>
      <c r="F58" s="7">
        <v>51000</v>
      </c>
      <c r="G58" s="6">
        <f>F58/2</f>
        <v>25500</v>
      </c>
      <c r="H58" s="7">
        <v>63750</v>
      </c>
      <c r="I58" s="7"/>
      <c r="J58" s="7">
        <v>72250</v>
      </c>
      <c r="K58" s="7"/>
    </row>
    <row r="59" spans="1:11" x14ac:dyDescent="0.25">
      <c r="A59" s="7" t="s">
        <v>25</v>
      </c>
      <c r="B59" s="7">
        <v>33800</v>
      </c>
      <c r="C59" s="6">
        <f>B59/2</f>
        <v>16900</v>
      </c>
      <c r="D59" s="7">
        <v>36400</v>
      </c>
      <c r="E59" s="6">
        <f>D59/2</f>
        <v>18200</v>
      </c>
      <c r="F59" s="7">
        <v>78000</v>
      </c>
      <c r="G59" s="6">
        <f>F59/2</f>
        <v>39000</v>
      </c>
      <c r="H59" s="7">
        <v>97500</v>
      </c>
      <c r="I59" s="7"/>
      <c r="J59" s="7">
        <v>110500</v>
      </c>
      <c r="K59" s="7"/>
    </row>
    <row r="60" spans="1:11" x14ac:dyDescent="0.25">
      <c r="A60" s="7" t="s">
        <v>44</v>
      </c>
      <c r="B60" s="7">
        <v>75400</v>
      </c>
      <c r="C60" s="6">
        <f>B60/2</f>
        <v>37700</v>
      </c>
      <c r="D60" s="7">
        <v>81200</v>
      </c>
      <c r="E60" s="6">
        <f>D60/2</f>
        <v>40600</v>
      </c>
      <c r="F60" s="7">
        <v>174000</v>
      </c>
      <c r="G60" s="6">
        <f>F60/2</f>
        <v>87000</v>
      </c>
      <c r="H60" s="7">
        <v>217500</v>
      </c>
      <c r="I60" s="7"/>
      <c r="J60" s="7">
        <v>246500</v>
      </c>
      <c r="K60" s="7"/>
    </row>
    <row r="61" spans="1:11" x14ac:dyDescent="0.25">
      <c r="A61" s="7" t="s">
        <v>45</v>
      </c>
      <c r="B61" s="7">
        <v>29120</v>
      </c>
      <c r="C61" s="6">
        <f>B61/2</f>
        <v>14560</v>
      </c>
      <c r="D61" s="7">
        <v>25480</v>
      </c>
      <c r="E61" s="6">
        <f>D61/2</f>
        <v>12740</v>
      </c>
      <c r="F61" s="7">
        <v>54600</v>
      </c>
      <c r="G61" s="6">
        <f>F61/2</f>
        <v>27300</v>
      </c>
      <c r="H61" s="7">
        <v>68250</v>
      </c>
      <c r="I61" s="7"/>
      <c r="J61" s="7">
        <v>77350</v>
      </c>
      <c r="K61" s="7"/>
    </row>
    <row r="62" spans="1:11" x14ac:dyDescent="0.25">
      <c r="A62" s="7" t="s">
        <v>46</v>
      </c>
      <c r="B62" s="7">
        <v>44200</v>
      </c>
      <c r="C62" s="6">
        <f>B62/2</f>
        <v>22100</v>
      </c>
      <c r="D62" s="7">
        <v>47600</v>
      </c>
      <c r="E62" s="6">
        <f>D62/2</f>
        <v>23800</v>
      </c>
      <c r="F62" s="7">
        <v>102000</v>
      </c>
      <c r="G62" s="6">
        <f>F62/2</f>
        <v>51000</v>
      </c>
      <c r="H62" s="7">
        <v>127500</v>
      </c>
      <c r="I62" s="7"/>
      <c r="J62" s="7">
        <v>144500</v>
      </c>
      <c r="K62" s="7"/>
    </row>
    <row r="63" spans="1:11" x14ac:dyDescent="0.25">
      <c r="A63" s="6" t="s">
        <v>65</v>
      </c>
      <c r="B63" s="6">
        <v>163800</v>
      </c>
      <c r="C63" s="6">
        <f>B63/2</f>
        <v>81900</v>
      </c>
      <c r="D63" s="6">
        <v>176400</v>
      </c>
      <c r="E63" s="6">
        <f>D63/2</f>
        <v>88200</v>
      </c>
      <c r="F63" s="6">
        <v>378000</v>
      </c>
      <c r="G63" s="6">
        <f>F63/2</f>
        <v>189000</v>
      </c>
      <c r="H63" s="6">
        <v>472500</v>
      </c>
      <c r="I63" s="6"/>
      <c r="J63" s="6">
        <v>535500</v>
      </c>
      <c r="K63" s="7"/>
    </row>
    <row r="64" spans="1:11" x14ac:dyDescent="0.25">
      <c r="A64" s="6" t="s">
        <v>66</v>
      </c>
      <c r="B64" s="6">
        <v>24960</v>
      </c>
      <c r="C64" s="6">
        <v>12480</v>
      </c>
      <c r="D64" s="6">
        <v>24960</v>
      </c>
      <c r="E64" s="6">
        <f>D64/2</f>
        <v>12480</v>
      </c>
      <c r="F64" s="6">
        <v>46800</v>
      </c>
      <c r="G64" s="6">
        <f>F64/2</f>
        <v>23400</v>
      </c>
      <c r="H64" s="6">
        <v>58500</v>
      </c>
      <c r="I64" s="6"/>
      <c r="J64" s="6">
        <v>66300</v>
      </c>
      <c r="K64" s="7"/>
    </row>
  </sheetData>
  <sortState ref="A4:K64">
    <sortCondition ref="A3:A64"/>
  </sortState>
  <mergeCells count="6">
    <mergeCell ref="H1:I1"/>
    <mergeCell ref="J1:K1"/>
    <mergeCell ref="D1:E1"/>
    <mergeCell ref="F1:G1"/>
    <mergeCell ref="A1:A2"/>
    <mergeCell ref="B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sqref="A1:K2"/>
    </sheetView>
  </sheetViews>
  <sheetFormatPr defaultRowHeight="15" x14ac:dyDescent="0.25"/>
  <cols>
    <col min="1" max="1" width="13.85546875" customWidth="1"/>
    <col min="2" max="2" width="14.42578125" customWidth="1"/>
    <col min="3" max="3" width="12.5703125" customWidth="1"/>
    <col min="4" max="4" width="14.28515625" customWidth="1"/>
    <col min="5" max="5" width="12.5703125" customWidth="1"/>
    <col min="6" max="6" width="13.140625" customWidth="1"/>
    <col min="7" max="7" width="14.140625" customWidth="1"/>
    <col min="8" max="9" width="15.85546875" customWidth="1"/>
    <col min="10" max="10" width="14.28515625" customWidth="1"/>
    <col min="11" max="11" width="15.85546875" customWidth="1"/>
  </cols>
  <sheetData>
    <row r="1" spans="1:11" x14ac:dyDescent="0.25">
      <c r="A1" s="15" t="s">
        <v>1</v>
      </c>
      <c r="B1" s="16" t="s">
        <v>0</v>
      </c>
      <c r="C1" s="16"/>
      <c r="D1" s="17" t="s">
        <v>68</v>
      </c>
      <c r="E1" s="17"/>
      <c r="F1" s="17" t="s">
        <v>69</v>
      </c>
      <c r="G1" s="17"/>
      <c r="H1" s="17" t="s">
        <v>70</v>
      </c>
      <c r="I1" s="17"/>
      <c r="J1" s="17" t="s">
        <v>67</v>
      </c>
      <c r="K1" s="17"/>
    </row>
    <row r="2" spans="1:11" ht="60" customHeight="1" x14ac:dyDescent="0.25">
      <c r="A2" s="15"/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10" t="s">
        <v>2</v>
      </c>
      <c r="I2" s="10" t="s">
        <v>3</v>
      </c>
      <c r="J2" s="10" t="s">
        <v>2</v>
      </c>
      <c r="K2" s="10" t="s">
        <v>3</v>
      </c>
    </row>
    <row r="3" spans="1:11" x14ac:dyDescent="0.25">
      <c r="A3" s="8" t="s">
        <v>5</v>
      </c>
      <c r="B3" s="8">
        <v>24500</v>
      </c>
      <c r="C3" s="8">
        <f>B3/2</f>
        <v>12250</v>
      </c>
      <c r="D3" s="8">
        <v>36500</v>
      </c>
      <c r="E3" s="8">
        <f>D3/2</f>
        <v>18250</v>
      </c>
      <c r="F3" s="8">
        <v>63000</v>
      </c>
      <c r="G3" s="8">
        <f>F3/2</f>
        <v>31500</v>
      </c>
      <c r="H3" s="8">
        <v>83500</v>
      </c>
      <c r="I3" s="8"/>
      <c r="J3" s="8">
        <v>103000</v>
      </c>
      <c r="K3" s="7"/>
    </row>
    <row r="4" spans="1:11" x14ac:dyDescent="0.25">
      <c r="A4" s="8" t="s">
        <v>6</v>
      </c>
      <c r="B4" s="8">
        <v>26000</v>
      </c>
      <c r="C4" s="8">
        <f>B4/2</f>
        <v>13000</v>
      </c>
      <c r="D4" s="8">
        <v>40500</v>
      </c>
      <c r="E4" s="8">
        <f>D4/2</f>
        <v>20250</v>
      </c>
      <c r="F4" s="8">
        <v>65000</v>
      </c>
      <c r="G4" s="8">
        <f>F4/2</f>
        <v>32500</v>
      </c>
      <c r="H4" s="8">
        <v>87000</v>
      </c>
      <c r="I4" s="8"/>
      <c r="J4" s="8">
        <v>116000</v>
      </c>
      <c r="K4" s="7"/>
    </row>
    <row r="5" spans="1:11" x14ac:dyDescent="0.25">
      <c r="A5" s="8" t="s">
        <v>7</v>
      </c>
      <c r="B5" s="8">
        <v>58000</v>
      </c>
      <c r="C5" s="8">
        <f>B5/2</f>
        <v>29000</v>
      </c>
      <c r="D5" s="8">
        <v>69000</v>
      </c>
      <c r="E5" s="8">
        <f>D5/2</f>
        <v>34500</v>
      </c>
      <c r="F5" s="8">
        <v>130000</v>
      </c>
      <c r="G5" s="8">
        <f>F5/2</f>
        <v>65000</v>
      </c>
      <c r="H5" s="8">
        <v>163000</v>
      </c>
      <c r="I5" s="8"/>
      <c r="J5" s="8">
        <v>261000</v>
      </c>
      <c r="K5" s="7"/>
    </row>
    <row r="6" spans="1:11" x14ac:dyDescent="0.25">
      <c r="A6" s="9" t="s">
        <v>26</v>
      </c>
      <c r="B6" s="9">
        <v>22500</v>
      </c>
      <c r="C6" s="8">
        <f>B6/2</f>
        <v>11250</v>
      </c>
      <c r="D6" s="9">
        <v>31000</v>
      </c>
      <c r="E6" s="8">
        <f>D6/2</f>
        <v>15500</v>
      </c>
      <c r="F6" s="9">
        <v>36000</v>
      </c>
      <c r="G6" s="8">
        <f>F6/2</f>
        <v>18000</v>
      </c>
      <c r="H6" s="9">
        <v>52000</v>
      </c>
      <c r="I6" s="9"/>
      <c r="J6" s="8">
        <v>82000</v>
      </c>
      <c r="K6" s="7"/>
    </row>
    <row r="7" spans="1:11" x14ac:dyDescent="0.25">
      <c r="A7" s="9" t="s">
        <v>27</v>
      </c>
      <c r="B7" s="9">
        <v>19500</v>
      </c>
      <c r="C7" s="8">
        <f>B7/2</f>
        <v>9750</v>
      </c>
      <c r="D7" s="9">
        <v>28000</v>
      </c>
      <c r="E7" s="8">
        <f>D7/2</f>
        <v>14000</v>
      </c>
      <c r="F7" s="9">
        <v>32000</v>
      </c>
      <c r="G7" s="8">
        <f>F7/2</f>
        <v>16000</v>
      </c>
      <c r="H7" s="9">
        <v>47000</v>
      </c>
      <c r="I7" s="9"/>
      <c r="J7" s="8">
        <v>70000</v>
      </c>
      <c r="K7" s="7"/>
    </row>
    <row r="8" spans="1:11" x14ac:dyDescent="0.25">
      <c r="A8" s="9" t="s">
        <v>28</v>
      </c>
      <c r="B8" s="9">
        <v>20500</v>
      </c>
      <c r="C8" s="8">
        <f>B8/2</f>
        <v>10250</v>
      </c>
      <c r="D8" s="9">
        <v>31000</v>
      </c>
      <c r="E8" s="8">
        <f>D8/2</f>
        <v>15500</v>
      </c>
      <c r="F8" s="9">
        <v>34000</v>
      </c>
      <c r="G8" s="8">
        <f>F8/2</f>
        <v>17000</v>
      </c>
      <c r="H8" s="9">
        <v>49000</v>
      </c>
      <c r="I8" s="9"/>
      <c r="J8" s="8">
        <v>80000</v>
      </c>
      <c r="K8" s="7"/>
    </row>
    <row r="9" spans="1:11" x14ac:dyDescent="0.25">
      <c r="A9" s="9" t="s">
        <v>47</v>
      </c>
      <c r="B9" s="9">
        <v>6500</v>
      </c>
      <c r="C9" s="8">
        <f>B9/2</f>
        <v>3250</v>
      </c>
      <c r="D9" s="9">
        <v>12000</v>
      </c>
      <c r="E9" s="8">
        <f>D9/2</f>
        <v>6000</v>
      </c>
      <c r="F9" s="9">
        <v>16000</v>
      </c>
      <c r="G9" s="8">
        <f>F9/2</f>
        <v>8000</v>
      </c>
      <c r="H9" s="9">
        <v>20000</v>
      </c>
      <c r="I9" s="9"/>
      <c r="J9" s="8">
        <v>20000</v>
      </c>
      <c r="K9" s="7"/>
    </row>
    <row r="10" spans="1:11" x14ac:dyDescent="0.25">
      <c r="A10" s="9" t="s">
        <v>48</v>
      </c>
      <c r="B10" s="9">
        <v>19000</v>
      </c>
      <c r="C10" s="8">
        <f>B10/2</f>
        <v>9500</v>
      </c>
      <c r="D10" s="9">
        <v>28000</v>
      </c>
      <c r="E10" s="8">
        <f>D10/2</f>
        <v>14000</v>
      </c>
      <c r="F10" s="9">
        <v>41000</v>
      </c>
      <c r="G10" s="8">
        <f>F10/2</f>
        <v>20500</v>
      </c>
      <c r="H10" s="9">
        <v>57000</v>
      </c>
      <c r="I10" s="9"/>
      <c r="J10" s="8">
        <v>84000</v>
      </c>
      <c r="K10" s="7"/>
    </row>
    <row r="11" spans="1:11" x14ac:dyDescent="0.25">
      <c r="A11" s="9" t="s">
        <v>49</v>
      </c>
      <c r="B11" s="9">
        <v>13500</v>
      </c>
      <c r="C11" s="8">
        <f>B11/2</f>
        <v>6750</v>
      </c>
      <c r="D11" s="9">
        <v>21000</v>
      </c>
      <c r="E11" s="8">
        <f>D11/2</f>
        <v>10500</v>
      </c>
      <c r="F11" s="9">
        <v>26000</v>
      </c>
      <c r="G11" s="8">
        <f>F11/2</f>
        <v>13000</v>
      </c>
      <c r="H11" s="9">
        <v>32000</v>
      </c>
      <c r="I11" s="9"/>
      <c r="J11" s="8">
        <v>47000</v>
      </c>
      <c r="K11" s="7"/>
    </row>
    <row r="12" spans="1:11" x14ac:dyDescent="0.25">
      <c r="A12" s="8" t="s">
        <v>8</v>
      </c>
      <c r="B12" s="8">
        <v>16300</v>
      </c>
      <c r="C12" s="8">
        <v>8150</v>
      </c>
      <c r="D12" s="8">
        <v>23000</v>
      </c>
      <c r="E12" s="8">
        <f>D12/2</f>
        <v>11500</v>
      </c>
      <c r="F12" s="8">
        <v>34000</v>
      </c>
      <c r="G12" s="8">
        <f>F12/2</f>
        <v>17000</v>
      </c>
      <c r="H12" s="8">
        <v>42000</v>
      </c>
      <c r="I12" s="8"/>
      <c r="J12" s="8">
        <v>59000</v>
      </c>
      <c r="K12" s="7"/>
    </row>
    <row r="13" spans="1:11" x14ac:dyDescent="0.25">
      <c r="A13" s="8" t="s">
        <v>9</v>
      </c>
      <c r="B13" s="8">
        <v>26500</v>
      </c>
      <c r="C13" s="8">
        <f>B13/2</f>
        <v>13250</v>
      </c>
      <c r="D13" s="8">
        <v>41000</v>
      </c>
      <c r="E13" s="8">
        <f>D13/2</f>
        <v>20500</v>
      </c>
      <c r="F13" s="8">
        <v>66000</v>
      </c>
      <c r="G13" s="8">
        <f>F13/2</f>
        <v>33000</v>
      </c>
      <c r="H13" s="8">
        <v>85000</v>
      </c>
      <c r="I13" s="8"/>
      <c r="J13" s="8">
        <v>117000</v>
      </c>
      <c r="K13" s="7"/>
    </row>
    <row r="14" spans="1:11" x14ac:dyDescent="0.25">
      <c r="A14" s="8" t="s">
        <v>10</v>
      </c>
      <c r="B14" s="8">
        <v>6300</v>
      </c>
      <c r="C14" s="8">
        <f>B14/2</f>
        <v>3150</v>
      </c>
      <c r="D14" s="8">
        <v>9800</v>
      </c>
      <c r="E14" s="8">
        <f>D14/2</f>
        <v>4900</v>
      </c>
      <c r="F14" s="8">
        <v>16000</v>
      </c>
      <c r="G14" s="8">
        <f>F14/2</f>
        <v>8000</v>
      </c>
      <c r="H14" s="8">
        <v>19000</v>
      </c>
      <c r="I14" s="8"/>
      <c r="J14" s="8">
        <v>22000</v>
      </c>
      <c r="K14" s="7"/>
    </row>
    <row r="15" spans="1:11" x14ac:dyDescent="0.25">
      <c r="A15" s="9" t="s">
        <v>29</v>
      </c>
      <c r="B15" s="9">
        <v>18000</v>
      </c>
      <c r="C15" s="8">
        <f>B15/2</f>
        <v>9000</v>
      </c>
      <c r="D15" s="9">
        <v>26000</v>
      </c>
      <c r="E15" s="8">
        <f>D15/2</f>
        <v>13000</v>
      </c>
      <c r="F15" s="9">
        <v>32000</v>
      </c>
      <c r="G15" s="8">
        <f>F15/2</f>
        <v>16000</v>
      </c>
      <c r="H15" s="9">
        <v>46000</v>
      </c>
      <c r="I15" s="9"/>
      <c r="J15" s="8">
        <v>64500</v>
      </c>
      <c r="K15" s="7"/>
    </row>
    <row r="16" spans="1:11" x14ac:dyDescent="0.25">
      <c r="A16" s="9" t="s">
        <v>30</v>
      </c>
      <c r="B16" s="9">
        <v>78000</v>
      </c>
      <c r="C16" s="8">
        <f>B16/2</f>
        <v>39000</v>
      </c>
      <c r="D16" s="9">
        <v>110000</v>
      </c>
      <c r="E16" s="8">
        <f>D16/2</f>
        <v>55000</v>
      </c>
      <c r="F16" s="9">
        <v>200000</v>
      </c>
      <c r="G16" s="8">
        <f>F16/2</f>
        <v>100000</v>
      </c>
      <c r="H16" s="9">
        <v>260000</v>
      </c>
      <c r="I16" s="9"/>
      <c r="J16" s="8">
        <v>389500</v>
      </c>
      <c r="K16" s="7"/>
    </row>
    <row r="17" spans="1:11" x14ac:dyDescent="0.25">
      <c r="A17" s="9" t="s">
        <v>31</v>
      </c>
      <c r="B17" s="9">
        <v>8000</v>
      </c>
      <c r="C17" s="8">
        <f>B17/2</f>
        <v>4000</v>
      </c>
      <c r="D17" s="9">
        <v>13000</v>
      </c>
      <c r="E17" s="8">
        <f>D17/2</f>
        <v>6500</v>
      </c>
      <c r="F17" s="9">
        <v>19000</v>
      </c>
      <c r="G17" s="8">
        <f>F17/2</f>
        <v>9500</v>
      </c>
      <c r="H17" s="9">
        <v>23000</v>
      </c>
      <c r="I17" s="9"/>
      <c r="J17" s="8">
        <v>28500</v>
      </c>
      <c r="K17" s="7"/>
    </row>
    <row r="18" spans="1:11" x14ac:dyDescent="0.25">
      <c r="A18" s="9" t="s">
        <v>50</v>
      </c>
      <c r="B18" s="9">
        <v>9000</v>
      </c>
      <c r="C18" s="8">
        <f>B18/2</f>
        <v>4500</v>
      </c>
      <c r="D18" s="9">
        <v>13000</v>
      </c>
      <c r="E18" s="8">
        <f>D18/2</f>
        <v>6500</v>
      </c>
      <c r="F18" s="9">
        <v>22000</v>
      </c>
      <c r="G18" s="8">
        <f>F18/2</f>
        <v>11000</v>
      </c>
      <c r="H18" s="9">
        <v>28000</v>
      </c>
      <c r="I18" s="9"/>
      <c r="J18" s="8">
        <v>32000</v>
      </c>
      <c r="K18" s="7"/>
    </row>
    <row r="19" spans="1:11" x14ac:dyDescent="0.25">
      <c r="A19" s="9" t="s">
        <v>51</v>
      </c>
      <c r="B19" s="9">
        <v>35000</v>
      </c>
      <c r="C19" s="8">
        <f>B19/2</f>
        <v>17500</v>
      </c>
      <c r="D19" s="9">
        <v>50000</v>
      </c>
      <c r="E19" s="8">
        <f>D19/2</f>
        <v>25000</v>
      </c>
      <c r="F19" s="9">
        <v>71000</v>
      </c>
      <c r="G19" s="8">
        <f>F19/2</f>
        <v>35500</v>
      </c>
      <c r="H19" s="9">
        <v>97500</v>
      </c>
      <c r="I19" s="9"/>
      <c r="J19" s="8">
        <v>142000</v>
      </c>
      <c r="K19" s="7"/>
    </row>
    <row r="20" spans="1:11" x14ac:dyDescent="0.25">
      <c r="A20" s="9" t="s">
        <v>52</v>
      </c>
      <c r="B20" s="9">
        <v>14500</v>
      </c>
      <c r="C20" s="8">
        <f>B20/2</f>
        <v>7250</v>
      </c>
      <c r="D20" s="9">
        <v>21500</v>
      </c>
      <c r="E20" s="8">
        <f>D20/2</f>
        <v>10750</v>
      </c>
      <c r="F20" s="9">
        <v>27000</v>
      </c>
      <c r="G20" s="8">
        <f>F20/2</f>
        <v>13500</v>
      </c>
      <c r="H20" s="9">
        <v>35000</v>
      </c>
      <c r="I20" s="9"/>
      <c r="J20" s="8">
        <v>53000</v>
      </c>
      <c r="K20" s="7"/>
    </row>
    <row r="21" spans="1:11" x14ac:dyDescent="0.25">
      <c r="A21" s="8" t="s">
        <v>11</v>
      </c>
      <c r="B21" s="8">
        <v>58000</v>
      </c>
      <c r="C21" s="8">
        <f>B21/2</f>
        <v>29000</v>
      </c>
      <c r="D21" s="8">
        <v>69000</v>
      </c>
      <c r="E21" s="8">
        <f>D21/2</f>
        <v>34500</v>
      </c>
      <c r="F21" s="8">
        <v>130000</v>
      </c>
      <c r="G21" s="8">
        <f>F21/2</f>
        <v>65000</v>
      </c>
      <c r="H21" s="8">
        <v>163000</v>
      </c>
      <c r="I21" s="8"/>
      <c r="J21" s="8">
        <v>261000</v>
      </c>
      <c r="K21" s="7"/>
    </row>
    <row r="22" spans="1:11" x14ac:dyDescent="0.25">
      <c r="A22" s="9" t="s">
        <v>12</v>
      </c>
      <c r="B22" s="9">
        <v>13500</v>
      </c>
      <c r="C22" s="8">
        <f>B22/2</f>
        <v>6750</v>
      </c>
      <c r="D22" s="9">
        <v>21000</v>
      </c>
      <c r="E22" s="8">
        <f>D22/2</f>
        <v>10500</v>
      </c>
      <c r="F22" s="9">
        <v>28000</v>
      </c>
      <c r="G22" s="8">
        <f>F22/2</f>
        <v>14000</v>
      </c>
      <c r="H22" s="9">
        <v>34000</v>
      </c>
      <c r="I22" s="9"/>
      <c r="J22" s="8">
        <v>49000</v>
      </c>
      <c r="K22" s="7"/>
    </row>
    <row r="23" spans="1:11" x14ac:dyDescent="0.25">
      <c r="A23" s="9" t="s">
        <v>13</v>
      </c>
      <c r="B23" s="9">
        <v>9000</v>
      </c>
      <c r="C23" s="8">
        <f>B23/2</f>
        <v>4500</v>
      </c>
      <c r="D23" s="9">
        <v>13000</v>
      </c>
      <c r="E23" s="8">
        <f>D23/2</f>
        <v>6500</v>
      </c>
      <c r="F23" s="9">
        <v>19000</v>
      </c>
      <c r="G23" s="8">
        <f>F23/2</f>
        <v>9500</v>
      </c>
      <c r="H23" s="9">
        <v>23000</v>
      </c>
      <c r="I23" s="9"/>
      <c r="J23" s="8">
        <v>30000</v>
      </c>
      <c r="K23" s="7"/>
    </row>
    <row r="24" spans="1:11" x14ac:dyDescent="0.25">
      <c r="A24" s="9" t="s">
        <v>32</v>
      </c>
      <c r="B24" s="9">
        <v>28500</v>
      </c>
      <c r="C24" s="8">
        <f>B24/2</f>
        <v>14250</v>
      </c>
      <c r="D24" s="9">
        <v>44000</v>
      </c>
      <c r="E24" s="8">
        <f>D24/2</f>
        <v>22000</v>
      </c>
      <c r="F24" s="9">
        <v>65000</v>
      </c>
      <c r="G24" s="8">
        <f>F24/2</f>
        <v>32500</v>
      </c>
      <c r="H24" s="9">
        <v>89000</v>
      </c>
      <c r="I24" s="9"/>
      <c r="J24" s="8">
        <v>126000</v>
      </c>
      <c r="K24" s="7"/>
    </row>
    <row r="25" spans="1:11" x14ac:dyDescent="0.25">
      <c r="A25" s="9" t="s">
        <v>33</v>
      </c>
      <c r="B25" s="9">
        <v>6500</v>
      </c>
      <c r="C25" s="8">
        <f>B25/2</f>
        <v>3250</v>
      </c>
      <c r="D25" s="9">
        <v>99000</v>
      </c>
      <c r="E25" s="8">
        <f>D25/2</f>
        <v>49500</v>
      </c>
      <c r="F25" s="9">
        <v>133000</v>
      </c>
      <c r="G25" s="8">
        <f>F25/2</f>
        <v>66500</v>
      </c>
      <c r="H25" s="9">
        <v>195000</v>
      </c>
      <c r="I25" s="9"/>
      <c r="J25" s="8">
        <v>304000</v>
      </c>
      <c r="K25" s="7"/>
    </row>
    <row r="26" spans="1:11" x14ac:dyDescent="0.25">
      <c r="A26" s="9" t="s">
        <v>34</v>
      </c>
      <c r="B26" s="9">
        <v>30500</v>
      </c>
      <c r="C26" s="8">
        <f>B26/2</f>
        <v>15250</v>
      </c>
      <c r="D26" s="9">
        <v>45000</v>
      </c>
      <c r="E26" s="8">
        <f>D26/2</f>
        <v>22500</v>
      </c>
      <c r="F26" s="9">
        <v>69000</v>
      </c>
      <c r="G26" s="8">
        <f>F26/2</f>
        <v>34500</v>
      </c>
      <c r="H26" s="9">
        <v>88000</v>
      </c>
      <c r="I26" s="9"/>
      <c r="J26" s="8">
        <v>135000</v>
      </c>
      <c r="K26" s="7"/>
    </row>
    <row r="27" spans="1:11" x14ac:dyDescent="0.25">
      <c r="A27" s="9" t="s">
        <v>53</v>
      </c>
      <c r="B27" s="9">
        <v>19000</v>
      </c>
      <c r="C27" s="8">
        <f>B27/2</f>
        <v>9500</v>
      </c>
      <c r="D27" s="9">
        <v>27000</v>
      </c>
      <c r="E27" s="8">
        <f>D27/2</f>
        <v>13500</v>
      </c>
      <c r="F27" s="9">
        <v>38000</v>
      </c>
      <c r="G27" s="8">
        <f>F27/2</f>
        <v>19000</v>
      </c>
      <c r="H27" s="9">
        <v>53000</v>
      </c>
      <c r="I27" s="9"/>
      <c r="J27" s="8">
        <v>77500</v>
      </c>
      <c r="K27" s="7"/>
    </row>
    <row r="28" spans="1:11" x14ac:dyDescent="0.25">
      <c r="A28" s="9" t="s">
        <v>54</v>
      </c>
      <c r="B28" s="9">
        <v>14500</v>
      </c>
      <c r="C28" s="8">
        <f>B28/2</f>
        <v>7250</v>
      </c>
      <c r="D28" s="9">
        <v>21000</v>
      </c>
      <c r="E28" s="8">
        <f>D28/2</f>
        <v>10500</v>
      </c>
      <c r="F28" s="9">
        <v>29000</v>
      </c>
      <c r="G28" s="8">
        <f>F28/2</f>
        <v>14500</v>
      </c>
      <c r="H28" s="9">
        <v>36000</v>
      </c>
      <c r="I28" s="9"/>
      <c r="J28" s="8">
        <v>52000</v>
      </c>
      <c r="K28" s="7"/>
    </row>
    <row r="29" spans="1:11" x14ac:dyDescent="0.25">
      <c r="A29" s="9" t="s">
        <v>55</v>
      </c>
      <c r="B29" s="9">
        <v>10000</v>
      </c>
      <c r="C29" s="8">
        <f>B29/2</f>
        <v>5000</v>
      </c>
      <c r="D29" s="9">
        <v>14500</v>
      </c>
      <c r="E29" s="8">
        <f>D29/2</f>
        <v>7250</v>
      </c>
      <c r="F29" s="9">
        <v>25000</v>
      </c>
      <c r="G29" s="8">
        <f>F29/2</f>
        <v>12500</v>
      </c>
      <c r="H29" s="9">
        <v>32000</v>
      </c>
      <c r="I29" s="9"/>
      <c r="J29" s="8">
        <v>34500</v>
      </c>
      <c r="K29" s="7"/>
    </row>
    <row r="30" spans="1:11" x14ac:dyDescent="0.25">
      <c r="A30" s="9" t="s">
        <v>14</v>
      </c>
      <c r="B30" s="9">
        <v>36000</v>
      </c>
      <c r="C30" s="8">
        <f>B30/2</f>
        <v>18000</v>
      </c>
      <c r="D30" s="9">
        <v>45000</v>
      </c>
      <c r="E30" s="8">
        <f>D30/2</f>
        <v>22500</v>
      </c>
      <c r="F30" s="9">
        <v>96000</v>
      </c>
      <c r="G30" s="8">
        <f>F30/2</f>
        <v>48000</v>
      </c>
      <c r="H30" s="9">
        <v>135000</v>
      </c>
      <c r="I30" s="9"/>
      <c r="J30" s="8">
        <v>161000</v>
      </c>
      <c r="K30" s="7"/>
    </row>
    <row r="31" spans="1:11" x14ac:dyDescent="0.25">
      <c r="A31" s="9" t="s">
        <v>15</v>
      </c>
      <c r="B31" s="9">
        <v>63000</v>
      </c>
      <c r="C31" s="8">
        <f>B31/2</f>
        <v>31500</v>
      </c>
      <c r="D31" s="9">
        <v>98000</v>
      </c>
      <c r="E31" s="8">
        <f>D31/2</f>
        <v>49000</v>
      </c>
      <c r="F31" s="9">
        <v>130000</v>
      </c>
      <c r="G31" s="8">
        <f>F31/2</f>
        <v>65000</v>
      </c>
      <c r="H31" s="9">
        <v>190000</v>
      </c>
      <c r="I31" s="9"/>
      <c r="J31" s="8">
        <v>284000</v>
      </c>
      <c r="K31" s="7"/>
    </row>
    <row r="32" spans="1:11" x14ac:dyDescent="0.25">
      <c r="A32" s="9" t="s">
        <v>16</v>
      </c>
      <c r="B32" s="9"/>
      <c r="C32" s="8">
        <f>B32/2</f>
        <v>0</v>
      </c>
      <c r="D32" s="9"/>
      <c r="E32" s="8">
        <f>D32/2</f>
        <v>0</v>
      </c>
      <c r="F32" s="9"/>
      <c r="G32" s="8">
        <f>F32/2</f>
        <v>0</v>
      </c>
      <c r="H32" s="9"/>
      <c r="I32" s="9"/>
      <c r="J32" s="8"/>
      <c r="K32" s="7"/>
    </row>
    <row r="33" spans="1:11" x14ac:dyDescent="0.25">
      <c r="A33" s="9" t="s">
        <v>35</v>
      </c>
      <c r="B33" s="9">
        <v>54000</v>
      </c>
      <c r="C33" s="8">
        <f>B33/2</f>
        <v>27000</v>
      </c>
      <c r="D33" s="9">
        <v>66000</v>
      </c>
      <c r="E33" s="8">
        <f>D33/2</f>
        <v>33000</v>
      </c>
      <c r="F33" s="9">
        <v>127000</v>
      </c>
      <c r="G33" s="8">
        <f>F33/2</f>
        <v>63500</v>
      </c>
      <c r="H33" s="9">
        <v>160000</v>
      </c>
      <c r="I33" s="9"/>
      <c r="J33" s="8">
        <v>240000</v>
      </c>
      <c r="K33" s="7"/>
    </row>
    <row r="34" spans="1:11" x14ac:dyDescent="0.25">
      <c r="A34" s="9" t="s">
        <v>36</v>
      </c>
      <c r="B34" s="9">
        <v>62000</v>
      </c>
      <c r="C34" s="8">
        <f>B34/2</f>
        <v>31000</v>
      </c>
      <c r="D34" s="9">
        <v>75000</v>
      </c>
      <c r="E34" s="8">
        <f>D34/2</f>
        <v>37500</v>
      </c>
      <c r="F34" s="9">
        <v>136000</v>
      </c>
      <c r="G34" s="8">
        <f>F34/2</f>
        <v>68000</v>
      </c>
      <c r="H34" s="9">
        <v>172000</v>
      </c>
      <c r="I34" s="9"/>
      <c r="J34" s="8">
        <v>264000</v>
      </c>
      <c r="K34" s="7"/>
    </row>
    <row r="35" spans="1:11" x14ac:dyDescent="0.25">
      <c r="A35" s="9" t="s">
        <v>37</v>
      </c>
      <c r="B35" s="9">
        <v>43000</v>
      </c>
      <c r="C35" s="8">
        <f>B35/2</f>
        <v>21500</v>
      </c>
      <c r="D35" s="9">
        <v>63000</v>
      </c>
      <c r="E35" s="8">
        <f>D35/2</f>
        <v>31500</v>
      </c>
      <c r="F35" s="9">
        <v>93000</v>
      </c>
      <c r="G35" s="8">
        <f>F35/2</f>
        <v>46500</v>
      </c>
      <c r="H35" s="9">
        <v>110000</v>
      </c>
      <c r="I35" s="9"/>
      <c r="J35" s="8">
        <v>188000</v>
      </c>
      <c r="K35" s="7"/>
    </row>
    <row r="36" spans="1:11" x14ac:dyDescent="0.25">
      <c r="A36" s="9" t="s">
        <v>56</v>
      </c>
      <c r="B36" s="9">
        <v>17000</v>
      </c>
      <c r="C36" s="8">
        <f>B36/2</f>
        <v>8500</v>
      </c>
      <c r="D36" s="9">
        <v>24000</v>
      </c>
      <c r="E36" s="8">
        <f>D36/2</f>
        <v>12000</v>
      </c>
      <c r="F36" s="9">
        <v>32000</v>
      </c>
      <c r="G36" s="8">
        <f>F36/2</f>
        <v>16000</v>
      </c>
      <c r="H36" s="9">
        <v>38000</v>
      </c>
      <c r="I36" s="9"/>
      <c r="J36" s="8">
        <v>64500</v>
      </c>
      <c r="K36" s="7"/>
    </row>
    <row r="37" spans="1:11" x14ac:dyDescent="0.25">
      <c r="A37" s="9" t="s">
        <v>57</v>
      </c>
      <c r="B37" s="9">
        <v>22000</v>
      </c>
      <c r="C37" s="8">
        <f>B37/2</f>
        <v>11000</v>
      </c>
      <c r="D37" s="9">
        <v>30000</v>
      </c>
      <c r="E37" s="8">
        <f>D37/2</f>
        <v>15000</v>
      </c>
      <c r="F37" s="9">
        <v>49000</v>
      </c>
      <c r="G37" s="8">
        <f>F37/2</f>
        <v>24500</v>
      </c>
      <c r="H37" s="9">
        <v>66000</v>
      </c>
      <c r="I37" s="9"/>
      <c r="J37" s="8">
        <v>89000</v>
      </c>
      <c r="K37" s="7"/>
    </row>
    <row r="38" spans="1:11" x14ac:dyDescent="0.25">
      <c r="A38" s="9" t="s">
        <v>58</v>
      </c>
      <c r="B38" s="9">
        <v>10000</v>
      </c>
      <c r="C38" s="8">
        <f>B38/2</f>
        <v>5000</v>
      </c>
      <c r="D38" s="9">
        <v>14800</v>
      </c>
      <c r="E38" s="8">
        <f>D38/2</f>
        <v>7400</v>
      </c>
      <c r="F38" s="9">
        <v>26000</v>
      </c>
      <c r="G38" s="8">
        <f>F38/2</f>
        <v>13000</v>
      </c>
      <c r="H38" s="9">
        <v>33000</v>
      </c>
      <c r="I38" s="9"/>
      <c r="J38" s="8">
        <v>35000</v>
      </c>
      <c r="K38" s="7"/>
    </row>
    <row r="39" spans="1:11" x14ac:dyDescent="0.25">
      <c r="A39" s="9" t="s">
        <v>17</v>
      </c>
      <c r="B39" s="9">
        <v>2200</v>
      </c>
      <c r="C39" s="8">
        <f>B39/2</f>
        <v>1100</v>
      </c>
      <c r="D39" s="9">
        <v>32000</v>
      </c>
      <c r="E39" s="8">
        <f>D39/2</f>
        <v>16000</v>
      </c>
      <c r="F39" s="9">
        <v>44000</v>
      </c>
      <c r="G39" s="8">
        <f>F39/2</f>
        <v>22000</v>
      </c>
      <c r="H39" s="9">
        <v>67000</v>
      </c>
      <c r="I39" s="9"/>
      <c r="J39" s="8">
        <v>87000</v>
      </c>
      <c r="K39" s="7"/>
    </row>
    <row r="40" spans="1:11" x14ac:dyDescent="0.25">
      <c r="A40" s="9" t="s">
        <v>18</v>
      </c>
      <c r="B40" s="9">
        <v>26000</v>
      </c>
      <c r="C40" s="8">
        <f>B40/2</f>
        <v>13000</v>
      </c>
      <c r="D40" s="9">
        <v>37500</v>
      </c>
      <c r="E40" s="8">
        <f>D40/2</f>
        <v>18750</v>
      </c>
      <c r="F40" s="9">
        <v>45000</v>
      </c>
      <c r="G40" s="8">
        <f>F40/2</f>
        <v>22500</v>
      </c>
      <c r="H40" s="9">
        <v>53000</v>
      </c>
      <c r="I40" s="9"/>
      <c r="J40" s="8">
        <v>104000</v>
      </c>
      <c r="K40" s="7"/>
    </row>
    <row r="41" spans="1:11" x14ac:dyDescent="0.25">
      <c r="A41" s="9" t="s">
        <v>19</v>
      </c>
      <c r="B41" s="9">
        <v>24000</v>
      </c>
      <c r="C41" s="8">
        <f>B41/2</f>
        <v>12000</v>
      </c>
      <c r="D41" s="9">
        <v>35000</v>
      </c>
      <c r="E41" s="8">
        <f>D41/2</f>
        <v>17500</v>
      </c>
      <c r="F41" s="9">
        <v>43000</v>
      </c>
      <c r="G41" s="8">
        <f>F41/2</f>
        <v>21500</v>
      </c>
      <c r="H41" s="9">
        <v>51000</v>
      </c>
      <c r="I41" s="9"/>
      <c r="J41" s="8">
        <v>95000</v>
      </c>
      <c r="K41" s="7"/>
    </row>
    <row r="42" spans="1:11" x14ac:dyDescent="0.25">
      <c r="A42" s="9" t="s">
        <v>38</v>
      </c>
      <c r="B42" s="9">
        <v>25000</v>
      </c>
      <c r="C42" s="8">
        <f>B42/2</f>
        <v>12500</v>
      </c>
      <c r="D42" s="9">
        <v>36000</v>
      </c>
      <c r="E42" s="8">
        <f>D42/2</f>
        <v>18000</v>
      </c>
      <c r="F42" s="9">
        <v>65000</v>
      </c>
      <c r="G42" s="8">
        <f>F42/2</f>
        <v>32500</v>
      </c>
      <c r="H42" s="9">
        <v>76000</v>
      </c>
      <c r="I42" s="9"/>
      <c r="J42" s="8">
        <v>103000</v>
      </c>
      <c r="K42" s="7"/>
    </row>
    <row r="43" spans="1:11" x14ac:dyDescent="0.25">
      <c r="A43" s="9" t="s">
        <v>39</v>
      </c>
      <c r="B43" s="9">
        <v>11000</v>
      </c>
      <c r="C43" s="8">
        <f>B43/2</f>
        <v>5500</v>
      </c>
      <c r="D43" s="9">
        <v>17000</v>
      </c>
      <c r="E43" s="8">
        <f>D43/2</f>
        <v>8500</v>
      </c>
      <c r="F43" s="9">
        <v>21000</v>
      </c>
      <c r="G43" s="8">
        <f>F43/2</f>
        <v>10500</v>
      </c>
      <c r="H43" s="9">
        <v>26000</v>
      </c>
      <c r="I43" s="9"/>
      <c r="J43" s="8">
        <v>36000</v>
      </c>
      <c r="K43" s="7"/>
    </row>
    <row r="44" spans="1:11" x14ac:dyDescent="0.25">
      <c r="A44" s="9" t="s">
        <v>40</v>
      </c>
      <c r="B44" s="9"/>
      <c r="C44" s="8">
        <f>B44/2</f>
        <v>0</v>
      </c>
      <c r="D44" s="9"/>
      <c r="E44" s="8">
        <f>D44/2</f>
        <v>0</v>
      </c>
      <c r="F44" s="9"/>
      <c r="G44" s="8">
        <f>F44/2</f>
        <v>0</v>
      </c>
      <c r="H44" s="9"/>
      <c r="I44" s="9"/>
      <c r="J44" s="8"/>
      <c r="K44" s="7"/>
    </row>
    <row r="45" spans="1:11" x14ac:dyDescent="0.25">
      <c r="A45" s="9" t="s">
        <v>59</v>
      </c>
      <c r="B45" s="9">
        <v>15500</v>
      </c>
      <c r="C45" s="8">
        <f>B45/2</f>
        <v>7750</v>
      </c>
      <c r="D45" s="9">
        <v>22500</v>
      </c>
      <c r="E45" s="8">
        <f>D45/2</f>
        <v>11250</v>
      </c>
      <c r="F45" s="9">
        <v>28000</v>
      </c>
      <c r="G45" s="8">
        <f>F45/2</f>
        <v>14000</v>
      </c>
      <c r="H45" s="9">
        <v>38000</v>
      </c>
      <c r="I45" s="9"/>
      <c r="J45" s="8">
        <v>55500</v>
      </c>
      <c r="K45" s="7"/>
    </row>
    <row r="46" spans="1:11" x14ac:dyDescent="0.25">
      <c r="A46" s="9" t="s">
        <v>60</v>
      </c>
      <c r="B46" s="9">
        <v>21000</v>
      </c>
      <c r="C46" s="8">
        <f>B46/2</f>
        <v>10500</v>
      </c>
      <c r="D46" s="9">
        <v>28000</v>
      </c>
      <c r="E46" s="8">
        <f>D46/2</f>
        <v>14000</v>
      </c>
      <c r="F46" s="9">
        <v>38000</v>
      </c>
      <c r="G46" s="8">
        <f>F46/2</f>
        <v>19000</v>
      </c>
      <c r="H46" s="9">
        <v>46000</v>
      </c>
      <c r="I46" s="9"/>
      <c r="J46" s="8">
        <v>94500</v>
      </c>
      <c r="K46" s="7"/>
    </row>
    <row r="47" spans="1:11" x14ac:dyDescent="0.25">
      <c r="A47" s="8" t="s">
        <v>61</v>
      </c>
      <c r="B47" s="8">
        <v>6500</v>
      </c>
      <c r="C47" s="8">
        <f>B47/2</f>
        <v>3250</v>
      </c>
      <c r="D47" s="8">
        <v>12000</v>
      </c>
      <c r="E47" s="8">
        <f>D47/2</f>
        <v>6000</v>
      </c>
      <c r="F47" s="8">
        <v>15000</v>
      </c>
      <c r="G47" s="8">
        <f>F47/2</f>
        <v>7500</v>
      </c>
      <c r="H47" s="8">
        <v>18000</v>
      </c>
      <c r="I47" s="8"/>
      <c r="J47" s="8">
        <v>23500</v>
      </c>
      <c r="K47" s="7"/>
    </row>
    <row r="48" spans="1:11" x14ac:dyDescent="0.25">
      <c r="A48" s="9" t="s">
        <v>20</v>
      </c>
      <c r="B48" s="9">
        <v>15000</v>
      </c>
      <c r="C48" s="8">
        <f>B48/2</f>
        <v>7500</v>
      </c>
      <c r="D48" s="9">
        <v>22000</v>
      </c>
      <c r="E48" s="8">
        <f>D48/2</f>
        <v>11000</v>
      </c>
      <c r="F48" s="9">
        <v>33000</v>
      </c>
      <c r="G48" s="8">
        <f>F48/2</f>
        <v>16500</v>
      </c>
      <c r="H48" s="9">
        <v>39000</v>
      </c>
      <c r="I48" s="9"/>
      <c r="J48" s="8">
        <v>52000</v>
      </c>
      <c r="K48" s="7"/>
    </row>
    <row r="49" spans="1:11" x14ac:dyDescent="0.25">
      <c r="A49" s="9" t="s">
        <v>21</v>
      </c>
      <c r="B49" s="9">
        <v>16500</v>
      </c>
      <c r="C49" s="8">
        <f>B49/2</f>
        <v>8250</v>
      </c>
      <c r="D49" s="9">
        <v>28000</v>
      </c>
      <c r="E49" s="8">
        <f>D49/2</f>
        <v>14000</v>
      </c>
      <c r="F49" s="9">
        <v>36000</v>
      </c>
      <c r="G49" s="8">
        <f>F49/2</f>
        <v>18000</v>
      </c>
      <c r="H49" s="9">
        <v>43000</v>
      </c>
      <c r="I49" s="9"/>
      <c r="J49" s="8">
        <v>73000</v>
      </c>
      <c r="K49" s="7"/>
    </row>
    <row r="50" spans="1:11" x14ac:dyDescent="0.25">
      <c r="A50" s="9" t="s">
        <v>22</v>
      </c>
      <c r="B50" s="9">
        <v>29000</v>
      </c>
      <c r="C50" s="8">
        <f>B50/2</f>
        <v>14500</v>
      </c>
      <c r="D50" s="9">
        <v>43000</v>
      </c>
      <c r="E50" s="8">
        <f>D50/2</f>
        <v>21500</v>
      </c>
      <c r="F50" s="9">
        <v>63000</v>
      </c>
      <c r="G50" s="8">
        <f>F50/2</f>
        <v>31500</v>
      </c>
      <c r="H50" s="9">
        <v>82000</v>
      </c>
      <c r="I50" s="9"/>
      <c r="J50" s="8">
        <v>130000</v>
      </c>
      <c r="K50" s="7"/>
    </row>
    <row r="51" spans="1:11" x14ac:dyDescent="0.25">
      <c r="A51" s="9" t="s">
        <v>41</v>
      </c>
      <c r="B51" s="9">
        <v>21000</v>
      </c>
      <c r="C51" s="8">
        <f>B51/2</f>
        <v>10500</v>
      </c>
      <c r="D51" s="9">
        <v>31000</v>
      </c>
      <c r="E51" s="8">
        <f>D51/2</f>
        <v>15500</v>
      </c>
      <c r="F51" s="9">
        <v>42000</v>
      </c>
      <c r="G51" s="8">
        <f>F51/2</f>
        <v>21000</v>
      </c>
      <c r="H51" s="9">
        <v>58000</v>
      </c>
      <c r="I51" s="9"/>
      <c r="J51" s="8">
        <v>78000</v>
      </c>
      <c r="K51" s="7"/>
    </row>
    <row r="52" spans="1:11" x14ac:dyDescent="0.25">
      <c r="A52" s="9" t="s">
        <v>42</v>
      </c>
      <c r="B52" s="9">
        <v>12500</v>
      </c>
      <c r="C52" s="8">
        <f>B52/2</f>
        <v>6250</v>
      </c>
      <c r="D52" s="9">
        <v>18000</v>
      </c>
      <c r="E52" s="8">
        <v>9000</v>
      </c>
      <c r="F52" s="9">
        <v>26000</v>
      </c>
      <c r="G52" s="8">
        <f>F52/2</f>
        <v>13000</v>
      </c>
      <c r="H52" s="9">
        <v>32000</v>
      </c>
      <c r="I52" s="9"/>
      <c r="J52" s="8">
        <v>42000</v>
      </c>
      <c r="K52" s="7"/>
    </row>
    <row r="53" spans="1:11" x14ac:dyDescent="0.25">
      <c r="A53" s="9" t="s">
        <v>43</v>
      </c>
      <c r="B53" s="9">
        <v>14000</v>
      </c>
      <c r="C53" s="8">
        <f>B53/2</f>
        <v>7000</v>
      </c>
      <c r="D53" s="9">
        <v>20500</v>
      </c>
      <c r="E53" s="8">
        <f>D53/2</f>
        <v>10250</v>
      </c>
      <c r="F53" s="9">
        <v>28000</v>
      </c>
      <c r="G53" s="8">
        <f>F53/2</f>
        <v>14000</v>
      </c>
      <c r="H53" s="9">
        <v>34000</v>
      </c>
      <c r="I53" s="9"/>
      <c r="J53" s="8">
        <v>51500</v>
      </c>
      <c r="K53" s="7"/>
    </row>
    <row r="54" spans="1:11" x14ac:dyDescent="0.25">
      <c r="A54" s="8" t="s">
        <v>62</v>
      </c>
      <c r="B54" s="8">
        <v>58000</v>
      </c>
      <c r="C54" s="8">
        <f>B54/2</f>
        <v>29000</v>
      </c>
      <c r="D54" s="8">
        <v>69000</v>
      </c>
      <c r="E54" s="8">
        <f>D54/2</f>
        <v>34500</v>
      </c>
      <c r="F54" s="8">
        <v>133000</v>
      </c>
      <c r="G54" s="8">
        <f>F54/2</f>
        <v>66500</v>
      </c>
      <c r="H54" s="8">
        <v>169000</v>
      </c>
      <c r="I54" s="8"/>
      <c r="J54" s="8">
        <v>261000</v>
      </c>
      <c r="K54" s="7"/>
    </row>
    <row r="55" spans="1:11" x14ac:dyDescent="0.25">
      <c r="A55" s="8" t="s">
        <v>63</v>
      </c>
      <c r="B55" s="8">
        <v>13500</v>
      </c>
      <c r="C55" s="8">
        <f>B55/2</f>
        <v>6750</v>
      </c>
      <c r="D55" s="8">
        <v>20000</v>
      </c>
      <c r="E55" s="8">
        <f>D55/2</f>
        <v>10000</v>
      </c>
      <c r="F55" s="8">
        <v>25000</v>
      </c>
      <c r="G55" s="8">
        <f>F55/2</f>
        <v>12500</v>
      </c>
      <c r="H55" s="8">
        <v>34000</v>
      </c>
      <c r="I55" s="8"/>
      <c r="J55" s="8">
        <v>48000</v>
      </c>
      <c r="K55" s="7"/>
    </row>
    <row r="56" spans="1:11" x14ac:dyDescent="0.25">
      <c r="A56" s="8" t="s">
        <v>64</v>
      </c>
      <c r="B56" s="8">
        <v>32000</v>
      </c>
      <c r="C56" s="8">
        <f>B56/2</f>
        <v>16000</v>
      </c>
      <c r="D56" s="8">
        <v>48000</v>
      </c>
      <c r="E56" s="8">
        <f>D56/2</f>
        <v>24000</v>
      </c>
      <c r="F56" s="8">
        <v>75000</v>
      </c>
      <c r="G56" s="8">
        <f>F56/2</f>
        <v>37500</v>
      </c>
      <c r="H56" s="8">
        <v>118000</v>
      </c>
      <c r="I56" s="8"/>
      <c r="J56" s="8">
        <v>144000</v>
      </c>
      <c r="K56" s="7"/>
    </row>
    <row r="57" spans="1:11" x14ac:dyDescent="0.25">
      <c r="A57" s="9" t="s">
        <v>23</v>
      </c>
      <c r="B57" s="9">
        <v>95000</v>
      </c>
      <c r="C57" s="8">
        <f>B57/2</f>
        <v>47500</v>
      </c>
      <c r="D57" s="9">
        <v>148000</v>
      </c>
      <c r="E57" s="8">
        <f>D57/2</f>
        <v>74000</v>
      </c>
      <c r="F57" s="9">
        <v>220000</v>
      </c>
      <c r="G57" s="8">
        <f>F57/2</f>
        <v>110000</v>
      </c>
      <c r="H57" s="9">
        <v>280000</v>
      </c>
      <c r="I57" s="9"/>
      <c r="J57" s="8">
        <v>424000</v>
      </c>
      <c r="K57" s="7"/>
    </row>
    <row r="58" spans="1:11" x14ac:dyDescent="0.25">
      <c r="A58" s="9" t="s">
        <v>24</v>
      </c>
      <c r="B58" s="9">
        <v>10000</v>
      </c>
      <c r="C58" s="8">
        <f>B58/2</f>
        <v>5000</v>
      </c>
      <c r="D58" s="9">
        <v>16400</v>
      </c>
      <c r="E58" s="8">
        <f>D58/2</f>
        <v>8200</v>
      </c>
      <c r="F58" s="9">
        <v>24600</v>
      </c>
      <c r="G58" s="8">
        <f>F58/2</f>
        <v>12300</v>
      </c>
      <c r="H58" s="9">
        <v>37000</v>
      </c>
      <c r="I58" s="9"/>
      <c r="J58" s="8">
        <v>36000</v>
      </c>
      <c r="K58" s="7"/>
    </row>
    <row r="59" spans="1:11" x14ac:dyDescent="0.25">
      <c r="A59" s="9" t="s">
        <v>25</v>
      </c>
      <c r="B59" s="9">
        <v>21000</v>
      </c>
      <c r="C59" s="8">
        <f>B59/2</f>
        <v>10500</v>
      </c>
      <c r="D59" s="9">
        <v>29000</v>
      </c>
      <c r="E59" s="8">
        <f>D59/2</f>
        <v>14500</v>
      </c>
      <c r="F59" s="9">
        <v>44000</v>
      </c>
      <c r="G59" s="8">
        <v>22000</v>
      </c>
      <c r="H59" s="9">
        <v>64000</v>
      </c>
      <c r="I59" s="9"/>
      <c r="J59" s="8">
        <v>77000</v>
      </c>
      <c r="K59" s="7"/>
    </row>
    <row r="60" spans="1:11" x14ac:dyDescent="0.25">
      <c r="A60" s="9" t="s">
        <v>44</v>
      </c>
      <c r="B60" s="9">
        <v>41000</v>
      </c>
      <c r="C60" s="8">
        <f>B60/2</f>
        <v>20500</v>
      </c>
      <c r="D60" s="9">
        <v>63000</v>
      </c>
      <c r="E60" s="8">
        <f>D60/2</f>
        <v>31500</v>
      </c>
      <c r="F60" s="9">
        <v>91000</v>
      </c>
      <c r="G60" s="8">
        <f>F60/2</f>
        <v>45500</v>
      </c>
      <c r="H60" s="9">
        <v>126000</v>
      </c>
      <c r="I60" s="9"/>
      <c r="J60" s="8">
        <v>181600</v>
      </c>
      <c r="K60" s="7"/>
    </row>
    <row r="61" spans="1:11" x14ac:dyDescent="0.25">
      <c r="A61" s="9" t="s">
        <v>45</v>
      </c>
      <c r="B61" s="9">
        <v>6500</v>
      </c>
      <c r="C61" s="8">
        <f>B61/2</f>
        <v>3250</v>
      </c>
      <c r="D61" s="9">
        <v>12000</v>
      </c>
      <c r="E61" s="8">
        <f>D61/2</f>
        <v>6000</v>
      </c>
      <c r="F61" s="9">
        <v>16000</v>
      </c>
      <c r="G61" s="8">
        <f>F61/2</f>
        <v>8000</v>
      </c>
      <c r="H61" s="9">
        <v>20000</v>
      </c>
      <c r="I61" s="9"/>
      <c r="J61" s="8">
        <v>20000</v>
      </c>
      <c r="K61" s="7"/>
    </row>
    <row r="62" spans="1:11" x14ac:dyDescent="0.25">
      <c r="A62" s="9" t="s">
        <v>46</v>
      </c>
      <c r="B62" s="9">
        <v>26000</v>
      </c>
      <c r="C62" s="8">
        <f>B62/2</f>
        <v>13000</v>
      </c>
      <c r="D62" s="9">
        <v>37000</v>
      </c>
      <c r="E62" s="8">
        <f>D62/2</f>
        <v>18500</v>
      </c>
      <c r="F62" s="9">
        <v>56000</v>
      </c>
      <c r="G62" s="8">
        <f>F62/2</f>
        <v>28000</v>
      </c>
      <c r="H62" s="9">
        <v>73000</v>
      </c>
      <c r="I62" s="9"/>
      <c r="J62" s="8">
        <v>112000</v>
      </c>
      <c r="K62" s="7"/>
    </row>
    <row r="63" spans="1:11" x14ac:dyDescent="0.25">
      <c r="A63" s="8" t="s">
        <v>65</v>
      </c>
      <c r="B63" s="8">
        <v>105000</v>
      </c>
      <c r="C63" s="8">
        <f>B63/2</f>
        <v>52500</v>
      </c>
      <c r="D63" s="8">
        <v>164000</v>
      </c>
      <c r="E63" s="8">
        <f>D63/2</f>
        <v>82000</v>
      </c>
      <c r="F63" s="8">
        <v>235000</v>
      </c>
      <c r="G63" s="8">
        <f>F63/2</f>
        <v>117500</v>
      </c>
      <c r="H63" s="8">
        <v>323000</v>
      </c>
      <c r="I63" s="8"/>
      <c r="J63" s="8">
        <v>469500</v>
      </c>
      <c r="K63" s="7"/>
    </row>
    <row r="64" spans="1:11" x14ac:dyDescent="0.25">
      <c r="A64" s="8" t="s">
        <v>66</v>
      </c>
      <c r="B64" s="8">
        <v>9000</v>
      </c>
      <c r="C64" s="8">
        <f>B64/2</f>
        <v>4500</v>
      </c>
      <c r="D64" s="8">
        <v>15000</v>
      </c>
      <c r="E64" s="8">
        <f>D64/2</f>
        <v>7500</v>
      </c>
      <c r="F64" s="8">
        <v>21000</v>
      </c>
      <c r="G64" s="8">
        <f>F64/2</f>
        <v>10500</v>
      </c>
      <c r="H64" s="8">
        <v>27000</v>
      </c>
      <c r="I64" s="8"/>
      <c r="J64" s="8">
        <v>31000</v>
      </c>
      <c r="K64" s="7"/>
    </row>
  </sheetData>
  <sortState ref="A4:K64">
    <sortCondition ref="A3:A64"/>
  </sortState>
  <mergeCells count="6">
    <mergeCell ref="H1:I1"/>
    <mergeCell ref="J1:K1"/>
    <mergeCell ref="D1:E1"/>
    <mergeCell ref="F1:G1"/>
    <mergeCell ref="A1:A2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sqref="A1:K2"/>
    </sheetView>
  </sheetViews>
  <sheetFormatPr defaultRowHeight="15" x14ac:dyDescent="0.25"/>
  <cols>
    <col min="1" max="1" width="24.5703125" customWidth="1"/>
    <col min="2" max="2" width="16.140625" customWidth="1"/>
    <col min="3" max="3" width="12.5703125" customWidth="1"/>
    <col min="4" max="4" width="12.42578125" customWidth="1"/>
    <col min="5" max="5" width="11.7109375" customWidth="1"/>
    <col min="6" max="6" width="12.28515625" customWidth="1"/>
    <col min="7" max="7" width="14.7109375" customWidth="1"/>
    <col min="8" max="9" width="14.5703125" customWidth="1"/>
    <col min="10" max="11" width="16.28515625" customWidth="1"/>
  </cols>
  <sheetData>
    <row r="1" spans="1:11" x14ac:dyDescent="0.25">
      <c r="A1" s="15" t="s">
        <v>1</v>
      </c>
      <c r="B1" s="16" t="s">
        <v>0</v>
      </c>
      <c r="C1" s="16"/>
      <c r="D1" s="17" t="s">
        <v>68</v>
      </c>
      <c r="E1" s="17"/>
      <c r="F1" s="17" t="s">
        <v>69</v>
      </c>
      <c r="G1" s="17"/>
      <c r="H1" s="17" t="s">
        <v>70</v>
      </c>
      <c r="I1" s="17"/>
      <c r="J1" s="17" t="s">
        <v>67</v>
      </c>
      <c r="K1" s="17"/>
    </row>
    <row r="2" spans="1:11" ht="30" x14ac:dyDescent="0.25">
      <c r="A2" s="15"/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10" t="s">
        <v>2</v>
      </c>
      <c r="I2" s="10" t="s">
        <v>3</v>
      </c>
      <c r="J2" s="10" t="s">
        <v>2</v>
      </c>
      <c r="K2" s="10" t="s">
        <v>3</v>
      </c>
    </row>
    <row r="3" spans="1:11" x14ac:dyDescent="0.25">
      <c r="A3" s="8" t="s">
        <v>5</v>
      </c>
      <c r="B3" s="8">
        <v>34000</v>
      </c>
      <c r="C3" s="8">
        <f>B3/2</f>
        <v>17000</v>
      </c>
      <c r="D3" s="8">
        <v>53000</v>
      </c>
      <c r="E3" s="8">
        <f>D3/2</f>
        <v>26500</v>
      </c>
      <c r="F3" s="8">
        <v>73000</v>
      </c>
      <c r="G3" s="8">
        <f>F3/2</f>
        <v>36500</v>
      </c>
      <c r="H3" s="8">
        <v>95000</v>
      </c>
      <c r="I3" s="8"/>
      <c r="J3" s="8">
        <v>152000</v>
      </c>
      <c r="K3" s="8"/>
    </row>
    <row r="4" spans="1:11" x14ac:dyDescent="0.25">
      <c r="A4" s="8" t="s">
        <v>6</v>
      </c>
      <c r="B4" s="8">
        <v>31000</v>
      </c>
      <c r="C4" s="8">
        <f>B4/2</f>
        <v>15500</v>
      </c>
      <c r="D4" s="8">
        <v>48000</v>
      </c>
      <c r="E4" s="8">
        <f>D4/2</f>
        <v>24000</v>
      </c>
      <c r="F4" s="8">
        <v>69000</v>
      </c>
      <c r="G4" s="8">
        <f>F4/2</f>
        <v>34500</v>
      </c>
      <c r="H4" s="8">
        <v>89000</v>
      </c>
      <c r="I4" s="8"/>
      <c r="J4" s="8">
        <v>138000</v>
      </c>
      <c r="K4" s="8"/>
    </row>
    <row r="5" spans="1:11" x14ac:dyDescent="0.25">
      <c r="A5" s="8" t="s">
        <v>7</v>
      </c>
      <c r="B5" s="8">
        <v>41000</v>
      </c>
      <c r="C5" s="8">
        <f>B5/2</f>
        <v>20500</v>
      </c>
      <c r="D5" s="8">
        <v>64000</v>
      </c>
      <c r="E5" s="8">
        <f>D5/2</f>
        <v>32000</v>
      </c>
      <c r="F5" s="8">
        <v>89000</v>
      </c>
      <c r="G5" s="8">
        <f>F5/2</f>
        <v>44500</v>
      </c>
      <c r="H5" s="8">
        <v>115000</v>
      </c>
      <c r="I5" s="8"/>
      <c r="J5" s="8">
        <v>185000</v>
      </c>
      <c r="K5" s="8"/>
    </row>
    <row r="6" spans="1:11" x14ac:dyDescent="0.25">
      <c r="A6" s="9" t="s">
        <v>26</v>
      </c>
      <c r="B6" s="9">
        <v>30500</v>
      </c>
      <c r="C6" s="8">
        <f>B6/2</f>
        <v>15250</v>
      </c>
      <c r="D6" s="9">
        <v>45000</v>
      </c>
      <c r="E6" s="8">
        <f>D6/2</f>
        <v>22500</v>
      </c>
      <c r="F6" s="9">
        <v>63000</v>
      </c>
      <c r="G6" s="8">
        <f>F6/2</f>
        <v>31500</v>
      </c>
      <c r="H6" s="9">
        <v>84000</v>
      </c>
      <c r="I6" s="9"/>
      <c r="J6" s="8">
        <v>135000</v>
      </c>
      <c r="K6" s="8"/>
    </row>
    <row r="7" spans="1:11" x14ac:dyDescent="0.25">
      <c r="A7" s="9" t="s">
        <v>27</v>
      </c>
      <c r="B7" s="9">
        <v>32000</v>
      </c>
      <c r="C7" s="8">
        <f>B7/2</f>
        <v>16000</v>
      </c>
      <c r="D7" s="9">
        <v>48000</v>
      </c>
      <c r="E7" s="8">
        <f>D7/2</f>
        <v>24000</v>
      </c>
      <c r="F7" s="9">
        <v>65000</v>
      </c>
      <c r="G7" s="8">
        <f>F7/2</f>
        <v>32500</v>
      </c>
      <c r="H7" s="9">
        <v>87000</v>
      </c>
      <c r="I7" s="9"/>
      <c r="J7" s="8">
        <v>140000</v>
      </c>
      <c r="K7" s="8"/>
    </row>
    <row r="8" spans="1:11" x14ac:dyDescent="0.25">
      <c r="A8" s="9" t="s">
        <v>28</v>
      </c>
      <c r="B8" s="9">
        <v>3500</v>
      </c>
      <c r="C8" s="8">
        <f>B8/2</f>
        <v>1750</v>
      </c>
      <c r="D8" s="9">
        <v>51000</v>
      </c>
      <c r="E8" s="8">
        <f>D8/2</f>
        <v>25500</v>
      </c>
      <c r="F8" s="9">
        <v>69000</v>
      </c>
      <c r="G8" s="8">
        <f>F8/2</f>
        <v>34500</v>
      </c>
      <c r="H8" s="9">
        <v>91000</v>
      </c>
      <c r="I8" s="9"/>
      <c r="J8" s="8">
        <v>155000</v>
      </c>
      <c r="K8" s="8"/>
    </row>
    <row r="9" spans="1:11" x14ac:dyDescent="0.25">
      <c r="A9" s="9" t="s">
        <v>47</v>
      </c>
      <c r="B9" s="9">
        <v>21500</v>
      </c>
      <c r="C9" s="8">
        <f>B9/2</f>
        <v>10750</v>
      </c>
      <c r="D9" s="9">
        <v>36000</v>
      </c>
      <c r="E9" s="8">
        <f>D9/2</f>
        <v>18000</v>
      </c>
      <c r="F9" s="9">
        <v>48000</v>
      </c>
      <c r="G9" s="8">
        <f>F9/2</f>
        <v>24000</v>
      </c>
      <c r="H9" s="9">
        <v>60000</v>
      </c>
      <c r="I9" s="9"/>
      <c r="J9" s="8">
        <v>96000</v>
      </c>
      <c r="K9" s="8"/>
    </row>
    <row r="10" spans="1:11" x14ac:dyDescent="0.25">
      <c r="A10" s="9" t="s">
        <v>48</v>
      </c>
      <c r="B10" s="9">
        <v>23000</v>
      </c>
      <c r="C10" s="8">
        <f>B10/2</f>
        <v>11500</v>
      </c>
      <c r="D10" s="9">
        <v>36500</v>
      </c>
      <c r="E10" s="8">
        <f>D10/2</f>
        <v>18250</v>
      </c>
      <c r="F10" s="9">
        <v>52000</v>
      </c>
      <c r="G10" s="8">
        <f>F10/2</f>
        <v>26000</v>
      </c>
      <c r="H10" s="9">
        <v>64500</v>
      </c>
      <c r="I10" s="9"/>
      <c r="J10" s="8">
        <v>103000</v>
      </c>
      <c r="K10" s="8"/>
    </row>
    <row r="11" spans="1:11" x14ac:dyDescent="0.25">
      <c r="A11" s="9" t="s">
        <v>49</v>
      </c>
      <c r="B11" s="9">
        <v>27000</v>
      </c>
      <c r="C11" s="8">
        <f>B11/2</f>
        <v>13500</v>
      </c>
      <c r="D11" s="9">
        <v>42500</v>
      </c>
      <c r="E11" s="8">
        <f>D11/2</f>
        <v>21250</v>
      </c>
      <c r="F11" s="9">
        <v>60500</v>
      </c>
      <c r="G11" s="8">
        <f>F11/2</f>
        <v>30250</v>
      </c>
      <c r="H11" s="9">
        <v>76000</v>
      </c>
      <c r="I11" s="9"/>
      <c r="J11" s="8">
        <v>121000</v>
      </c>
      <c r="K11" s="8"/>
    </row>
    <row r="12" spans="1:11" x14ac:dyDescent="0.25">
      <c r="A12" s="8" t="s">
        <v>8</v>
      </c>
      <c r="B12" s="8">
        <v>25000</v>
      </c>
      <c r="C12" s="8">
        <f>B12/2</f>
        <v>12500</v>
      </c>
      <c r="D12" s="8">
        <v>39000</v>
      </c>
      <c r="E12" s="8">
        <f>D12/2</f>
        <v>19500</v>
      </c>
      <c r="F12" s="8">
        <v>56000</v>
      </c>
      <c r="G12" s="8">
        <f>F12/2</f>
        <v>28000</v>
      </c>
      <c r="H12" s="8">
        <v>70000</v>
      </c>
      <c r="I12" s="8"/>
      <c r="J12" s="8">
        <v>112000</v>
      </c>
      <c r="K12" s="8"/>
    </row>
    <row r="13" spans="1:11" x14ac:dyDescent="0.25">
      <c r="A13" s="8" t="s">
        <v>9</v>
      </c>
      <c r="B13" s="8">
        <v>13000</v>
      </c>
      <c r="C13" s="8">
        <f>B13/2</f>
        <v>6500</v>
      </c>
      <c r="D13" s="8">
        <v>19500</v>
      </c>
      <c r="E13" s="8">
        <f>D13/2</f>
        <v>9750</v>
      </c>
      <c r="F13" s="8">
        <v>26000</v>
      </c>
      <c r="G13" s="8">
        <f>F13/2</f>
        <v>13000</v>
      </c>
      <c r="H13" s="8">
        <v>33000</v>
      </c>
      <c r="I13" s="8"/>
      <c r="J13" s="8">
        <v>46000</v>
      </c>
      <c r="K13" s="8"/>
    </row>
    <row r="14" spans="1:11" x14ac:dyDescent="0.25">
      <c r="A14" s="8" t="s">
        <v>10</v>
      </c>
      <c r="B14" s="8">
        <v>22000</v>
      </c>
      <c r="C14" s="8">
        <f>B14/2</f>
        <v>11000</v>
      </c>
      <c r="D14" s="8">
        <v>34000</v>
      </c>
      <c r="E14" s="8">
        <f>D14/2</f>
        <v>17000</v>
      </c>
      <c r="F14" s="8">
        <v>48500</v>
      </c>
      <c r="G14" s="8">
        <f>F14/2</f>
        <v>24250</v>
      </c>
      <c r="H14" s="8">
        <v>66500</v>
      </c>
      <c r="I14" s="8"/>
      <c r="J14" s="8">
        <v>97000</v>
      </c>
      <c r="K14" s="8"/>
    </row>
    <row r="15" spans="1:11" x14ac:dyDescent="0.25">
      <c r="A15" s="9" t="s">
        <v>29</v>
      </c>
      <c r="B15" s="9">
        <v>8000</v>
      </c>
      <c r="C15" s="8">
        <f>B15/2</f>
        <v>4000</v>
      </c>
      <c r="D15" s="9">
        <v>12500</v>
      </c>
      <c r="E15" s="8">
        <f>D15/2</f>
        <v>6250</v>
      </c>
      <c r="F15" s="9">
        <v>17500</v>
      </c>
      <c r="G15" s="8">
        <f>F15/2</f>
        <v>8750</v>
      </c>
      <c r="H15" s="9">
        <v>23000</v>
      </c>
      <c r="I15" s="9"/>
      <c r="J15" s="8">
        <v>28000</v>
      </c>
      <c r="K15" s="8"/>
    </row>
    <row r="16" spans="1:11" x14ac:dyDescent="0.25">
      <c r="A16" s="9" t="s">
        <v>30</v>
      </c>
      <c r="B16" s="9">
        <v>70000</v>
      </c>
      <c r="C16" s="8">
        <v>35000</v>
      </c>
      <c r="D16" s="9">
        <v>109000</v>
      </c>
      <c r="E16" s="8">
        <f>D16/2</f>
        <v>54500</v>
      </c>
      <c r="F16" s="9">
        <v>156000</v>
      </c>
      <c r="G16" s="8">
        <f>F16/2</f>
        <v>78000</v>
      </c>
      <c r="H16" s="9">
        <v>19500</v>
      </c>
      <c r="I16" s="9"/>
      <c r="J16" s="8">
        <v>312000</v>
      </c>
      <c r="K16" s="8"/>
    </row>
    <row r="17" spans="1:11" x14ac:dyDescent="0.25">
      <c r="A17" s="9" t="s">
        <v>31</v>
      </c>
      <c r="B17" s="9">
        <v>15500</v>
      </c>
      <c r="C17" s="8">
        <f>B17/2</f>
        <v>7750</v>
      </c>
      <c r="D17" s="9">
        <v>24000</v>
      </c>
      <c r="E17" s="8">
        <f>D17/2</f>
        <v>12000</v>
      </c>
      <c r="F17" s="9">
        <v>31000</v>
      </c>
      <c r="G17" s="8">
        <f>F17/2</f>
        <v>15500</v>
      </c>
      <c r="H17" s="9">
        <v>39000</v>
      </c>
      <c r="I17" s="9"/>
      <c r="J17" s="8">
        <v>56000</v>
      </c>
      <c r="K17" s="8"/>
    </row>
    <row r="18" spans="1:11" x14ac:dyDescent="0.25">
      <c r="A18" s="9" t="s">
        <v>50</v>
      </c>
      <c r="B18" s="9">
        <v>12000</v>
      </c>
      <c r="C18" s="8">
        <f>B18/2</f>
        <v>6000</v>
      </c>
      <c r="D18" s="9">
        <v>18000</v>
      </c>
      <c r="E18" s="8">
        <f>D18/2</f>
        <v>9000</v>
      </c>
      <c r="F18" s="9">
        <v>29000</v>
      </c>
      <c r="G18" s="8">
        <f>F18/2</f>
        <v>14500</v>
      </c>
      <c r="H18" s="9">
        <v>34000</v>
      </c>
      <c r="I18" s="9"/>
      <c r="J18" s="8">
        <v>43000</v>
      </c>
      <c r="K18" s="8"/>
    </row>
    <row r="19" spans="1:11" x14ac:dyDescent="0.25">
      <c r="A19" s="9" t="s">
        <v>51</v>
      </c>
      <c r="B19" s="9">
        <v>49000</v>
      </c>
      <c r="C19" s="8">
        <f>B19/2</f>
        <v>24500</v>
      </c>
      <c r="D19" s="9">
        <v>76000</v>
      </c>
      <c r="E19" s="8">
        <f>D19/2</f>
        <v>38000</v>
      </c>
      <c r="F19" s="9">
        <v>109000</v>
      </c>
      <c r="G19" s="8">
        <f>F19/2</f>
        <v>54500</v>
      </c>
      <c r="H19" s="9">
        <v>136000</v>
      </c>
      <c r="I19" s="9"/>
      <c r="J19" s="8">
        <v>217000</v>
      </c>
      <c r="K19" s="8"/>
    </row>
    <row r="20" spans="1:11" x14ac:dyDescent="0.25">
      <c r="A20" s="9" t="s">
        <v>52</v>
      </c>
      <c r="B20" s="9">
        <v>29000</v>
      </c>
      <c r="C20" s="8">
        <f>B20/2</f>
        <v>14500</v>
      </c>
      <c r="D20" s="9">
        <v>45000</v>
      </c>
      <c r="E20" s="8">
        <f>D20/2</f>
        <v>22500</v>
      </c>
      <c r="F20" s="9">
        <v>64000</v>
      </c>
      <c r="G20" s="8">
        <f>F20/2</f>
        <v>32000</v>
      </c>
      <c r="H20" s="9">
        <v>81000</v>
      </c>
      <c r="I20" s="9"/>
      <c r="J20" s="8">
        <v>128000</v>
      </c>
      <c r="K20" s="8"/>
    </row>
    <row r="21" spans="1:11" x14ac:dyDescent="0.25">
      <c r="A21" s="8" t="s">
        <v>11</v>
      </c>
      <c r="B21" s="8">
        <v>41000</v>
      </c>
      <c r="C21" s="8">
        <f>B21/2</f>
        <v>20500</v>
      </c>
      <c r="D21" s="8">
        <v>64000</v>
      </c>
      <c r="E21" s="8">
        <f>D21/2</f>
        <v>32000</v>
      </c>
      <c r="F21" s="8">
        <v>89000</v>
      </c>
      <c r="G21" s="8">
        <f>F21/2</f>
        <v>44500</v>
      </c>
      <c r="H21" s="8">
        <v>115000</v>
      </c>
      <c r="I21" s="8"/>
      <c r="J21" s="8">
        <v>184000</v>
      </c>
      <c r="K21" s="8"/>
    </row>
    <row r="22" spans="1:11" x14ac:dyDescent="0.25">
      <c r="A22" s="9" t="s">
        <v>12</v>
      </c>
      <c r="B22" s="9">
        <v>17500</v>
      </c>
      <c r="C22" s="8">
        <f>B22/2</f>
        <v>8750</v>
      </c>
      <c r="D22" s="9">
        <v>27000</v>
      </c>
      <c r="E22" s="8">
        <f>D22/2</f>
        <v>13500</v>
      </c>
      <c r="F22" s="9">
        <v>32000</v>
      </c>
      <c r="G22" s="8">
        <f>F22/2</f>
        <v>16000</v>
      </c>
      <c r="H22" s="9">
        <v>43000</v>
      </c>
      <c r="I22" s="9"/>
      <c r="J22" s="8">
        <v>63000</v>
      </c>
      <c r="K22" s="8"/>
    </row>
    <row r="23" spans="1:11" x14ac:dyDescent="0.25">
      <c r="A23" s="9" t="s">
        <v>13</v>
      </c>
      <c r="B23" s="9">
        <v>24000</v>
      </c>
      <c r="C23" s="8">
        <f>B23/2</f>
        <v>12000</v>
      </c>
      <c r="D23" s="9">
        <v>37000</v>
      </c>
      <c r="E23" s="8">
        <f>D23/2</f>
        <v>18500</v>
      </c>
      <c r="F23" s="9">
        <v>52000</v>
      </c>
      <c r="G23" s="8">
        <f>F23/2</f>
        <v>26000</v>
      </c>
      <c r="H23" s="9">
        <v>66000</v>
      </c>
      <c r="I23" s="9"/>
      <c r="J23" s="8">
        <v>105000</v>
      </c>
      <c r="K23" s="8"/>
    </row>
    <row r="24" spans="1:11" x14ac:dyDescent="0.25">
      <c r="A24" s="9" t="s">
        <v>32</v>
      </c>
      <c r="B24" s="9">
        <v>36000</v>
      </c>
      <c r="C24" s="8">
        <f>B24/2</f>
        <v>18000</v>
      </c>
      <c r="D24" s="9">
        <v>56000</v>
      </c>
      <c r="E24" s="8">
        <f>D24/2</f>
        <v>28000</v>
      </c>
      <c r="F24" s="9">
        <v>80000</v>
      </c>
      <c r="G24" s="8">
        <f>F24/2</f>
        <v>40000</v>
      </c>
      <c r="H24" s="9">
        <v>99000</v>
      </c>
      <c r="I24" s="9"/>
      <c r="J24" s="8">
        <v>161000</v>
      </c>
      <c r="K24" s="8"/>
    </row>
    <row r="25" spans="1:11" x14ac:dyDescent="0.25">
      <c r="A25" s="9" t="s">
        <v>33</v>
      </c>
      <c r="B25" s="9">
        <v>51000</v>
      </c>
      <c r="C25" s="8">
        <f>B25/2</f>
        <v>25500</v>
      </c>
      <c r="D25" s="9">
        <v>79000</v>
      </c>
      <c r="E25" s="8">
        <f>D25/2</f>
        <v>39500</v>
      </c>
      <c r="F25" s="9">
        <v>112000</v>
      </c>
      <c r="G25" s="8">
        <f>F25/2</f>
        <v>56000</v>
      </c>
      <c r="H25" s="9">
        <v>142000</v>
      </c>
      <c r="I25" s="9"/>
      <c r="J25" s="8">
        <v>227000</v>
      </c>
      <c r="K25" s="8"/>
    </row>
    <row r="26" spans="1:11" x14ac:dyDescent="0.25">
      <c r="A26" s="9" t="s">
        <v>34</v>
      </c>
      <c r="B26" s="9">
        <v>16000</v>
      </c>
      <c r="C26" s="8">
        <f>B26/2</f>
        <v>8000</v>
      </c>
      <c r="D26" s="9">
        <v>24000</v>
      </c>
      <c r="E26" s="8">
        <f>D26/2</f>
        <v>12000</v>
      </c>
      <c r="F26" s="9">
        <v>29000</v>
      </c>
      <c r="G26" s="8">
        <f>F26/2</f>
        <v>14500</v>
      </c>
      <c r="H26" s="9">
        <v>36000</v>
      </c>
      <c r="I26" s="9"/>
      <c r="J26" s="8">
        <v>58000</v>
      </c>
      <c r="K26" s="8"/>
    </row>
    <row r="27" spans="1:11" x14ac:dyDescent="0.25">
      <c r="A27" s="9" t="s">
        <v>53</v>
      </c>
      <c r="B27" s="9">
        <v>29500</v>
      </c>
      <c r="C27" s="8">
        <f>B27/2</f>
        <v>14750</v>
      </c>
      <c r="D27" s="9">
        <v>45500</v>
      </c>
      <c r="E27" s="8">
        <f>D27/2</f>
        <v>22750</v>
      </c>
      <c r="F27" s="9">
        <v>65000</v>
      </c>
      <c r="G27" s="8">
        <f>F27/2</f>
        <v>32500</v>
      </c>
      <c r="H27" s="9">
        <v>89500</v>
      </c>
      <c r="I27" s="9"/>
      <c r="J27" s="8">
        <v>130000</v>
      </c>
      <c r="K27" s="8"/>
    </row>
    <row r="28" spans="1:11" x14ac:dyDescent="0.25">
      <c r="A28" s="9" t="s">
        <v>54</v>
      </c>
      <c r="B28" s="9">
        <v>24000</v>
      </c>
      <c r="C28" s="8">
        <f>B28/2</f>
        <v>12000</v>
      </c>
      <c r="D28" s="9">
        <v>37000</v>
      </c>
      <c r="E28" s="8">
        <f>D28/2</f>
        <v>18500</v>
      </c>
      <c r="F28" s="9">
        <v>52500</v>
      </c>
      <c r="G28" s="8">
        <f>F28/2</f>
        <v>26250</v>
      </c>
      <c r="H28" s="9">
        <v>66000</v>
      </c>
      <c r="I28" s="9"/>
      <c r="J28" s="8">
        <v>105000</v>
      </c>
      <c r="K28" s="8"/>
    </row>
    <row r="29" spans="1:11" x14ac:dyDescent="0.25">
      <c r="A29" s="9" t="s">
        <v>55</v>
      </c>
      <c r="B29" s="9">
        <v>25000</v>
      </c>
      <c r="C29" s="8">
        <f>B29/2</f>
        <v>12500</v>
      </c>
      <c r="D29" s="9">
        <v>38000</v>
      </c>
      <c r="E29" s="8">
        <f>D29/2</f>
        <v>19000</v>
      </c>
      <c r="F29" s="9">
        <v>54000</v>
      </c>
      <c r="G29" s="8">
        <f>F29/2</f>
        <v>27000</v>
      </c>
      <c r="H29" s="9">
        <v>68000</v>
      </c>
      <c r="I29" s="9"/>
      <c r="J29" s="8">
        <v>110000</v>
      </c>
      <c r="K29" s="8"/>
    </row>
    <row r="30" spans="1:11" x14ac:dyDescent="0.25">
      <c r="A30" s="9" t="s">
        <v>14</v>
      </c>
      <c r="B30" s="9">
        <v>52000</v>
      </c>
      <c r="C30" s="8">
        <f>B30/2</f>
        <v>26000</v>
      </c>
      <c r="D30" s="9">
        <v>78000</v>
      </c>
      <c r="E30" s="8">
        <f>D30/2</f>
        <v>39000</v>
      </c>
      <c r="F30" s="9">
        <v>91000</v>
      </c>
      <c r="G30" s="8">
        <f>F30/2</f>
        <v>45500</v>
      </c>
      <c r="H30" s="9">
        <v>143000</v>
      </c>
      <c r="I30" s="9"/>
      <c r="J30" s="8">
        <v>234000</v>
      </c>
      <c r="K30" s="8"/>
    </row>
    <row r="31" spans="1:11" x14ac:dyDescent="0.25">
      <c r="A31" s="9" t="s">
        <v>15</v>
      </c>
      <c r="B31" s="9">
        <v>48000</v>
      </c>
      <c r="C31" s="8">
        <f>B31/2</f>
        <v>24000</v>
      </c>
      <c r="D31" s="9">
        <v>75000</v>
      </c>
      <c r="E31" s="8">
        <f>D31/2</f>
        <v>37500</v>
      </c>
      <c r="F31" s="9">
        <v>107000</v>
      </c>
      <c r="G31" s="8">
        <f>F31/2</f>
        <v>53500</v>
      </c>
      <c r="H31" s="9">
        <v>133000</v>
      </c>
      <c r="I31" s="9"/>
      <c r="J31" s="8">
        <v>215000</v>
      </c>
      <c r="K31" s="8"/>
    </row>
    <row r="32" spans="1:11" x14ac:dyDescent="0.25">
      <c r="A32" s="9" t="s">
        <v>16</v>
      </c>
      <c r="B32" s="9">
        <v>21000</v>
      </c>
      <c r="C32" s="8">
        <f>B32/2</f>
        <v>10500</v>
      </c>
      <c r="D32" s="9">
        <v>31000</v>
      </c>
      <c r="E32" s="8">
        <f>D32/2</f>
        <v>15500</v>
      </c>
      <c r="F32" s="9">
        <v>41000</v>
      </c>
      <c r="G32" s="8">
        <f>F32/2</f>
        <v>20500</v>
      </c>
      <c r="H32" s="9">
        <v>53000</v>
      </c>
      <c r="I32" s="9"/>
      <c r="J32" s="8">
        <v>77000</v>
      </c>
      <c r="K32" s="8"/>
    </row>
    <row r="33" spans="1:11" x14ac:dyDescent="0.25">
      <c r="A33" s="9" t="s">
        <v>35</v>
      </c>
      <c r="B33" s="9">
        <v>38000</v>
      </c>
      <c r="C33" s="8">
        <f>B33/2</f>
        <v>19000</v>
      </c>
      <c r="D33" s="9">
        <v>59000</v>
      </c>
      <c r="E33" s="8">
        <f>D33/2</f>
        <v>29500</v>
      </c>
      <c r="F33" s="9">
        <v>83000</v>
      </c>
      <c r="G33" s="8">
        <f>F33/2</f>
        <v>41500</v>
      </c>
      <c r="H33" s="9">
        <v>102000</v>
      </c>
      <c r="I33" s="9"/>
      <c r="J33" s="8">
        <v>163000</v>
      </c>
      <c r="K33" s="8"/>
    </row>
    <row r="34" spans="1:11" x14ac:dyDescent="0.25">
      <c r="A34" s="9" t="s">
        <v>36</v>
      </c>
      <c r="B34" s="9">
        <v>43500</v>
      </c>
      <c r="C34" s="8">
        <f>B34/2</f>
        <v>21750</v>
      </c>
      <c r="D34" s="9">
        <v>67000</v>
      </c>
      <c r="E34" s="8">
        <f>D34/2</f>
        <v>33500</v>
      </c>
      <c r="F34" s="9">
        <v>97000</v>
      </c>
      <c r="G34" s="8">
        <f>F34/2</f>
        <v>48500</v>
      </c>
      <c r="H34" s="9">
        <v>121000</v>
      </c>
      <c r="I34" s="9"/>
      <c r="J34" s="8">
        <v>195000</v>
      </c>
      <c r="K34" s="8"/>
    </row>
    <row r="35" spans="1:11" x14ac:dyDescent="0.25">
      <c r="A35" s="9" t="s">
        <v>37</v>
      </c>
      <c r="B35" s="9">
        <v>25000</v>
      </c>
      <c r="C35" s="8">
        <f>B35/2</f>
        <v>12500</v>
      </c>
      <c r="D35" s="9">
        <v>37000</v>
      </c>
      <c r="E35" s="8">
        <f>D35/2</f>
        <v>18500</v>
      </c>
      <c r="F35" s="9">
        <v>55000</v>
      </c>
      <c r="G35" s="8">
        <f>F35/2</f>
        <v>27500</v>
      </c>
      <c r="H35" s="9">
        <v>69000</v>
      </c>
      <c r="I35" s="9"/>
      <c r="J35" s="8">
        <v>110000</v>
      </c>
      <c r="K35" s="8"/>
    </row>
    <row r="36" spans="1:11" x14ac:dyDescent="0.25">
      <c r="A36" s="9" t="s">
        <v>56</v>
      </c>
      <c r="B36" s="9">
        <v>27000</v>
      </c>
      <c r="C36" s="8">
        <f>B36/2</f>
        <v>13500</v>
      </c>
      <c r="D36" s="9">
        <v>43000</v>
      </c>
      <c r="E36" s="8">
        <f>D36/2</f>
        <v>21500</v>
      </c>
      <c r="F36" s="9">
        <v>63000</v>
      </c>
      <c r="G36" s="8">
        <f>F36/2</f>
        <v>31500</v>
      </c>
      <c r="H36" s="9">
        <v>86000</v>
      </c>
      <c r="I36" s="9"/>
      <c r="J36" s="8">
        <v>130000</v>
      </c>
      <c r="K36" s="8"/>
    </row>
    <row r="37" spans="1:11" x14ac:dyDescent="0.25">
      <c r="A37" s="9" t="s">
        <v>57</v>
      </c>
      <c r="B37" s="9">
        <v>9500</v>
      </c>
      <c r="C37" s="8">
        <f>B37/2</f>
        <v>4750</v>
      </c>
      <c r="D37" s="9">
        <v>15000</v>
      </c>
      <c r="E37" s="8">
        <f>D37/2</f>
        <v>7500</v>
      </c>
      <c r="F37" s="9">
        <v>21000</v>
      </c>
      <c r="G37" s="8">
        <f>F37/2</f>
        <v>10500</v>
      </c>
      <c r="H37" s="9">
        <v>26000</v>
      </c>
      <c r="I37" s="9"/>
      <c r="J37" s="8">
        <v>30000</v>
      </c>
      <c r="K37" s="8"/>
    </row>
    <row r="38" spans="1:11" x14ac:dyDescent="0.25">
      <c r="A38" s="9" t="s">
        <v>58</v>
      </c>
      <c r="B38" s="9">
        <v>19000</v>
      </c>
      <c r="C38" s="8">
        <f>B38/2</f>
        <v>9500</v>
      </c>
      <c r="D38" s="9">
        <v>27000</v>
      </c>
      <c r="E38" s="8">
        <f>D38/2</f>
        <v>13500</v>
      </c>
      <c r="F38" s="9">
        <v>34000</v>
      </c>
      <c r="G38" s="8">
        <f>F38/2</f>
        <v>17000</v>
      </c>
      <c r="H38" s="9">
        <v>46500</v>
      </c>
      <c r="I38" s="9"/>
      <c r="J38" s="8">
        <v>68000</v>
      </c>
      <c r="K38" s="8"/>
    </row>
    <row r="39" spans="1:11" x14ac:dyDescent="0.25">
      <c r="A39" s="9" t="s">
        <v>17</v>
      </c>
      <c r="B39" s="9">
        <v>12000</v>
      </c>
      <c r="C39" s="8">
        <f>B39/2</f>
        <v>6000</v>
      </c>
      <c r="D39" s="9">
        <v>20000</v>
      </c>
      <c r="E39" s="8">
        <f>D39/2</f>
        <v>10000</v>
      </c>
      <c r="F39" s="9">
        <v>26500</v>
      </c>
      <c r="G39" s="8">
        <f>F39/2</f>
        <v>13250</v>
      </c>
      <c r="H39" s="9">
        <v>34500</v>
      </c>
      <c r="I39" s="9"/>
      <c r="J39" s="8">
        <v>43000</v>
      </c>
      <c r="K39" s="8"/>
    </row>
    <row r="40" spans="1:11" x14ac:dyDescent="0.25">
      <c r="A40" s="9" t="s">
        <v>18</v>
      </c>
      <c r="B40" s="9">
        <v>41000</v>
      </c>
      <c r="C40" s="8">
        <f>B40/2</f>
        <v>20500</v>
      </c>
      <c r="D40" s="9">
        <v>64000</v>
      </c>
      <c r="E40" s="8">
        <f>D40/2</f>
        <v>32000</v>
      </c>
      <c r="F40" s="9">
        <v>89000</v>
      </c>
      <c r="G40" s="8">
        <f>F40/2</f>
        <v>44500</v>
      </c>
      <c r="H40" s="9">
        <v>115000</v>
      </c>
      <c r="I40" s="9"/>
      <c r="J40" s="8">
        <v>184000</v>
      </c>
      <c r="K40" s="8"/>
    </row>
    <row r="41" spans="1:11" x14ac:dyDescent="0.25">
      <c r="A41" s="9" t="s">
        <v>19</v>
      </c>
      <c r="B41" s="9">
        <v>38500</v>
      </c>
      <c r="C41" s="8">
        <f>B41/2</f>
        <v>19250</v>
      </c>
      <c r="D41" s="9">
        <v>60000</v>
      </c>
      <c r="E41" s="8">
        <f>D41/2</f>
        <v>30000</v>
      </c>
      <c r="F41" s="9">
        <v>84000</v>
      </c>
      <c r="G41" s="8">
        <f>F41/2</f>
        <v>42000</v>
      </c>
      <c r="H41" s="9">
        <v>107000</v>
      </c>
      <c r="I41" s="9"/>
      <c r="J41" s="8">
        <v>172000</v>
      </c>
      <c r="K41" s="8"/>
    </row>
    <row r="42" spans="1:11" x14ac:dyDescent="0.25">
      <c r="A42" s="9" t="s">
        <v>38</v>
      </c>
      <c r="B42" s="9">
        <v>32000</v>
      </c>
      <c r="C42" s="8">
        <f>B42/2</f>
        <v>16000</v>
      </c>
      <c r="D42" s="9">
        <v>49000</v>
      </c>
      <c r="E42" s="8">
        <f>D42/2</f>
        <v>24500</v>
      </c>
      <c r="F42" s="9">
        <v>68000</v>
      </c>
      <c r="G42" s="8">
        <f>F42/2</f>
        <v>34000</v>
      </c>
      <c r="H42" s="9">
        <v>88000</v>
      </c>
      <c r="I42" s="9"/>
      <c r="J42" s="8">
        <v>144000</v>
      </c>
      <c r="K42" s="8"/>
    </row>
    <row r="43" spans="1:11" x14ac:dyDescent="0.25">
      <c r="A43" s="9" t="s">
        <v>39</v>
      </c>
      <c r="B43" s="9">
        <v>23000</v>
      </c>
      <c r="C43" s="8">
        <f>B43/2</f>
        <v>11500</v>
      </c>
      <c r="D43" s="9">
        <v>35000</v>
      </c>
      <c r="E43" s="8">
        <f>D43/2</f>
        <v>17500</v>
      </c>
      <c r="F43" s="9">
        <v>52000</v>
      </c>
      <c r="G43" s="8">
        <f>F43/2</f>
        <v>26000</v>
      </c>
      <c r="H43" s="9">
        <v>65000</v>
      </c>
      <c r="I43" s="9"/>
      <c r="J43" s="8">
        <v>104000</v>
      </c>
      <c r="K43" s="8"/>
    </row>
    <row r="44" spans="1:11" x14ac:dyDescent="0.25">
      <c r="A44" s="9" t="s">
        <v>40</v>
      </c>
      <c r="B44" s="20"/>
      <c r="C44" s="8"/>
      <c r="D44" s="20"/>
      <c r="E44" s="8"/>
      <c r="F44" s="20"/>
      <c r="G44" s="8"/>
      <c r="H44" s="20"/>
      <c r="I44" s="20"/>
      <c r="J44" s="8"/>
      <c r="K44" s="8"/>
    </row>
    <row r="45" spans="1:11" x14ac:dyDescent="0.25">
      <c r="A45" s="9" t="s">
        <v>59</v>
      </c>
      <c r="B45" s="9">
        <v>10500</v>
      </c>
      <c r="C45" s="8">
        <f>B45/2</f>
        <v>5250</v>
      </c>
      <c r="D45" s="9">
        <v>17000</v>
      </c>
      <c r="E45" s="8">
        <f>D45/2</f>
        <v>8500</v>
      </c>
      <c r="F45" s="9">
        <v>25000</v>
      </c>
      <c r="G45" s="8">
        <f>F45/2</f>
        <v>12500</v>
      </c>
      <c r="H45" s="9">
        <v>31000</v>
      </c>
      <c r="I45" s="9"/>
      <c r="J45" s="8">
        <v>38000</v>
      </c>
      <c r="K45" s="8"/>
    </row>
    <row r="46" spans="1:11" x14ac:dyDescent="0.25">
      <c r="A46" s="9" t="s">
        <v>60</v>
      </c>
      <c r="B46" s="9">
        <v>39000</v>
      </c>
      <c r="C46" s="8">
        <f>B46/2</f>
        <v>19500</v>
      </c>
      <c r="D46" s="9">
        <v>56000</v>
      </c>
      <c r="E46" s="8">
        <f>D46/2</f>
        <v>28000</v>
      </c>
      <c r="F46" s="9">
        <v>79000</v>
      </c>
      <c r="G46" s="8">
        <f>F46/2</f>
        <v>39500</v>
      </c>
      <c r="H46" s="9">
        <v>97000</v>
      </c>
      <c r="I46" s="9"/>
      <c r="J46" s="8">
        <v>170500</v>
      </c>
      <c r="K46" s="8"/>
    </row>
    <row r="47" spans="1:11" x14ac:dyDescent="0.25">
      <c r="A47" s="8" t="s">
        <v>61</v>
      </c>
      <c r="B47" s="8">
        <v>19500</v>
      </c>
      <c r="C47" s="8">
        <f>B47/2</f>
        <v>9750</v>
      </c>
      <c r="D47" s="8">
        <v>28000</v>
      </c>
      <c r="E47" s="8">
        <f>D47/2</f>
        <v>14000</v>
      </c>
      <c r="F47" s="8">
        <v>35500</v>
      </c>
      <c r="G47" s="8">
        <f>F47/2</f>
        <v>17750</v>
      </c>
      <c r="H47" s="8">
        <v>44000</v>
      </c>
      <c r="I47" s="8"/>
      <c r="J47" s="8">
        <v>71000</v>
      </c>
      <c r="K47" s="8"/>
    </row>
    <row r="48" spans="1:11" x14ac:dyDescent="0.25">
      <c r="A48" s="9" t="s">
        <v>20</v>
      </c>
      <c r="B48" s="9">
        <v>20000</v>
      </c>
      <c r="C48" s="8">
        <f>B48/2</f>
        <v>10000</v>
      </c>
      <c r="D48" s="9">
        <v>29000</v>
      </c>
      <c r="E48" s="8">
        <f>D48/2</f>
        <v>14500</v>
      </c>
      <c r="F48" s="9">
        <v>38000</v>
      </c>
      <c r="G48" s="8">
        <f>F48/2</f>
        <v>19000</v>
      </c>
      <c r="H48" s="9">
        <v>49000</v>
      </c>
      <c r="I48" s="9"/>
      <c r="J48" s="8">
        <v>75000</v>
      </c>
      <c r="K48" s="8"/>
    </row>
    <row r="49" spans="1:11" x14ac:dyDescent="0.25">
      <c r="A49" s="9" t="s">
        <v>21</v>
      </c>
      <c r="B49" s="9">
        <v>34000</v>
      </c>
      <c r="C49" s="8">
        <f>B49/2</f>
        <v>17000</v>
      </c>
      <c r="D49" s="9">
        <v>49000</v>
      </c>
      <c r="E49" s="8">
        <f>D49/2</f>
        <v>24500</v>
      </c>
      <c r="F49" s="9">
        <v>76500</v>
      </c>
      <c r="G49" s="8">
        <f>F49/2</f>
        <v>38250</v>
      </c>
      <c r="H49" s="9">
        <v>96000</v>
      </c>
      <c r="I49" s="9"/>
      <c r="J49" s="8">
        <v>153000</v>
      </c>
      <c r="K49" s="8"/>
    </row>
    <row r="50" spans="1:11" x14ac:dyDescent="0.25">
      <c r="A50" s="10" t="s">
        <v>4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x14ac:dyDescent="0.25">
      <c r="A51" s="9" t="s">
        <v>22</v>
      </c>
      <c r="B51" s="9">
        <v>32000</v>
      </c>
      <c r="C51" s="8">
        <f>B51/2</f>
        <v>16000</v>
      </c>
      <c r="D51" s="9">
        <v>47000</v>
      </c>
      <c r="E51" s="8">
        <f>D51/2</f>
        <v>23500</v>
      </c>
      <c r="F51" s="9">
        <v>73000</v>
      </c>
      <c r="G51" s="8">
        <f>F51/2</f>
        <v>36500</v>
      </c>
      <c r="H51" s="9">
        <v>92000</v>
      </c>
      <c r="I51" s="9"/>
      <c r="J51" s="8">
        <v>150000</v>
      </c>
      <c r="K51" s="8"/>
    </row>
    <row r="52" spans="1:11" x14ac:dyDescent="0.25">
      <c r="A52" s="9" t="s">
        <v>41</v>
      </c>
      <c r="B52" s="9">
        <v>23000</v>
      </c>
      <c r="C52" s="8">
        <f>B52/2</f>
        <v>11500</v>
      </c>
      <c r="D52" s="9">
        <v>34000</v>
      </c>
      <c r="E52" s="8">
        <f>D52/2</f>
        <v>17000</v>
      </c>
      <c r="F52" s="9">
        <v>49000</v>
      </c>
      <c r="G52" s="8">
        <f>F52/2</f>
        <v>24500</v>
      </c>
      <c r="H52" s="9">
        <v>61000</v>
      </c>
      <c r="I52" s="9"/>
      <c r="J52" s="8">
        <v>98000</v>
      </c>
      <c r="K52" s="8"/>
    </row>
    <row r="53" spans="1:11" x14ac:dyDescent="0.25">
      <c r="A53" s="9" t="s">
        <v>42</v>
      </c>
      <c r="B53" s="9">
        <v>21000</v>
      </c>
      <c r="C53" s="8">
        <f>B53/2</f>
        <v>10500</v>
      </c>
      <c r="D53" s="9">
        <v>32500</v>
      </c>
      <c r="E53" s="8">
        <f>D53/2</f>
        <v>16250</v>
      </c>
      <c r="F53" s="9">
        <v>46500</v>
      </c>
      <c r="G53" s="8">
        <f>F53/2</f>
        <v>23250</v>
      </c>
      <c r="H53" s="9">
        <v>60000</v>
      </c>
      <c r="I53" s="9"/>
      <c r="J53" s="8">
        <v>93000</v>
      </c>
      <c r="K53" s="8"/>
    </row>
    <row r="54" spans="1:11" x14ac:dyDescent="0.25">
      <c r="A54" s="20" t="s">
        <v>43</v>
      </c>
      <c r="B54" s="9">
        <v>28500</v>
      </c>
      <c r="C54" s="8">
        <f>B54/2</f>
        <v>14250</v>
      </c>
      <c r="D54" s="9">
        <v>44500</v>
      </c>
      <c r="E54" s="8">
        <f>D54/2</f>
        <v>22250</v>
      </c>
      <c r="F54" s="9">
        <v>64000</v>
      </c>
      <c r="G54" s="8">
        <f>F54/2</f>
        <v>32000</v>
      </c>
      <c r="H54" s="9">
        <v>78000</v>
      </c>
      <c r="I54" s="9"/>
      <c r="J54" s="8">
        <v>129000</v>
      </c>
      <c r="K54" s="8"/>
    </row>
    <row r="55" spans="1:11" x14ac:dyDescent="0.25">
      <c r="A55" s="8" t="s">
        <v>62</v>
      </c>
      <c r="B55" s="8">
        <v>41000</v>
      </c>
      <c r="C55" s="8">
        <f>B55/2</f>
        <v>20500</v>
      </c>
      <c r="D55" s="8">
        <v>64000</v>
      </c>
      <c r="E55" s="8">
        <f>D55/2</f>
        <v>32000</v>
      </c>
      <c r="F55" s="8">
        <v>85000</v>
      </c>
      <c r="G55" s="8">
        <f>F55/2</f>
        <v>42500</v>
      </c>
      <c r="H55" s="8">
        <v>115000</v>
      </c>
      <c r="I55" s="8"/>
      <c r="J55" s="8">
        <v>184000</v>
      </c>
      <c r="K55" s="8"/>
    </row>
    <row r="56" spans="1:11" x14ac:dyDescent="0.25">
      <c r="A56" s="8" t="s">
        <v>63</v>
      </c>
      <c r="B56" s="8">
        <v>27000</v>
      </c>
      <c r="C56" s="8">
        <f>B56/2</f>
        <v>13500</v>
      </c>
      <c r="D56" s="8">
        <v>39000</v>
      </c>
      <c r="E56" s="8">
        <f>D56/2</f>
        <v>19500</v>
      </c>
      <c r="F56" s="8">
        <v>58000</v>
      </c>
      <c r="G56" s="8">
        <f>F56/2</f>
        <v>29000</v>
      </c>
      <c r="H56" s="8">
        <v>74000</v>
      </c>
      <c r="I56" s="8"/>
      <c r="J56" s="8">
        <v>118500</v>
      </c>
      <c r="K56" s="8"/>
    </row>
    <row r="57" spans="1:11" x14ac:dyDescent="0.25">
      <c r="A57" s="8" t="s">
        <v>64</v>
      </c>
      <c r="B57" s="8">
        <v>19500</v>
      </c>
      <c r="C57" s="8">
        <f>B57/2</f>
        <v>9750</v>
      </c>
      <c r="D57" s="8">
        <v>27000</v>
      </c>
      <c r="E57" s="8">
        <f>D57/2</f>
        <v>13500</v>
      </c>
      <c r="F57" s="8">
        <v>36000</v>
      </c>
      <c r="G57" s="8">
        <f>F57/2</f>
        <v>18000</v>
      </c>
      <c r="H57" s="8">
        <v>45000</v>
      </c>
      <c r="I57" s="8"/>
      <c r="J57" s="8">
        <v>73000</v>
      </c>
      <c r="K57" s="8"/>
    </row>
    <row r="58" spans="1:11" x14ac:dyDescent="0.25">
      <c r="A58" s="9" t="s">
        <v>23</v>
      </c>
      <c r="B58" s="9">
        <v>77000</v>
      </c>
      <c r="C58" s="8">
        <f>B58/2</f>
        <v>38500</v>
      </c>
      <c r="D58" s="9">
        <v>95000</v>
      </c>
      <c r="E58" s="8">
        <f>D58/2</f>
        <v>47500</v>
      </c>
      <c r="F58" s="9">
        <v>154000</v>
      </c>
      <c r="G58" s="8">
        <f>F58/2</f>
        <v>77000</v>
      </c>
      <c r="H58" s="9">
        <v>198000</v>
      </c>
      <c r="I58" s="9"/>
      <c r="J58" s="8">
        <v>347000</v>
      </c>
      <c r="K58" s="8"/>
    </row>
    <row r="59" spans="1:11" x14ac:dyDescent="0.25">
      <c r="A59" s="22" t="s">
        <v>24</v>
      </c>
      <c r="B59" s="22">
        <v>14500</v>
      </c>
      <c r="C59" s="8">
        <f>B59/2</f>
        <v>7250</v>
      </c>
      <c r="D59" s="9">
        <v>22000</v>
      </c>
      <c r="E59" s="8">
        <f>D59/2</f>
        <v>11000</v>
      </c>
      <c r="F59" s="9">
        <v>27000</v>
      </c>
      <c r="G59" s="8">
        <f>F59/2</f>
        <v>13500</v>
      </c>
      <c r="H59" s="9">
        <v>34000</v>
      </c>
      <c r="I59" s="9"/>
      <c r="J59" s="8">
        <v>52000</v>
      </c>
      <c r="K59" s="8"/>
    </row>
    <row r="60" spans="1:11" x14ac:dyDescent="0.25">
      <c r="A60" s="9" t="s">
        <v>25</v>
      </c>
      <c r="B60" s="9"/>
      <c r="C60" s="8"/>
      <c r="D60" s="9"/>
      <c r="E60" s="8"/>
      <c r="F60" s="9"/>
      <c r="G60" s="8"/>
      <c r="H60" s="9"/>
      <c r="I60" s="9"/>
      <c r="J60" s="8"/>
      <c r="K60" s="8"/>
    </row>
    <row r="61" spans="1:11" x14ac:dyDescent="0.25">
      <c r="A61" s="9" t="s">
        <v>44</v>
      </c>
      <c r="B61" s="9">
        <v>27000</v>
      </c>
      <c r="C61" s="8">
        <f>B61/2</f>
        <v>13500</v>
      </c>
      <c r="D61" s="9">
        <v>43000</v>
      </c>
      <c r="E61" s="8">
        <f>D61/2</f>
        <v>21500</v>
      </c>
      <c r="F61" s="9">
        <v>62000</v>
      </c>
      <c r="G61" s="8">
        <f>F61/2</f>
        <v>31000</v>
      </c>
      <c r="H61" s="9">
        <v>76000</v>
      </c>
      <c r="I61" s="9"/>
      <c r="J61" s="8">
        <v>127000</v>
      </c>
      <c r="K61" s="8"/>
    </row>
    <row r="62" spans="1:11" x14ac:dyDescent="0.25">
      <c r="A62" s="9" t="s">
        <v>45</v>
      </c>
      <c r="B62" s="9">
        <v>16000</v>
      </c>
      <c r="C62" s="8">
        <f>B62/2</f>
        <v>8000</v>
      </c>
      <c r="D62" s="9">
        <v>24500</v>
      </c>
      <c r="E62" s="8">
        <f>D62/2</f>
        <v>12250</v>
      </c>
      <c r="F62" s="9">
        <v>29000</v>
      </c>
      <c r="G62" s="8">
        <f>F62/2</f>
        <v>14500</v>
      </c>
      <c r="H62" s="9">
        <v>40000</v>
      </c>
      <c r="I62" s="9"/>
      <c r="J62" s="8">
        <v>58000</v>
      </c>
      <c r="K62" s="8"/>
    </row>
    <row r="63" spans="1:11" x14ac:dyDescent="0.25">
      <c r="A63" s="9" t="s">
        <v>46</v>
      </c>
      <c r="B63" s="9">
        <v>9500</v>
      </c>
      <c r="C63" s="8">
        <f>B63/2</f>
        <v>4750</v>
      </c>
      <c r="D63" s="9">
        <v>15500</v>
      </c>
      <c r="E63" s="8">
        <f>D63/2</f>
        <v>7750</v>
      </c>
      <c r="F63" s="9">
        <v>24000</v>
      </c>
      <c r="G63" s="8">
        <f>F63/2</f>
        <v>12000</v>
      </c>
      <c r="H63" s="9">
        <v>32000</v>
      </c>
      <c r="I63" s="9"/>
      <c r="J63" s="8">
        <v>34500</v>
      </c>
      <c r="K63" s="8"/>
    </row>
    <row r="64" spans="1:11" x14ac:dyDescent="0.25">
      <c r="A64" s="8" t="s">
        <v>65</v>
      </c>
      <c r="B64" s="8">
        <v>88000</v>
      </c>
      <c r="C64" s="8">
        <f>B64/2</f>
        <v>44000</v>
      </c>
      <c r="D64" s="8">
        <v>125000</v>
      </c>
      <c r="E64" s="8">
        <f>D64/2</f>
        <v>62500</v>
      </c>
      <c r="F64" s="8">
        <v>171500</v>
      </c>
      <c r="G64" s="8">
        <f>F64/2</f>
        <v>85750</v>
      </c>
      <c r="H64" s="8">
        <v>220000</v>
      </c>
      <c r="I64" s="8"/>
      <c r="J64" s="8">
        <v>392000</v>
      </c>
      <c r="K64" s="8"/>
    </row>
    <row r="65" spans="1:11" x14ac:dyDescent="0.25">
      <c r="A65" s="8" t="s">
        <v>66</v>
      </c>
      <c r="B65" s="8">
        <v>24000</v>
      </c>
      <c r="C65" s="8">
        <f>B65/2</f>
        <v>12000</v>
      </c>
      <c r="D65" s="8">
        <v>37000</v>
      </c>
      <c r="E65" s="8">
        <f>D65/2</f>
        <v>18500</v>
      </c>
      <c r="F65" s="8">
        <v>53000</v>
      </c>
      <c r="G65" s="8">
        <f>F65/2</f>
        <v>26500</v>
      </c>
      <c r="H65" s="8">
        <v>66500</v>
      </c>
      <c r="I65" s="8"/>
      <c r="J65" s="8">
        <v>106000</v>
      </c>
      <c r="K65" s="8"/>
    </row>
  </sheetData>
  <sortState ref="A4:K65">
    <sortCondition ref="A3:A65"/>
  </sortState>
  <mergeCells count="6">
    <mergeCell ref="H1:I1"/>
    <mergeCell ref="J1:K1"/>
    <mergeCell ref="D1:E1"/>
    <mergeCell ref="F1:G1"/>
    <mergeCell ref="B1:C1"/>
    <mergeCell ref="A1:A2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sqref="A1:K2"/>
    </sheetView>
  </sheetViews>
  <sheetFormatPr defaultRowHeight="15" x14ac:dyDescent="0.25"/>
  <cols>
    <col min="1" max="1" width="20.42578125" customWidth="1"/>
    <col min="2" max="2" width="12.28515625" customWidth="1"/>
    <col min="3" max="3" width="12.42578125" customWidth="1"/>
    <col min="4" max="4" width="11.42578125" customWidth="1"/>
    <col min="5" max="5" width="12" customWidth="1"/>
    <col min="6" max="6" width="11.28515625" customWidth="1"/>
    <col min="7" max="7" width="12.42578125" customWidth="1"/>
    <col min="8" max="9" width="12.85546875" customWidth="1"/>
    <col min="10" max="11" width="16.140625" customWidth="1"/>
  </cols>
  <sheetData>
    <row r="1" spans="1:11" x14ac:dyDescent="0.25">
      <c r="A1" s="15" t="s">
        <v>1</v>
      </c>
      <c r="B1" s="16" t="s">
        <v>0</v>
      </c>
      <c r="C1" s="16"/>
      <c r="D1" s="17" t="s">
        <v>68</v>
      </c>
      <c r="E1" s="17"/>
      <c r="F1" s="17" t="s">
        <v>69</v>
      </c>
      <c r="G1" s="17"/>
      <c r="H1" s="17" t="s">
        <v>70</v>
      </c>
      <c r="I1" s="17"/>
      <c r="J1" s="17" t="s">
        <v>67</v>
      </c>
      <c r="K1" s="17"/>
    </row>
    <row r="2" spans="1:11" ht="30" x14ac:dyDescent="0.25">
      <c r="A2" s="15"/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10" t="s">
        <v>2</v>
      </c>
      <c r="I2" s="10" t="s">
        <v>3</v>
      </c>
      <c r="J2" s="10" t="s">
        <v>2</v>
      </c>
      <c r="K2" s="10" t="s">
        <v>3</v>
      </c>
    </row>
    <row r="3" spans="1:11" x14ac:dyDescent="0.25">
      <c r="A3" s="6" t="s">
        <v>5</v>
      </c>
      <c r="B3" s="8">
        <v>36000</v>
      </c>
      <c r="C3" s="8">
        <f>B3/2</f>
        <v>18000</v>
      </c>
      <c r="D3" s="8">
        <v>56000</v>
      </c>
      <c r="E3" s="8">
        <f>D3/2</f>
        <v>28000</v>
      </c>
      <c r="F3" s="6">
        <v>70000</v>
      </c>
      <c r="G3" s="8">
        <f>F3/2</f>
        <v>35000</v>
      </c>
      <c r="H3" s="6">
        <v>90000</v>
      </c>
      <c r="I3" s="6"/>
      <c r="J3" s="8">
        <v>160000</v>
      </c>
      <c r="K3" s="8"/>
    </row>
    <row r="4" spans="1:11" x14ac:dyDescent="0.25">
      <c r="A4" s="8" t="s">
        <v>6</v>
      </c>
      <c r="B4" s="8">
        <v>24000</v>
      </c>
      <c r="C4" s="8">
        <f>B4/2</f>
        <v>12000</v>
      </c>
      <c r="D4" s="8">
        <v>36000</v>
      </c>
      <c r="E4" s="8">
        <f>D4/2</f>
        <v>18000</v>
      </c>
      <c r="F4" s="8">
        <v>52000</v>
      </c>
      <c r="G4" s="8">
        <f>F4/2</f>
        <v>26000</v>
      </c>
      <c r="H4" s="8">
        <v>65000</v>
      </c>
      <c r="I4" s="8"/>
      <c r="J4" s="8">
        <v>103000</v>
      </c>
      <c r="K4" s="8"/>
    </row>
    <row r="5" spans="1:11" x14ac:dyDescent="0.25">
      <c r="A5" s="8" t="s">
        <v>7</v>
      </c>
      <c r="B5" s="8">
        <v>72000</v>
      </c>
      <c r="C5" s="8">
        <f>B5/2</f>
        <v>36000</v>
      </c>
      <c r="D5" s="8">
        <v>110000</v>
      </c>
      <c r="E5" s="8">
        <f>D5/2</f>
        <v>55000</v>
      </c>
      <c r="F5" s="8">
        <v>138000</v>
      </c>
      <c r="G5" s="8">
        <f>F5/2</f>
        <v>69000</v>
      </c>
      <c r="H5" s="8">
        <v>178000</v>
      </c>
      <c r="I5" s="8"/>
      <c r="J5" s="8">
        <v>316000</v>
      </c>
      <c r="K5" s="8"/>
    </row>
    <row r="6" spans="1:11" x14ac:dyDescent="0.25">
      <c r="A6" s="9" t="s">
        <v>26</v>
      </c>
      <c r="B6" s="8"/>
      <c r="C6" s="8"/>
      <c r="D6" s="8"/>
      <c r="E6" s="8"/>
      <c r="F6" s="9"/>
      <c r="G6" s="8"/>
      <c r="H6" s="9"/>
      <c r="I6" s="9"/>
      <c r="J6" s="8"/>
      <c r="K6" s="8"/>
    </row>
    <row r="7" spans="1:11" x14ac:dyDescent="0.25">
      <c r="A7" s="9" t="s">
        <v>27</v>
      </c>
      <c r="B7" s="8">
        <v>10000</v>
      </c>
      <c r="C7" s="8">
        <f>B7/2</f>
        <v>5000</v>
      </c>
      <c r="D7" s="8">
        <v>15000</v>
      </c>
      <c r="E7" s="8">
        <f>D7/2</f>
        <v>7500</v>
      </c>
      <c r="F7" s="9">
        <v>23000</v>
      </c>
      <c r="G7" s="8">
        <f>F7/2</f>
        <v>11500</v>
      </c>
      <c r="H7" s="9">
        <v>28000</v>
      </c>
      <c r="I7" s="9"/>
      <c r="J7" s="8">
        <v>40000</v>
      </c>
      <c r="K7" s="8"/>
    </row>
    <row r="8" spans="1:11" x14ac:dyDescent="0.25">
      <c r="A8" s="9" t="s">
        <v>28</v>
      </c>
      <c r="B8" s="8">
        <v>22000</v>
      </c>
      <c r="C8" s="8">
        <f>B8/2</f>
        <v>11000</v>
      </c>
      <c r="D8" s="8">
        <v>34000</v>
      </c>
      <c r="E8" s="8">
        <f>D8/2</f>
        <v>17000</v>
      </c>
      <c r="F8" s="9">
        <v>48000</v>
      </c>
      <c r="G8" s="8">
        <f>F8/2</f>
        <v>24000</v>
      </c>
      <c r="H8" s="9">
        <v>60000</v>
      </c>
      <c r="I8" s="9"/>
      <c r="J8" s="8">
        <v>97000</v>
      </c>
      <c r="K8" s="8"/>
    </row>
    <row r="9" spans="1:11" x14ac:dyDescent="0.25">
      <c r="A9" s="9" t="s">
        <v>47</v>
      </c>
      <c r="B9" s="8">
        <v>19000</v>
      </c>
      <c r="C9" s="8">
        <f>B9/2</f>
        <v>9500</v>
      </c>
      <c r="D9" s="8">
        <v>26000</v>
      </c>
      <c r="E9" s="8">
        <f>D9/2</f>
        <v>13000</v>
      </c>
      <c r="F9" s="9">
        <v>39000</v>
      </c>
      <c r="G9" s="8">
        <f>F9/2</f>
        <v>19500</v>
      </c>
      <c r="H9" s="9">
        <v>44000</v>
      </c>
      <c r="I9" s="9"/>
      <c r="J9" s="8">
        <v>70000</v>
      </c>
      <c r="K9" s="8"/>
    </row>
    <row r="10" spans="1:11" x14ac:dyDescent="0.25">
      <c r="A10" s="9" t="s">
        <v>48</v>
      </c>
      <c r="B10" s="8">
        <v>21000</v>
      </c>
      <c r="C10" s="8">
        <f>B10/2</f>
        <v>10500</v>
      </c>
      <c r="D10" s="8">
        <v>28000</v>
      </c>
      <c r="E10" s="8">
        <f>D10/2</f>
        <v>14000</v>
      </c>
      <c r="F10" s="9">
        <v>41000</v>
      </c>
      <c r="G10" s="8">
        <f>F10/2</f>
        <v>20500</v>
      </c>
      <c r="H10" s="9">
        <v>46000</v>
      </c>
      <c r="I10" s="9"/>
      <c r="J10" s="8">
        <v>75000</v>
      </c>
      <c r="K10" s="8"/>
    </row>
    <row r="11" spans="1:11" x14ac:dyDescent="0.25">
      <c r="A11" s="9" t="s">
        <v>49</v>
      </c>
      <c r="B11" s="8">
        <v>22000</v>
      </c>
      <c r="C11" s="8">
        <f>B11/2</f>
        <v>11000</v>
      </c>
      <c r="D11" s="8">
        <v>34000</v>
      </c>
      <c r="E11" s="8">
        <f>D11/2</f>
        <v>17000</v>
      </c>
      <c r="F11" s="9">
        <v>49000</v>
      </c>
      <c r="G11" s="8">
        <f>F11/2</f>
        <v>24500</v>
      </c>
      <c r="H11" s="9">
        <v>62000</v>
      </c>
      <c r="I11" s="9"/>
      <c r="J11" s="8">
        <v>98000</v>
      </c>
      <c r="K11" s="8"/>
    </row>
    <row r="12" spans="1:11" x14ac:dyDescent="0.25">
      <c r="A12" s="8" t="s">
        <v>8</v>
      </c>
      <c r="B12" s="8">
        <v>6500</v>
      </c>
      <c r="C12" s="8">
        <f>B12/2</f>
        <v>3250</v>
      </c>
      <c r="D12" s="8">
        <v>10000</v>
      </c>
      <c r="E12" s="8">
        <f>D12/2</f>
        <v>5000</v>
      </c>
      <c r="F12" s="8">
        <v>16000</v>
      </c>
      <c r="G12" s="8">
        <f>F12/2</f>
        <v>8000</v>
      </c>
      <c r="H12" s="8">
        <v>21000</v>
      </c>
      <c r="I12" s="8"/>
      <c r="J12" s="8">
        <v>30000</v>
      </c>
      <c r="K12" s="8"/>
    </row>
    <row r="13" spans="1:11" x14ac:dyDescent="0.25">
      <c r="A13" s="8" t="s">
        <v>9</v>
      </c>
      <c r="B13" s="8">
        <v>40000</v>
      </c>
      <c r="C13" s="8">
        <f>B13/2</f>
        <v>20000</v>
      </c>
      <c r="D13" s="8">
        <v>58000</v>
      </c>
      <c r="E13" s="8">
        <v>29000</v>
      </c>
      <c r="F13" s="8">
        <v>78000</v>
      </c>
      <c r="G13" s="8">
        <f>F13/2</f>
        <v>39000</v>
      </c>
      <c r="H13" s="8">
        <v>101000</v>
      </c>
      <c r="I13" s="8"/>
      <c r="J13" s="8">
        <v>178000</v>
      </c>
      <c r="K13" s="8"/>
    </row>
    <row r="14" spans="1:11" x14ac:dyDescent="0.25">
      <c r="A14" s="8" t="s">
        <v>10</v>
      </c>
      <c r="B14" s="8">
        <v>20000</v>
      </c>
      <c r="C14" s="8">
        <f>B14/2</f>
        <v>10000</v>
      </c>
      <c r="D14" s="8">
        <v>29500</v>
      </c>
      <c r="E14" s="8">
        <f>D14/2</f>
        <v>14750</v>
      </c>
      <c r="F14" s="8">
        <v>39000</v>
      </c>
      <c r="G14" s="8">
        <f>F14/2</f>
        <v>19500</v>
      </c>
      <c r="H14" s="8">
        <v>49000</v>
      </c>
      <c r="I14" s="8"/>
      <c r="J14" s="8">
        <v>79000</v>
      </c>
      <c r="K14" s="8"/>
    </row>
    <row r="15" spans="1:11" x14ac:dyDescent="0.25">
      <c r="A15" s="9" t="s">
        <v>29</v>
      </c>
      <c r="B15" s="8">
        <v>32000</v>
      </c>
      <c r="C15" s="8">
        <f>B15/2</f>
        <v>16000</v>
      </c>
      <c r="D15" s="8">
        <v>49500</v>
      </c>
      <c r="E15" s="8">
        <f>D15/2</f>
        <v>24750</v>
      </c>
      <c r="F15" s="9">
        <v>69000</v>
      </c>
      <c r="G15" s="8">
        <f>F15/2</f>
        <v>34500</v>
      </c>
      <c r="H15" s="9">
        <v>88000</v>
      </c>
      <c r="I15" s="9"/>
      <c r="J15" s="8">
        <v>141000</v>
      </c>
      <c r="K15" s="8"/>
    </row>
    <row r="16" spans="1:11" x14ac:dyDescent="0.25">
      <c r="A16" s="9" t="s">
        <v>30</v>
      </c>
      <c r="B16" s="8">
        <v>100000</v>
      </c>
      <c r="C16" s="8">
        <f>B16/2</f>
        <v>50000</v>
      </c>
      <c r="D16" s="8">
        <v>155000</v>
      </c>
      <c r="E16" s="8">
        <f>D16/2</f>
        <v>77500</v>
      </c>
      <c r="F16" s="9">
        <v>194000</v>
      </c>
      <c r="G16" s="8">
        <f>F16/2</f>
        <v>97000</v>
      </c>
      <c r="H16" s="9">
        <v>25000</v>
      </c>
      <c r="I16" s="9"/>
      <c r="J16" s="8">
        <v>445000</v>
      </c>
      <c r="K16" s="8"/>
    </row>
    <row r="17" spans="1:11" x14ac:dyDescent="0.25">
      <c r="A17" s="9" t="s">
        <v>31</v>
      </c>
      <c r="B17" s="8">
        <v>23500</v>
      </c>
      <c r="C17" s="8">
        <f>B17/2</f>
        <v>11750</v>
      </c>
      <c r="D17" s="8">
        <v>36500</v>
      </c>
      <c r="E17" s="8">
        <f>D17/2</f>
        <v>18250</v>
      </c>
      <c r="F17" s="9">
        <v>52000</v>
      </c>
      <c r="G17" s="8">
        <f>F17/2</f>
        <v>26000</v>
      </c>
      <c r="H17" s="9">
        <v>65000</v>
      </c>
      <c r="I17" s="9"/>
      <c r="J17" s="8">
        <v>105000</v>
      </c>
      <c r="K17" s="8"/>
    </row>
    <row r="18" spans="1:11" x14ac:dyDescent="0.25">
      <c r="A18" s="9" t="s">
        <v>50</v>
      </c>
      <c r="B18" s="8">
        <v>25000</v>
      </c>
      <c r="C18" s="8">
        <f>B18/2</f>
        <v>12500</v>
      </c>
      <c r="D18" s="8">
        <v>38000</v>
      </c>
      <c r="E18" s="8">
        <f>D18/2</f>
        <v>19000</v>
      </c>
      <c r="F18" s="9">
        <v>55000</v>
      </c>
      <c r="G18" s="8">
        <f>F18/2</f>
        <v>27500</v>
      </c>
      <c r="H18" s="9">
        <v>68000</v>
      </c>
      <c r="I18" s="9"/>
      <c r="J18" s="8">
        <v>109000</v>
      </c>
      <c r="K18" s="8"/>
    </row>
    <row r="19" spans="1:11" x14ac:dyDescent="0.25">
      <c r="A19" s="9" t="s">
        <v>51</v>
      </c>
      <c r="B19" s="8">
        <v>35000</v>
      </c>
      <c r="C19" s="8">
        <f>B19/2</f>
        <v>17500</v>
      </c>
      <c r="D19" s="8">
        <v>43000</v>
      </c>
      <c r="E19" s="8">
        <f>D19/2</f>
        <v>21500</v>
      </c>
      <c r="F19" s="9">
        <v>69000</v>
      </c>
      <c r="G19" s="8">
        <f>F19/2</f>
        <v>34500</v>
      </c>
      <c r="H19" s="9">
        <v>98000</v>
      </c>
      <c r="I19" s="9"/>
      <c r="J19" s="8">
        <v>123000</v>
      </c>
      <c r="K19" s="8"/>
    </row>
    <row r="20" spans="1:11" x14ac:dyDescent="0.25">
      <c r="A20" s="9" t="s">
        <v>52</v>
      </c>
      <c r="B20" s="8">
        <v>12000</v>
      </c>
      <c r="C20" s="8">
        <f>B20/2</f>
        <v>6000</v>
      </c>
      <c r="D20" s="8">
        <v>19000</v>
      </c>
      <c r="E20" s="8">
        <f>D20/2</f>
        <v>9500</v>
      </c>
      <c r="F20" s="9">
        <v>25000</v>
      </c>
      <c r="G20" s="8">
        <f>F20/2</f>
        <v>12500</v>
      </c>
      <c r="H20" s="9">
        <v>35000</v>
      </c>
      <c r="I20" s="9"/>
      <c r="J20" s="8">
        <v>58000</v>
      </c>
      <c r="K20" s="8"/>
    </row>
    <row r="21" spans="1:11" x14ac:dyDescent="0.25">
      <c r="A21" s="8" t="s">
        <v>11</v>
      </c>
      <c r="B21" s="8">
        <v>71000</v>
      </c>
      <c r="C21" s="8">
        <f>B21/2</f>
        <v>35500</v>
      </c>
      <c r="D21" s="8">
        <v>11000</v>
      </c>
      <c r="E21" s="8">
        <f>D21/2</f>
        <v>5500</v>
      </c>
      <c r="F21" s="8">
        <v>138000</v>
      </c>
      <c r="G21" s="8">
        <f>F21/2</f>
        <v>69000</v>
      </c>
      <c r="H21" s="8">
        <v>178000</v>
      </c>
      <c r="I21" s="8"/>
      <c r="J21" s="8">
        <v>316000</v>
      </c>
      <c r="K21" s="8"/>
    </row>
    <row r="22" spans="1:11" x14ac:dyDescent="0.25">
      <c r="A22" s="9" t="s">
        <v>12</v>
      </c>
      <c r="B22" s="8">
        <v>29500</v>
      </c>
      <c r="C22" s="8">
        <f>B22/2</f>
        <v>14750</v>
      </c>
      <c r="D22" s="8">
        <v>45000</v>
      </c>
      <c r="E22" s="8">
        <f>D22/2</f>
        <v>22500</v>
      </c>
      <c r="F22" s="9">
        <v>65000</v>
      </c>
      <c r="G22" s="8">
        <f>F22/2</f>
        <v>32500</v>
      </c>
      <c r="H22" s="9">
        <v>82000</v>
      </c>
      <c r="I22" s="9"/>
      <c r="J22" s="8">
        <v>131000</v>
      </c>
      <c r="K22" s="8"/>
    </row>
    <row r="23" spans="1:11" x14ac:dyDescent="0.25">
      <c r="A23" s="9" t="s">
        <v>13</v>
      </c>
      <c r="B23" s="8">
        <v>22000</v>
      </c>
      <c r="C23" s="8">
        <f>B23/2</f>
        <v>11000</v>
      </c>
      <c r="D23" s="8">
        <v>33000</v>
      </c>
      <c r="E23" s="8">
        <f>D23/2</f>
        <v>16500</v>
      </c>
      <c r="F23" s="9">
        <v>44000</v>
      </c>
      <c r="G23" s="8">
        <f>F23/2</f>
        <v>22000</v>
      </c>
      <c r="H23" s="9">
        <v>55000</v>
      </c>
      <c r="I23" s="9"/>
      <c r="J23" s="8">
        <v>87000</v>
      </c>
      <c r="K23" s="8"/>
    </row>
    <row r="24" spans="1:11" x14ac:dyDescent="0.25">
      <c r="A24" s="9" t="s">
        <v>32</v>
      </c>
      <c r="B24" s="8">
        <v>21000</v>
      </c>
      <c r="C24" s="8">
        <f>B24/2</f>
        <v>10500</v>
      </c>
      <c r="D24" s="8">
        <v>31000</v>
      </c>
      <c r="E24" s="8">
        <f>D24/2</f>
        <v>15500</v>
      </c>
      <c r="F24" s="9">
        <v>41000</v>
      </c>
      <c r="G24" s="8">
        <f>F24/2</f>
        <v>20500</v>
      </c>
      <c r="H24" s="9">
        <v>51000</v>
      </c>
      <c r="I24" s="9"/>
      <c r="J24" s="8">
        <v>81000</v>
      </c>
      <c r="K24" s="8"/>
    </row>
    <row r="25" spans="1:11" x14ac:dyDescent="0.25">
      <c r="A25" s="9" t="s">
        <v>33</v>
      </c>
      <c r="B25" s="8">
        <v>81000</v>
      </c>
      <c r="C25" s="8">
        <f>B25/2</f>
        <v>40500</v>
      </c>
      <c r="D25" s="8">
        <v>126000</v>
      </c>
      <c r="E25" s="8">
        <f>D25/2</f>
        <v>63000</v>
      </c>
      <c r="F25" s="9">
        <v>158000</v>
      </c>
      <c r="G25" s="8">
        <f>F25/2</f>
        <v>79000</v>
      </c>
      <c r="H25" s="9">
        <v>225000</v>
      </c>
      <c r="I25" s="9"/>
      <c r="J25" s="8">
        <v>326000</v>
      </c>
      <c r="K25" s="8"/>
    </row>
    <row r="26" spans="1:11" x14ac:dyDescent="0.25">
      <c r="A26" s="9" t="s">
        <v>34</v>
      </c>
      <c r="B26" s="8">
        <v>43000</v>
      </c>
      <c r="C26" s="8">
        <f>B26/2</f>
        <v>21500</v>
      </c>
      <c r="D26" s="8">
        <v>67000</v>
      </c>
      <c r="E26" s="8">
        <f>D26/2</f>
        <v>33500</v>
      </c>
      <c r="F26" s="9">
        <v>84000</v>
      </c>
      <c r="G26" s="8">
        <f>F26/2</f>
        <v>42000</v>
      </c>
      <c r="H26" s="9">
        <v>107000</v>
      </c>
      <c r="I26" s="9"/>
      <c r="J26" s="8">
        <v>191000</v>
      </c>
      <c r="K26" s="8"/>
    </row>
    <row r="27" spans="1:11" x14ac:dyDescent="0.25">
      <c r="A27" s="9" t="s">
        <v>53</v>
      </c>
      <c r="B27" s="8">
        <v>4500</v>
      </c>
      <c r="C27" s="8">
        <f>B27/2</f>
        <v>2250</v>
      </c>
      <c r="D27" s="8">
        <v>7500</v>
      </c>
      <c r="E27" s="8">
        <f>D27/2</f>
        <v>3750</v>
      </c>
      <c r="F27" s="9">
        <v>12000</v>
      </c>
      <c r="G27" s="8">
        <f>F27/2</f>
        <v>6000</v>
      </c>
      <c r="H27" s="9">
        <v>16000</v>
      </c>
      <c r="I27" s="9"/>
      <c r="J27" s="8">
        <v>31000</v>
      </c>
      <c r="K27" s="8"/>
    </row>
    <row r="28" spans="1:11" x14ac:dyDescent="0.25">
      <c r="A28" s="9" t="s">
        <v>54</v>
      </c>
      <c r="B28" s="8">
        <v>9500</v>
      </c>
      <c r="C28" s="8">
        <f>B28/2</f>
        <v>4750</v>
      </c>
      <c r="D28" s="8">
        <v>16000</v>
      </c>
      <c r="E28" s="8">
        <f>D28/2</f>
        <v>8000</v>
      </c>
      <c r="F28" s="9">
        <v>21000</v>
      </c>
      <c r="G28" s="8">
        <f>F28/2</f>
        <v>10500</v>
      </c>
      <c r="H28" s="9">
        <v>28000</v>
      </c>
      <c r="I28" s="9"/>
      <c r="J28" s="8">
        <v>35000</v>
      </c>
      <c r="K28" s="8"/>
    </row>
    <row r="29" spans="1:11" x14ac:dyDescent="0.25">
      <c r="A29" s="9" t="s">
        <v>55</v>
      </c>
      <c r="B29" s="8">
        <v>13500</v>
      </c>
      <c r="C29" s="8">
        <f>B29/2</f>
        <v>6750</v>
      </c>
      <c r="D29" s="8">
        <v>22000</v>
      </c>
      <c r="E29" s="8">
        <f>D29/2</f>
        <v>11000</v>
      </c>
      <c r="F29" s="9">
        <v>27000</v>
      </c>
      <c r="G29" s="8">
        <f>F29/2</f>
        <v>13500</v>
      </c>
      <c r="H29" s="9">
        <v>37000</v>
      </c>
      <c r="I29" s="9"/>
      <c r="J29" s="8">
        <v>65000</v>
      </c>
      <c r="K29" s="8"/>
    </row>
    <row r="30" spans="1:11" x14ac:dyDescent="0.25">
      <c r="A30" s="9" t="s">
        <v>14</v>
      </c>
      <c r="B30" s="8">
        <v>47000</v>
      </c>
      <c r="C30" s="8">
        <f>B30/2</f>
        <v>23500</v>
      </c>
      <c r="D30" s="8">
        <v>73000</v>
      </c>
      <c r="E30" s="8">
        <f>D30/2</f>
        <v>36500</v>
      </c>
      <c r="F30" s="9">
        <v>92000</v>
      </c>
      <c r="G30" s="8">
        <f>F30/2</f>
        <v>46000</v>
      </c>
      <c r="H30" s="9">
        <v>105000</v>
      </c>
      <c r="I30" s="9"/>
      <c r="J30" s="8">
        <v>209000</v>
      </c>
      <c r="K30" s="8"/>
    </row>
    <row r="31" spans="1:11" x14ac:dyDescent="0.25">
      <c r="A31" s="9" t="s">
        <v>15</v>
      </c>
      <c r="B31" s="8">
        <v>78000</v>
      </c>
      <c r="C31" s="8">
        <f>B31/2</f>
        <v>39000</v>
      </c>
      <c r="D31" s="8">
        <v>121000</v>
      </c>
      <c r="E31" s="8">
        <f>D31/2</f>
        <v>60500</v>
      </c>
      <c r="F31" s="9">
        <v>151000</v>
      </c>
      <c r="G31" s="8">
        <f>F31/2</f>
        <v>75500</v>
      </c>
      <c r="H31" s="9">
        <v>17300</v>
      </c>
      <c r="I31" s="9"/>
      <c r="J31" s="8">
        <v>347000</v>
      </c>
      <c r="K31" s="8"/>
    </row>
    <row r="32" spans="1:11" x14ac:dyDescent="0.25">
      <c r="A32" s="9" t="s">
        <v>16</v>
      </c>
      <c r="B32" s="8">
        <v>20500</v>
      </c>
      <c r="C32" s="8">
        <f>B32/2</f>
        <v>10250</v>
      </c>
      <c r="D32" s="8">
        <v>30500</v>
      </c>
      <c r="E32" s="8">
        <f>D32/2</f>
        <v>15250</v>
      </c>
      <c r="F32" s="9">
        <v>41000</v>
      </c>
      <c r="G32" s="8">
        <f>F32/2</f>
        <v>20500</v>
      </c>
      <c r="H32" s="9">
        <v>51000</v>
      </c>
      <c r="I32" s="9"/>
      <c r="J32" s="8">
        <v>82000</v>
      </c>
      <c r="K32" s="8"/>
    </row>
    <row r="33" spans="1:11" x14ac:dyDescent="0.25">
      <c r="A33" s="9" t="s">
        <v>35</v>
      </c>
      <c r="B33" s="8">
        <v>67000</v>
      </c>
      <c r="C33" s="8">
        <f>B33/2</f>
        <v>33500</v>
      </c>
      <c r="D33" s="8">
        <v>103000</v>
      </c>
      <c r="E33" s="8">
        <f>D33/2</f>
        <v>51500</v>
      </c>
      <c r="F33" s="9">
        <v>129000</v>
      </c>
      <c r="G33" s="8">
        <f>F33/2</f>
        <v>64500</v>
      </c>
      <c r="H33" s="9">
        <v>167000</v>
      </c>
      <c r="I33" s="9"/>
      <c r="J33" s="8">
        <v>297000</v>
      </c>
      <c r="K33" s="8"/>
    </row>
    <row r="34" spans="1:11" x14ac:dyDescent="0.25">
      <c r="A34" s="9" t="s">
        <v>36</v>
      </c>
      <c r="B34" s="8">
        <v>74000</v>
      </c>
      <c r="C34" s="8">
        <f>B34/2</f>
        <v>37000</v>
      </c>
      <c r="D34" s="8">
        <v>114000</v>
      </c>
      <c r="E34" s="8">
        <f>D34/2</f>
        <v>57000</v>
      </c>
      <c r="F34" s="9">
        <v>143000</v>
      </c>
      <c r="G34" s="8">
        <f>F34/2</f>
        <v>71500</v>
      </c>
      <c r="H34" s="9">
        <v>184000</v>
      </c>
      <c r="I34" s="9"/>
      <c r="J34" s="8">
        <v>327000</v>
      </c>
      <c r="K34" s="8"/>
    </row>
    <row r="35" spans="1:11" x14ac:dyDescent="0.25">
      <c r="A35" s="9" t="s">
        <v>37</v>
      </c>
      <c r="B35" s="8">
        <v>55000</v>
      </c>
      <c r="C35" s="8">
        <f>B35/2</f>
        <v>27500</v>
      </c>
      <c r="D35" s="8">
        <v>85000</v>
      </c>
      <c r="E35" s="8">
        <f>D35/2</f>
        <v>42500</v>
      </c>
      <c r="F35" s="9">
        <v>107000</v>
      </c>
      <c r="G35" s="8">
        <f>F35/2</f>
        <v>53500</v>
      </c>
      <c r="H35" s="9">
        <v>137000</v>
      </c>
      <c r="I35" s="9"/>
      <c r="J35" s="8">
        <v>244000</v>
      </c>
      <c r="K35" s="8"/>
    </row>
    <row r="36" spans="1:11" x14ac:dyDescent="0.25">
      <c r="A36" s="9" t="s">
        <v>56</v>
      </c>
      <c r="B36" s="8">
        <v>7000</v>
      </c>
      <c r="C36" s="8">
        <f>B36/2</f>
        <v>3500</v>
      </c>
      <c r="D36" s="8">
        <v>11000</v>
      </c>
      <c r="E36" s="8">
        <f>D36/2</f>
        <v>5500</v>
      </c>
      <c r="F36" s="9">
        <v>14000</v>
      </c>
      <c r="G36" s="8">
        <f>F36/2</f>
        <v>7000</v>
      </c>
      <c r="H36" s="9">
        <v>21000</v>
      </c>
      <c r="I36" s="9"/>
      <c r="J36" s="8">
        <v>31000</v>
      </c>
      <c r="K36" s="8"/>
    </row>
    <row r="37" spans="1:11" x14ac:dyDescent="0.25">
      <c r="A37" s="9" t="s">
        <v>57</v>
      </c>
      <c r="B37" s="8">
        <v>29000</v>
      </c>
      <c r="C37" s="8">
        <f>B37/2</f>
        <v>14500</v>
      </c>
      <c r="D37" s="8">
        <v>46000</v>
      </c>
      <c r="E37" s="8">
        <f>D37/2</f>
        <v>23000</v>
      </c>
      <c r="F37" s="9">
        <v>66000</v>
      </c>
      <c r="G37" s="8">
        <f>F37/2</f>
        <v>33000</v>
      </c>
      <c r="H37" s="9">
        <v>83000</v>
      </c>
      <c r="I37" s="9"/>
      <c r="J37" s="8">
        <v>132000</v>
      </c>
      <c r="K37" s="8"/>
    </row>
    <row r="38" spans="1:11" x14ac:dyDescent="0.25">
      <c r="A38" s="9" t="s">
        <v>58</v>
      </c>
      <c r="B38" s="8">
        <v>18000</v>
      </c>
      <c r="C38" s="8">
        <f>B38/2</f>
        <v>9000</v>
      </c>
      <c r="D38" s="8">
        <v>28000</v>
      </c>
      <c r="E38" s="8">
        <f>D38/2</f>
        <v>14000</v>
      </c>
      <c r="F38" s="9">
        <v>33000</v>
      </c>
      <c r="G38" s="8">
        <f>F38/2</f>
        <v>16500</v>
      </c>
      <c r="H38" s="9">
        <v>45000</v>
      </c>
      <c r="I38" s="9"/>
      <c r="J38" s="8">
        <v>66000</v>
      </c>
      <c r="K38" s="8"/>
    </row>
    <row r="39" spans="1:11" x14ac:dyDescent="0.25">
      <c r="A39" s="9" t="s">
        <v>17</v>
      </c>
      <c r="B39" s="8">
        <v>37000</v>
      </c>
      <c r="C39" s="8">
        <f>B39/2</f>
        <v>18500</v>
      </c>
      <c r="D39" s="8">
        <v>57000</v>
      </c>
      <c r="E39" s="8">
        <f>D39/2</f>
        <v>28500</v>
      </c>
      <c r="F39" s="9">
        <v>72000</v>
      </c>
      <c r="G39" s="8">
        <f>F39/2</f>
        <v>36000</v>
      </c>
      <c r="H39" s="9">
        <v>92000</v>
      </c>
      <c r="I39" s="9"/>
      <c r="J39" s="8">
        <v>164000</v>
      </c>
      <c r="K39" s="8"/>
    </row>
    <row r="40" spans="1:11" x14ac:dyDescent="0.25">
      <c r="A40" s="9" t="s">
        <v>18</v>
      </c>
      <c r="B40" s="8">
        <v>31000</v>
      </c>
      <c r="C40" s="8">
        <f>B40/2</f>
        <v>15500</v>
      </c>
      <c r="D40" s="8">
        <v>47000</v>
      </c>
      <c r="E40" s="8">
        <f>D40/2</f>
        <v>23500</v>
      </c>
      <c r="F40" s="9">
        <v>68000</v>
      </c>
      <c r="G40" s="8">
        <f>F40/2</f>
        <v>34000</v>
      </c>
      <c r="H40" s="9">
        <v>85000</v>
      </c>
      <c r="I40" s="9"/>
      <c r="J40" s="8">
        <v>136000</v>
      </c>
      <c r="K40" s="8"/>
    </row>
    <row r="41" spans="1:11" x14ac:dyDescent="0.25">
      <c r="A41" s="9" t="s">
        <v>19</v>
      </c>
      <c r="B41" s="8">
        <v>23000</v>
      </c>
      <c r="C41" s="8">
        <f>B41/2</f>
        <v>11500</v>
      </c>
      <c r="D41" s="8">
        <v>32000</v>
      </c>
      <c r="E41" s="8">
        <f>D41/2</f>
        <v>16000</v>
      </c>
      <c r="F41" s="9">
        <v>46000</v>
      </c>
      <c r="G41" s="8">
        <f>F41/2</f>
        <v>23000</v>
      </c>
      <c r="H41" s="9">
        <v>57000</v>
      </c>
      <c r="I41" s="9"/>
      <c r="J41" s="8">
        <v>93000</v>
      </c>
      <c r="K41" s="8"/>
    </row>
    <row r="42" spans="1:11" x14ac:dyDescent="0.25">
      <c r="A42" s="9" t="s">
        <v>38</v>
      </c>
      <c r="B42" s="8">
        <v>16000</v>
      </c>
      <c r="C42" s="8">
        <f>B42/2</f>
        <v>8000</v>
      </c>
      <c r="D42" s="8">
        <v>24000</v>
      </c>
      <c r="E42" s="8">
        <f>D42/2</f>
        <v>12000</v>
      </c>
      <c r="F42" s="9">
        <v>33000</v>
      </c>
      <c r="G42" s="8">
        <f>F42/2</f>
        <v>16500</v>
      </c>
      <c r="H42" s="9">
        <v>41000</v>
      </c>
      <c r="I42" s="9"/>
      <c r="J42" s="8">
        <v>69000</v>
      </c>
      <c r="K42" s="8"/>
    </row>
    <row r="43" spans="1:11" x14ac:dyDescent="0.25">
      <c r="A43" s="9" t="s">
        <v>39</v>
      </c>
      <c r="B43" s="8">
        <v>15000</v>
      </c>
      <c r="C43" s="8">
        <f>B43/2</f>
        <v>7500</v>
      </c>
      <c r="D43" s="8">
        <v>22000</v>
      </c>
      <c r="E43" s="8">
        <f>D43/2</f>
        <v>11000</v>
      </c>
      <c r="F43" s="9">
        <v>31000</v>
      </c>
      <c r="G43" s="8">
        <f>F43/2</f>
        <v>15500</v>
      </c>
      <c r="H43" s="9">
        <v>39000</v>
      </c>
      <c r="I43" s="9"/>
      <c r="J43" s="8">
        <v>55000</v>
      </c>
      <c r="K43" s="8"/>
    </row>
    <row r="44" spans="1:11" x14ac:dyDescent="0.25">
      <c r="A44" s="9" t="s">
        <v>40</v>
      </c>
      <c r="B44" s="8"/>
      <c r="C44" s="8"/>
      <c r="D44" s="8"/>
      <c r="E44" s="8"/>
      <c r="F44" s="20"/>
      <c r="G44" s="8">
        <f>F44/2</f>
        <v>0</v>
      </c>
      <c r="H44" s="20"/>
      <c r="I44" s="20"/>
      <c r="J44" s="8"/>
      <c r="K44" s="8"/>
    </row>
    <row r="45" spans="1:11" x14ac:dyDescent="0.25">
      <c r="A45" s="9" t="s">
        <v>59</v>
      </c>
      <c r="B45" s="8">
        <v>22500</v>
      </c>
      <c r="C45" s="8">
        <f>B45/2</f>
        <v>11250</v>
      </c>
      <c r="D45" s="8">
        <v>35000</v>
      </c>
      <c r="E45" s="8">
        <f>D45/2</f>
        <v>17500</v>
      </c>
      <c r="F45" s="9">
        <v>50000</v>
      </c>
      <c r="G45" s="8">
        <f>F45/2</f>
        <v>25000</v>
      </c>
      <c r="H45" s="9">
        <v>63000</v>
      </c>
      <c r="I45" s="9"/>
      <c r="J45" s="8">
        <v>100000</v>
      </c>
      <c r="K45" s="8"/>
    </row>
    <row r="46" spans="1:11" x14ac:dyDescent="0.25">
      <c r="A46" s="9" t="s">
        <v>60</v>
      </c>
      <c r="B46" s="8">
        <v>25000</v>
      </c>
      <c r="C46" s="8">
        <f>B46/2</f>
        <v>12500</v>
      </c>
      <c r="D46" s="8">
        <v>39000</v>
      </c>
      <c r="E46" s="8">
        <f>D46/2</f>
        <v>19500</v>
      </c>
      <c r="F46" s="9">
        <v>56000</v>
      </c>
      <c r="G46" s="8">
        <f>F46/2</f>
        <v>28000</v>
      </c>
      <c r="H46" s="9">
        <v>63000</v>
      </c>
      <c r="I46" s="9"/>
      <c r="J46" s="8">
        <v>112000</v>
      </c>
      <c r="K46" s="8"/>
    </row>
    <row r="47" spans="1:11" x14ac:dyDescent="0.25">
      <c r="A47" s="8" t="s">
        <v>61</v>
      </c>
      <c r="B47" s="8">
        <v>19000</v>
      </c>
      <c r="C47" s="8">
        <f>B47/2</f>
        <v>9500</v>
      </c>
      <c r="D47" s="8">
        <v>28000</v>
      </c>
      <c r="E47" s="8">
        <f>D47/2</f>
        <v>14000</v>
      </c>
      <c r="F47" s="8">
        <v>38000</v>
      </c>
      <c r="G47" s="8">
        <f>F47/2</f>
        <v>19000</v>
      </c>
      <c r="H47" s="8">
        <v>47000</v>
      </c>
      <c r="I47" s="8"/>
      <c r="J47" s="8">
        <v>75000</v>
      </c>
      <c r="K47" s="8"/>
    </row>
    <row r="48" spans="1:11" x14ac:dyDescent="0.25">
      <c r="A48" s="9" t="s">
        <v>20</v>
      </c>
      <c r="B48" s="8">
        <v>18000</v>
      </c>
      <c r="C48" s="8">
        <f>B48/2</f>
        <v>9000</v>
      </c>
      <c r="D48" s="8">
        <v>26500</v>
      </c>
      <c r="E48" s="8">
        <f>D48/2</f>
        <v>13250</v>
      </c>
      <c r="F48" s="9">
        <v>33000</v>
      </c>
      <c r="G48" s="8">
        <f>F48/2</f>
        <v>16500</v>
      </c>
      <c r="H48" s="9">
        <v>42000</v>
      </c>
      <c r="I48" s="9"/>
      <c r="J48" s="8">
        <v>67000</v>
      </c>
      <c r="K48" s="8"/>
    </row>
    <row r="49" spans="1:11" x14ac:dyDescent="0.25">
      <c r="A49" s="9" t="s">
        <v>21</v>
      </c>
      <c r="B49" s="8">
        <v>15000</v>
      </c>
      <c r="C49" s="8">
        <f>B49/2</f>
        <v>7500</v>
      </c>
      <c r="D49" s="8">
        <v>23000</v>
      </c>
      <c r="E49" s="8">
        <f>D49/2</f>
        <v>11500</v>
      </c>
      <c r="F49" s="9">
        <v>30000</v>
      </c>
      <c r="G49" s="8">
        <f>F49/2</f>
        <v>15000</v>
      </c>
      <c r="H49" s="9">
        <v>37000</v>
      </c>
      <c r="I49" s="9"/>
      <c r="J49" s="8">
        <v>54000</v>
      </c>
      <c r="K49" s="8"/>
    </row>
    <row r="50" spans="1:11" ht="30" x14ac:dyDescent="0.25">
      <c r="A50" s="5" t="s">
        <v>4</v>
      </c>
      <c r="B50" s="5"/>
      <c r="C50" s="5"/>
      <c r="D50" s="8"/>
      <c r="E50" s="5"/>
      <c r="F50" s="5"/>
      <c r="G50" s="5"/>
      <c r="H50" s="5"/>
      <c r="I50" s="5"/>
      <c r="J50" s="5"/>
      <c r="K50" s="5"/>
    </row>
    <row r="51" spans="1:11" x14ac:dyDescent="0.25">
      <c r="A51" s="9" t="s">
        <v>22</v>
      </c>
      <c r="B51" s="8">
        <v>21500</v>
      </c>
      <c r="C51" s="8">
        <f>B51/2</f>
        <v>10750</v>
      </c>
      <c r="D51" s="8">
        <v>32000</v>
      </c>
      <c r="E51" s="8">
        <f>D51/2</f>
        <v>16000</v>
      </c>
      <c r="F51" s="9">
        <v>48000</v>
      </c>
      <c r="G51" s="8">
        <f>F51/2</f>
        <v>24000</v>
      </c>
      <c r="H51" s="9">
        <v>59000</v>
      </c>
      <c r="I51" s="9"/>
      <c r="J51" s="8">
        <v>85000</v>
      </c>
      <c r="K51" s="8"/>
    </row>
    <row r="52" spans="1:11" x14ac:dyDescent="0.25">
      <c r="A52" s="9" t="s">
        <v>41</v>
      </c>
      <c r="B52" s="8">
        <v>36000</v>
      </c>
      <c r="C52" s="8">
        <f>B52/2</f>
        <v>18000</v>
      </c>
      <c r="D52" s="8">
        <v>56000</v>
      </c>
      <c r="E52" s="8">
        <f>D52/2</f>
        <v>28000</v>
      </c>
      <c r="F52" s="9">
        <v>80000</v>
      </c>
      <c r="G52" s="8">
        <f>F52/2</f>
        <v>40000</v>
      </c>
      <c r="H52" s="9">
        <v>100000</v>
      </c>
      <c r="I52" s="9"/>
      <c r="J52" s="8">
        <v>160000</v>
      </c>
      <c r="K52" s="8"/>
    </row>
    <row r="53" spans="1:11" x14ac:dyDescent="0.25">
      <c r="A53" s="9" t="s">
        <v>42</v>
      </c>
      <c r="B53" s="8">
        <v>11000</v>
      </c>
      <c r="C53" s="8">
        <f>B53/2</f>
        <v>5500</v>
      </c>
      <c r="D53" s="8">
        <v>17000</v>
      </c>
      <c r="E53" s="8">
        <f>D53/2</f>
        <v>8500</v>
      </c>
      <c r="F53" s="9">
        <v>23000</v>
      </c>
      <c r="G53" s="8">
        <f>F53/2</f>
        <v>11500</v>
      </c>
      <c r="H53" s="9">
        <v>33000</v>
      </c>
      <c r="I53" s="9"/>
      <c r="J53" s="8">
        <v>45000</v>
      </c>
      <c r="K53" s="8"/>
    </row>
    <row r="54" spans="1:11" x14ac:dyDescent="0.25">
      <c r="A54" s="20" t="s">
        <v>43</v>
      </c>
      <c r="B54" s="8">
        <v>19000</v>
      </c>
      <c r="C54" s="8">
        <f>B54/2</f>
        <v>9500</v>
      </c>
      <c r="D54" s="8">
        <v>27500</v>
      </c>
      <c r="E54" s="8">
        <f>D54/2</f>
        <v>13750</v>
      </c>
      <c r="F54" s="9">
        <v>38500</v>
      </c>
      <c r="G54" s="8">
        <f>F54/2</f>
        <v>19250</v>
      </c>
      <c r="H54" s="9">
        <v>47000</v>
      </c>
      <c r="I54" s="9"/>
      <c r="J54" s="8">
        <v>69000</v>
      </c>
      <c r="K54" s="8"/>
    </row>
    <row r="55" spans="1:11" x14ac:dyDescent="0.25">
      <c r="A55" s="8" t="s">
        <v>62</v>
      </c>
      <c r="B55" s="8">
        <v>71000</v>
      </c>
      <c r="C55" s="8">
        <f>B55/2</f>
        <v>35500</v>
      </c>
      <c r="D55" s="8">
        <v>110000</v>
      </c>
      <c r="E55" s="8">
        <f>D55/2</f>
        <v>55000</v>
      </c>
      <c r="F55" s="8">
        <v>158000</v>
      </c>
      <c r="G55" s="8">
        <f>F55/2</f>
        <v>79000</v>
      </c>
      <c r="H55" s="8">
        <v>197000</v>
      </c>
      <c r="I55" s="8"/>
      <c r="J55" s="8">
        <v>316000</v>
      </c>
      <c r="K55" s="8"/>
    </row>
    <row r="56" spans="1:11" x14ac:dyDescent="0.25">
      <c r="A56" s="8" t="s">
        <v>63</v>
      </c>
      <c r="B56" s="8">
        <v>11000</v>
      </c>
      <c r="C56" s="8">
        <f>B56/2</f>
        <v>5500</v>
      </c>
      <c r="D56" s="8">
        <v>18000</v>
      </c>
      <c r="E56" s="8">
        <f>D56/2</f>
        <v>9000</v>
      </c>
      <c r="F56" s="8">
        <v>23000</v>
      </c>
      <c r="G56" s="8">
        <f>F56/2</f>
        <v>11500</v>
      </c>
      <c r="H56" s="8">
        <v>28000</v>
      </c>
      <c r="I56" s="8"/>
      <c r="J56" s="8">
        <v>45000</v>
      </c>
      <c r="K56" s="8"/>
    </row>
    <row r="57" spans="1:11" x14ac:dyDescent="0.25">
      <c r="A57" s="8" t="s">
        <v>64</v>
      </c>
      <c r="B57" s="8">
        <v>46000</v>
      </c>
      <c r="C57" s="8">
        <f>B57/2</f>
        <v>23000</v>
      </c>
      <c r="D57" s="8">
        <v>72000</v>
      </c>
      <c r="E57" s="8">
        <f>D57/2</f>
        <v>36000</v>
      </c>
      <c r="F57" s="8">
        <v>89000</v>
      </c>
      <c r="G57" s="8">
        <f>F57/2</f>
        <v>44500</v>
      </c>
      <c r="H57" s="8">
        <v>115000</v>
      </c>
      <c r="I57" s="8"/>
      <c r="J57" s="8">
        <v>206000</v>
      </c>
      <c r="K57" s="8"/>
    </row>
    <row r="58" spans="1:11" x14ac:dyDescent="0.25">
      <c r="A58" s="9" t="s">
        <v>23</v>
      </c>
      <c r="B58" s="8">
        <v>107000</v>
      </c>
      <c r="C58" s="8">
        <f>B58/2</f>
        <v>53500</v>
      </c>
      <c r="D58" s="8">
        <v>167000</v>
      </c>
      <c r="E58" s="8">
        <f>D58/2</f>
        <v>83500</v>
      </c>
      <c r="F58" s="9">
        <v>209000</v>
      </c>
      <c r="G58" s="8">
        <f>F58/2</f>
        <v>104500</v>
      </c>
      <c r="H58" s="9">
        <v>278000</v>
      </c>
      <c r="I58" s="9"/>
      <c r="J58" s="8">
        <v>479000</v>
      </c>
      <c r="K58" s="8"/>
    </row>
    <row r="59" spans="1:11" x14ac:dyDescent="0.25">
      <c r="A59" s="22" t="s">
        <v>24</v>
      </c>
      <c r="B59" s="8">
        <v>24000</v>
      </c>
      <c r="C59" s="8">
        <f>B59/2</f>
        <v>12000</v>
      </c>
      <c r="D59" s="8">
        <v>35500</v>
      </c>
      <c r="E59" s="8">
        <f>D59/2</f>
        <v>17750</v>
      </c>
      <c r="F59" s="9">
        <v>47000</v>
      </c>
      <c r="G59" s="8">
        <f>F59/2</f>
        <v>23500</v>
      </c>
      <c r="H59" s="9">
        <v>59000</v>
      </c>
      <c r="I59" s="9"/>
      <c r="J59" s="8">
        <v>95000</v>
      </c>
      <c r="K59" s="8"/>
    </row>
    <row r="60" spans="1:11" x14ac:dyDescent="0.25">
      <c r="A60" s="9" t="s">
        <v>25</v>
      </c>
      <c r="B60" s="8">
        <v>30000</v>
      </c>
      <c r="C60" s="8">
        <f>B60/2</f>
        <v>15000</v>
      </c>
      <c r="D60" s="8">
        <v>47000</v>
      </c>
      <c r="E60" s="8">
        <f>D60/2</f>
        <v>23500</v>
      </c>
      <c r="F60" s="9">
        <v>67000</v>
      </c>
      <c r="G60" s="8">
        <f>F60/2</f>
        <v>33500</v>
      </c>
      <c r="H60" s="9">
        <v>84000</v>
      </c>
      <c r="I60" s="9"/>
      <c r="J60" s="8">
        <v>135000</v>
      </c>
      <c r="K60" s="8"/>
    </row>
    <row r="61" spans="1:11" x14ac:dyDescent="0.25">
      <c r="A61" s="9" t="s">
        <v>44</v>
      </c>
      <c r="B61" s="8">
        <v>58000</v>
      </c>
      <c r="C61" s="8">
        <f>B61/2</f>
        <v>29000</v>
      </c>
      <c r="D61" s="8">
        <v>91000</v>
      </c>
      <c r="E61" s="8">
        <f>D61/2</f>
        <v>45500</v>
      </c>
      <c r="F61" s="9">
        <v>113000</v>
      </c>
      <c r="G61" s="8">
        <f>F61/2</f>
        <v>56500</v>
      </c>
      <c r="H61" s="9">
        <v>14500</v>
      </c>
      <c r="I61" s="9"/>
      <c r="J61" s="8">
        <v>260000</v>
      </c>
      <c r="K61" s="8"/>
    </row>
    <row r="62" spans="1:11" x14ac:dyDescent="0.25">
      <c r="A62" s="9" t="s">
        <v>45</v>
      </c>
      <c r="B62" s="8">
        <v>24000</v>
      </c>
      <c r="C62" s="8">
        <f>B62/2</f>
        <v>12000</v>
      </c>
      <c r="D62" s="8">
        <v>36000</v>
      </c>
      <c r="E62" s="8">
        <f>D62/2</f>
        <v>18000</v>
      </c>
      <c r="F62" s="9">
        <v>48000</v>
      </c>
      <c r="G62" s="8">
        <f>F62/2</f>
        <v>24000</v>
      </c>
      <c r="H62" s="9">
        <v>59000</v>
      </c>
      <c r="I62" s="9"/>
      <c r="J62" s="8">
        <v>96000</v>
      </c>
      <c r="K62" s="8"/>
    </row>
    <row r="63" spans="1:11" x14ac:dyDescent="0.25">
      <c r="A63" s="9" t="s">
        <v>46</v>
      </c>
      <c r="B63" s="8">
        <v>38000</v>
      </c>
      <c r="C63" s="8">
        <f>B63/2</f>
        <v>19000</v>
      </c>
      <c r="D63" s="8">
        <v>59000</v>
      </c>
      <c r="E63" s="8">
        <f>D63/2</f>
        <v>29500</v>
      </c>
      <c r="F63" s="9">
        <v>74000</v>
      </c>
      <c r="G63" s="8">
        <f>F63/2</f>
        <v>37000</v>
      </c>
      <c r="H63" s="9">
        <v>85000</v>
      </c>
      <c r="I63" s="9"/>
      <c r="J63" s="8">
        <v>167000</v>
      </c>
      <c r="K63" s="8"/>
    </row>
    <row r="64" spans="1:11" x14ac:dyDescent="0.25">
      <c r="A64" s="8" t="s">
        <v>65</v>
      </c>
      <c r="B64" s="8">
        <v>118000</v>
      </c>
      <c r="C64" s="8">
        <f>B64/2</f>
        <v>59000</v>
      </c>
      <c r="D64" s="8">
        <v>175000</v>
      </c>
      <c r="E64" s="8">
        <f>D64/2</f>
        <v>87500</v>
      </c>
      <c r="F64" s="8">
        <v>229000</v>
      </c>
      <c r="G64" s="8">
        <f>F64/2</f>
        <v>114500</v>
      </c>
      <c r="H64" s="8">
        <v>295000</v>
      </c>
      <c r="I64" s="8"/>
      <c r="J64" s="8">
        <v>525000</v>
      </c>
      <c r="K64" s="8"/>
    </row>
    <row r="65" spans="1:11" x14ac:dyDescent="0.25">
      <c r="A65" s="8" t="s">
        <v>66</v>
      </c>
      <c r="B65" s="8">
        <v>21000</v>
      </c>
      <c r="C65" s="8">
        <f>B65/2</f>
        <v>10500</v>
      </c>
      <c r="D65" s="8">
        <v>31000</v>
      </c>
      <c r="E65" s="8">
        <f>D65/2</f>
        <v>15500</v>
      </c>
      <c r="F65" s="8">
        <v>41000</v>
      </c>
      <c r="G65" s="8">
        <f>F65/2</f>
        <v>20500</v>
      </c>
      <c r="H65" s="8">
        <v>51000</v>
      </c>
      <c r="I65" s="8"/>
      <c r="J65" s="8">
        <v>82000</v>
      </c>
      <c r="K65" s="8"/>
    </row>
  </sheetData>
  <sortState ref="A4:K65">
    <sortCondition ref="A3:A65"/>
  </sortState>
  <mergeCells count="6">
    <mergeCell ref="H1:I1"/>
    <mergeCell ref="J1:K1"/>
    <mergeCell ref="D1:E1"/>
    <mergeCell ref="F1:G1"/>
    <mergeCell ref="B1:C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sqref="A1:K2"/>
    </sheetView>
  </sheetViews>
  <sheetFormatPr defaultRowHeight="15" x14ac:dyDescent="0.25"/>
  <cols>
    <col min="1" max="1" width="18.28515625" customWidth="1"/>
    <col min="2" max="2" width="14.28515625" customWidth="1"/>
    <col min="3" max="3" width="14" customWidth="1"/>
    <col min="4" max="4" width="14.28515625" customWidth="1"/>
    <col min="5" max="5" width="12.85546875" customWidth="1"/>
    <col min="6" max="6" width="15.28515625" customWidth="1"/>
    <col min="7" max="7" width="13.5703125" customWidth="1"/>
    <col min="8" max="10" width="15.7109375" customWidth="1"/>
    <col min="11" max="11" width="16.5703125" customWidth="1"/>
  </cols>
  <sheetData>
    <row r="1" spans="1:11" x14ac:dyDescent="0.25">
      <c r="A1" s="15" t="s">
        <v>1</v>
      </c>
      <c r="B1" s="16" t="s">
        <v>0</v>
      </c>
      <c r="C1" s="16"/>
      <c r="D1" s="17" t="s">
        <v>68</v>
      </c>
      <c r="E1" s="17"/>
      <c r="F1" s="17" t="s">
        <v>69</v>
      </c>
      <c r="G1" s="17"/>
      <c r="H1" s="17" t="s">
        <v>70</v>
      </c>
      <c r="I1" s="17"/>
      <c r="J1" s="17" t="s">
        <v>67</v>
      </c>
      <c r="K1" s="17"/>
    </row>
    <row r="2" spans="1:11" ht="48" customHeight="1" x14ac:dyDescent="0.25">
      <c r="A2" s="15"/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10" t="s">
        <v>2</v>
      </c>
      <c r="I2" s="10" t="s">
        <v>3</v>
      </c>
      <c r="J2" s="10" t="s">
        <v>2</v>
      </c>
      <c r="K2" s="10" t="s">
        <v>3</v>
      </c>
    </row>
    <row r="3" spans="1:11" ht="17.25" customHeight="1" x14ac:dyDescent="0.25">
      <c r="A3" s="8" t="s">
        <v>5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14.25" customHeight="1" x14ac:dyDescent="0.25">
      <c r="A4" s="8" t="s">
        <v>6</v>
      </c>
      <c r="B4" s="8">
        <v>52000</v>
      </c>
      <c r="C4" s="8">
        <f>B4/2</f>
        <v>26000</v>
      </c>
      <c r="D4" s="8">
        <f>2600*28</f>
        <v>72800</v>
      </c>
      <c r="E4" s="8">
        <f>D4/2</f>
        <v>36400</v>
      </c>
      <c r="F4" s="8">
        <f>2600*60</f>
        <v>156000</v>
      </c>
      <c r="G4" s="8">
        <f>F4/2</f>
        <v>78000</v>
      </c>
      <c r="H4" s="8">
        <f>2600*75</f>
        <v>195000</v>
      </c>
      <c r="I4" s="8"/>
      <c r="J4" s="8"/>
      <c r="K4" s="8">
        <f>H4/2</f>
        <v>97500</v>
      </c>
    </row>
    <row r="5" spans="1:11" x14ac:dyDescent="0.25">
      <c r="A5" s="8" t="s">
        <v>7</v>
      </c>
      <c r="B5" s="8">
        <v>70000</v>
      </c>
      <c r="C5" s="8">
        <f>B5/2</f>
        <v>35000</v>
      </c>
      <c r="D5" s="8">
        <f>3874*28</f>
        <v>108472</v>
      </c>
      <c r="E5" s="8">
        <f>D5/2</f>
        <v>54236</v>
      </c>
      <c r="F5" s="8">
        <v>220000</v>
      </c>
      <c r="G5" s="8">
        <f>F5/2</f>
        <v>110000</v>
      </c>
      <c r="H5" s="8">
        <v>250000</v>
      </c>
      <c r="I5" s="8"/>
      <c r="J5" s="8"/>
      <c r="K5" s="8">
        <f>H5/2</f>
        <v>125000</v>
      </c>
    </row>
    <row r="6" spans="1:11" ht="18.75" customHeight="1" x14ac:dyDescent="0.25">
      <c r="A6" s="7" t="s">
        <v>26</v>
      </c>
      <c r="B6" s="7">
        <v>34500</v>
      </c>
      <c r="C6" s="6">
        <f>B6/2</f>
        <v>17250</v>
      </c>
      <c r="D6" s="7">
        <v>53000</v>
      </c>
      <c r="E6" s="6">
        <f>D6/2</f>
        <v>26500</v>
      </c>
      <c r="F6" s="7">
        <v>70000</v>
      </c>
      <c r="G6" s="6">
        <f>F6/2</f>
        <v>35000</v>
      </c>
      <c r="H6" s="7">
        <v>80000</v>
      </c>
      <c r="I6" s="7"/>
      <c r="J6" s="7"/>
      <c r="K6" s="6">
        <f>H6/2</f>
        <v>40000</v>
      </c>
    </row>
    <row r="7" spans="1:11" ht="16.5" customHeight="1" x14ac:dyDescent="0.25">
      <c r="A7" s="7" t="s">
        <v>27</v>
      </c>
      <c r="B7" s="7">
        <v>29000</v>
      </c>
      <c r="C7" s="6">
        <f>B7/2</f>
        <v>14500</v>
      </c>
      <c r="D7" s="7">
        <v>48000</v>
      </c>
      <c r="E7" s="6">
        <f>D7/2</f>
        <v>24000</v>
      </c>
      <c r="F7" s="7">
        <v>103000</v>
      </c>
      <c r="G7" s="6">
        <f>F7/2</f>
        <v>51500</v>
      </c>
      <c r="H7" s="7">
        <v>85000</v>
      </c>
      <c r="I7" s="7"/>
      <c r="J7" s="7"/>
      <c r="K7" s="6">
        <f>H7/2</f>
        <v>42500</v>
      </c>
    </row>
    <row r="8" spans="1:11" x14ac:dyDescent="0.25">
      <c r="A8" s="7" t="s">
        <v>28</v>
      </c>
      <c r="B8" s="7">
        <v>25000</v>
      </c>
      <c r="C8" s="6">
        <f>B8/2</f>
        <v>12500</v>
      </c>
      <c r="D8" s="7">
        <v>39000</v>
      </c>
      <c r="E8" s="6">
        <f>D8/2</f>
        <v>19500</v>
      </c>
      <c r="F8" s="7">
        <v>66000</v>
      </c>
      <c r="G8" s="6">
        <f>F8/2</f>
        <v>33000</v>
      </c>
      <c r="H8" s="7">
        <v>83000</v>
      </c>
      <c r="I8" s="7"/>
      <c r="J8" s="7"/>
      <c r="K8" s="6">
        <f>H8/2</f>
        <v>41500</v>
      </c>
    </row>
    <row r="9" spans="1:11" ht="14.25" customHeight="1" x14ac:dyDescent="0.25">
      <c r="A9" s="7" t="s">
        <v>47</v>
      </c>
      <c r="B9" s="7">
        <f>1200*18</f>
        <v>21600</v>
      </c>
      <c r="C9" s="6">
        <f>B9/2</f>
        <v>10800</v>
      </c>
      <c r="D9" s="7">
        <f>1200*28</f>
        <v>33600</v>
      </c>
      <c r="E9" s="6">
        <f>D9/2</f>
        <v>16800</v>
      </c>
      <c r="F9" s="7">
        <f>1200*60</f>
        <v>72000</v>
      </c>
      <c r="G9" s="6">
        <f>F9/2</f>
        <v>36000</v>
      </c>
      <c r="H9" s="7">
        <f>1200*75</f>
        <v>90000</v>
      </c>
      <c r="I9" s="7"/>
      <c r="J9" s="7"/>
      <c r="K9" s="6">
        <f>H9/2</f>
        <v>45000</v>
      </c>
    </row>
    <row r="10" spans="1:11" x14ac:dyDescent="0.25">
      <c r="A10" s="7" t="s">
        <v>48</v>
      </c>
      <c r="B10" s="7">
        <f>2200*18</f>
        <v>39600</v>
      </c>
      <c r="C10" s="6">
        <f>B10/2</f>
        <v>19800</v>
      </c>
      <c r="D10" s="7">
        <f>2200*28</f>
        <v>61600</v>
      </c>
      <c r="E10" s="6">
        <f>D10/2</f>
        <v>30800</v>
      </c>
      <c r="F10" s="7">
        <f>2200*60</f>
        <v>132000</v>
      </c>
      <c r="G10" s="6">
        <f>F10/2</f>
        <v>66000</v>
      </c>
      <c r="H10" s="7">
        <f>2200*75</f>
        <v>165000</v>
      </c>
      <c r="I10" s="7"/>
      <c r="J10" s="7"/>
      <c r="K10" s="6">
        <f>H10/2</f>
        <v>82500</v>
      </c>
    </row>
    <row r="11" spans="1:11" x14ac:dyDescent="0.25">
      <c r="A11" s="7" t="s">
        <v>49</v>
      </c>
      <c r="B11" s="7">
        <f>770*18</f>
        <v>13860</v>
      </c>
      <c r="C11" s="6">
        <f>B11/2</f>
        <v>6930</v>
      </c>
      <c r="D11" s="7">
        <f>770*28</f>
        <v>21560</v>
      </c>
      <c r="E11" s="6">
        <f>D11/2</f>
        <v>10780</v>
      </c>
      <c r="F11" s="7">
        <f>770*50</f>
        <v>38500</v>
      </c>
      <c r="G11" s="6">
        <f>F11/2</f>
        <v>19250</v>
      </c>
      <c r="H11" s="7">
        <f>770*60</f>
        <v>46200</v>
      </c>
      <c r="I11" s="7"/>
      <c r="J11" s="7"/>
      <c r="K11" s="6">
        <f>H11/2</f>
        <v>23100</v>
      </c>
    </row>
    <row r="12" spans="1:11" x14ac:dyDescent="0.25">
      <c r="A12" s="8" t="s">
        <v>8</v>
      </c>
      <c r="B12" s="8">
        <v>33000</v>
      </c>
      <c r="C12" s="8">
        <f>B12/2</f>
        <v>16500</v>
      </c>
      <c r="D12" s="8">
        <v>52000</v>
      </c>
      <c r="E12" s="8">
        <f>D12/2</f>
        <v>26000</v>
      </c>
      <c r="F12" s="8">
        <f>1831*50</f>
        <v>91550</v>
      </c>
      <c r="G12" s="8">
        <f>F12/2</f>
        <v>45775</v>
      </c>
      <c r="H12" s="8">
        <f>1831*65</f>
        <v>119015</v>
      </c>
      <c r="I12" s="8"/>
      <c r="J12" s="8"/>
      <c r="K12" s="8">
        <f>H12/2</f>
        <v>59507.5</v>
      </c>
    </row>
    <row r="13" spans="1:11" x14ac:dyDescent="0.25">
      <c r="A13" s="8" t="s">
        <v>9</v>
      </c>
      <c r="B13" s="8">
        <v>35000</v>
      </c>
      <c r="C13" s="8">
        <f>B13/2</f>
        <v>17500</v>
      </c>
      <c r="D13" s="8">
        <v>65000</v>
      </c>
      <c r="E13" s="8">
        <f>D13/2</f>
        <v>32500</v>
      </c>
      <c r="F13" s="8">
        <f>2000*60</f>
        <v>120000</v>
      </c>
      <c r="G13" s="8">
        <f>F13/2</f>
        <v>60000</v>
      </c>
      <c r="H13" s="8">
        <f>2000*75</f>
        <v>150000</v>
      </c>
      <c r="I13" s="8"/>
      <c r="J13" s="8"/>
      <c r="K13" s="8">
        <f>H13/2</f>
        <v>75000</v>
      </c>
    </row>
    <row r="14" spans="1:11" x14ac:dyDescent="0.25">
      <c r="A14" s="8" t="s">
        <v>10</v>
      </c>
      <c r="B14" s="8">
        <v>22000</v>
      </c>
      <c r="C14" s="8">
        <f>B14/2</f>
        <v>11000</v>
      </c>
      <c r="D14" s="8">
        <v>33000</v>
      </c>
      <c r="E14" s="8">
        <f>D14/2</f>
        <v>16500</v>
      </c>
      <c r="F14" s="8">
        <v>60000</v>
      </c>
      <c r="G14" s="8">
        <f>F14/2</f>
        <v>30000</v>
      </c>
      <c r="H14" s="8">
        <v>70000</v>
      </c>
      <c r="I14" s="8"/>
      <c r="J14" s="8"/>
      <c r="K14" s="8">
        <f>H14/2</f>
        <v>35000</v>
      </c>
    </row>
    <row r="15" spans="1:11" x14ac:dyDescent="0.25">
      <c r="A15" s="7" t="s">
        <v>29</v>
      </c>
      <c r="B15" s="7">
        <v>28000</v>
      </c>
      <c r="C15" s="6">
        <f>B15/2</f>
        <v>14000</v>
      </c>
      <c r="D15" s="7">
        <v>42000</v>
      </c>
      <c r="E15" s="6">
        <f>D15/2</f>
        <v>21000</v>
      </c>
      <c r="F15" s="7">
        <v>90000</v>
      </c>
      <c r="G15" s="6">
        <f>F15/2</f>
        <v>45000</v>
      </c>
      <c r="H15" s="7">
        <v>112500</v>
      </c>
      <c r="I15" s="7"/>
      <c r="J15" s="7"/>
      <c r="K15" s="6">
        <f>H15/2</f>
        <v>56250</v>
      </c>
    </row>
    <row r="16" spans="1:11" x14ac:dyDescent="0.25">
      <c r="A16" s="7" t="s">
        <v>30</v>
      </c>
      <c r="B16" s="7">
        <v>96000</v>
      </c>
      <c r="C16" s="6">
        <f>B16/2</f>
        <v>48000</v>
      </c>
      <c r="D16" s="7">
        <v>149000</v>
      </c>
      <c r="E16" s="6">
        <f>D16/2</f>
        <v>74500</v>
      </c>
      <c r="F16" s="7">
        <v>315000</v>
      </c>
      <c r="G16" s="6">
        <f>F16/2</f>
        <v>157500</v>
      </c>
      <c r="H16" s="7">
        <v>397500</v>
      </c>
      <c r="I16" s="7"/>
      <c r="J16" s="7"/>
      <c r="K16" s="6">
        <f>H16/2</f>
        <v>198750</v>
      </c>
    </row>
    <row r="17" spans="1:11" x14ac:dyDescent="0.25">
      <c r="A17" s="7" t="s">
        <v>31</v>
      </c>
      <c r="B17" s="7">
        <v>23500</v>
      </c>
      <c r="C17" s="6">
        <f>B17/2</f>
        <v>11750</v>
      </c>
      <c r="D17" s="7">
        <v>37000</v>
      </c>
      <c r="E17" s="6">
        <f>D17/2</f>
        <v>18500</v>
      </c>
      <c r="F17" s="7">
        <v>55000</v>
      </c>
      <c r="G17" s="6">
        <f>F17/2</f>
        <v>27500</v>
      </c>
      <c r="H17" s="7">
        <v>65000</v>
      </c>
      <c r="I17" s="7"/>
      <c r="J17" s="7"/>
      <c r="K17" s="6">
        <f>H17/2</f>
        <v>32500</v>
      </c>
    </row>
    <row r="18" spans="1:11" x14ac:dyDescent="0.25">
      <c r="A18" s="7" t="s">
        <v>50</v>
      </c>
      <c r="B18" s="7">
        <f>1400*18</f>
        <v>25200</v>
      </c>
      <c r="C18" s="6">
        <f>B18/2</f>
        <v>12600</v>
      </c>
      <c r="D18" s="7">
        <f>1400*30</f>
        <v>42000</v>
      </c>
      <c r="E18" s="6">
        <f>D18/2</f>
        <v>21000</v>
      </c>
      <c r="F18" s="7">
        <f>1400*40</f>
        <v>56000</v>
      </c>
      <c r="G18" s="6">
        <f>F18/2</f>
        <v>28000</v>
      </c>
      <c r="H18" s="7">
        <f>1400*50</f>
        <v>70000</v>
      </c>
      <c r="I18" s="7"/>
      <c r="J18" s="7"/>
      <c r="K18" s="6">
        <f>H18/2</f>
        <v>35000</v>
      </c>
    </row>
    <row r="19" spans="1:11" x14ac:dyDescent="0.25">
      <c r="A19" s="7" t="s">
        <v>51</v>
      </c>
      <c r="B19" s="7">
        <f>2200*18*1.3</f>
        <v>51480</v>
      </c>
      <c r="C19" s="6">
        <f>B19/2</f>
        <v>25740</v>
      </c>
      <c r="D19" s="7">
        <f>2200*28*1.3</f>
        <v>80080</v>
      </c>
      <c r="E19" s="6">
        <f>D19/2</f>
        <v>40040</v>
      </c>
      <c r="F19" s="7">
        <f>2200*60*1.3</f>
        <v>171600</v>
      </c>
      <c r="G19" s="6">
        <f>F19/2</f>
        <v>85800</v>
      </c>
      <c r="H19" s="7">
        <f>75*2200*1.3</f>
        <v>214500</v>
      </c>
      <c r="I19" s="7"/>
      <c r="J19" s="7"/>
      <c r="K19" s="6">
        <f>H19/2</f>
        <v>107250</v>
      </c>
    </row>
    <row r="20" spans="1:11" x14ac:dyDescent="0.25">
      <c r="A20" s="7" t="s">
        <v>52</v>
      </c>
      <c r="B20" s="7">
        <f>1400*18</f>
        <v>25200</v>
      </c>
      <c r="C20" s="6">
        <f>B20/2</f>
        <v>12600</v>
      </c>
      <c r="D20" s="7">
        <f>1400*28</f>
        <v>39200</v>
      </c>
      <c r="E20" s="6">
        <f>D20/2</f>
        <v>19600</v>
      </c>
      <c r="F20" s="7">
        <f>1400*45</f>
        <v>63000</v>
      </c>
      <c r="G20" s="6">
        <f>F20/2</f>
        <v>31500</v>
      </c>
      <c r="H20" s="7">
        <f>1400*55</f>
        <v>77000</v>
      </c>
      <c r="I20" s="7"/>
      <c r="J20" s="7"/>
      <c r="K20" s="6">
        <f>H20/2</f>
        <v>38500</v>
      </c>
    </row>
    <row r="21" spans="1:11" x14ac:dyDescent="0.25">
      <c r="A21" s="8" t="s">
        <v>11</v>
      </c>
      <c r="B21" s="8">
        <v>69000</v>
      </c>
      <c r="C21" s="8">
        <f>B21/2</f>
        <v>34500</v>
      </c>
      <c r="D21" s="8">
        <v>106500</v>
      </c>
      <c r="E21" s="8">
        <f>D21/2</f>
        <v>53250</v>
      </c>
      <c r="F21" s="8">
        <v>180000</v>
      </c>
      <c r="G21" s="8">
        <f>F21/2</f>
        <v>90000</v>
      </c>
      <c r="H21" s="8">
        <v>205000</v>
      </c>
      <c r="I21" s="8"/>
      <c r="J21" s="8"/>
      <c r="K21" s="8">
        <f>H21/2</f>
        <v>102500</v>
      </c>
    </row>
    <row r="22" spans="1:11" x14ac:dyDescent="0.25">
      <c r="A22" s="7" t="s">
        <v>12</v>
      </c>
      <c r="B22" s="7">
        <v>23400</v>
      </c>
      <c r="C22" s="6">
        <f>B22/2</f>
        <v>11700</v>
      </c>
      <c r="D22" s="7">
        <v>33500</v>
      </c>
      <c r="E22" s="6">
        <f>D22/2</f>
        <v>16750</v>
      </c>
      <c r="F22" s="7">
        <v>50000</v>
      </c>
      <c r="G22" s="6">
        <f>F22/2</f>
        <v>25000</v>
      </c>
      <c r="H22" s="7">
        <v>60000</v>
      </c>
      <c r="I22" s="7"/>
      <c r="J22" s="7"/>
      <c r="K22" s="6">
        <f>H22/2</f>
        <v>30000</v>
      </c>
    </row>
    <row r="23" spans="1:11" x14ac:dyDescent="0.25">
      <c r="A23" s="7" t="s">
        <v>13</v>
      </c>
      <c r="B23" s="7">
        <v>21000</v>
      </c>
      <c r="C23" s="6">
        <f>B23/2</f>
        <v>10500</v>
      </c>
      <c r="D23" s="7">
        <v>31000</v>
      </c>
      <c r="E23" s="6">
        <f>D23/2</f>
        <v>15500</v>
      </c>
      <c r="F23" s="7">
        <v>45000</v>
      </c>
      <c r="G23" s="6">
        <f>F23/2</f>
        <v>22500</v>
      </c>
      <c r="H23" s="7">
        <v>55000</v>
      </c>
      <c r="I23" s="7"/>
      <c r="J23" s="7"/>
      <c r="K23" s="6">
        <f>H23/2</f>
        <v>27500</v>
      </c>
    </row>
    <row r="24" spans="1:11" x14ac:dyDescent="0.25">
      <c r="A24" s="7" t="s">
        <v>32</v>
      </c>
      <c r="B24" s="7">
        <v>49000</v>
      </c>
      <c r="C24" s="6">
        <f>B24/2</f>
        <v>24500</v>
      </c>
      <c r="D24" s="7">
        <v>75500</v>
      </c>
      <c r="E24" s="6">
        <f>D24/2</f>
        <v>37750</v>
      </c>
      <c r="F24" s="7">
        <v>100000</v>
      </c>
      <c r="G24" s="6">
        <f>F24/2</f>
        <v>50000</v>
      </c>
      <c r="H24" s="7">
        <v>110000</v>
      </c>
      <c r="I24" s="7"/>
      <c r="J24" s="7"/>
      <c r="K24" s="6">
        <f>H24/2</f>
        <v>55000</v>
      </c>
    </row>
    <row r="25" spans="1:11" x14ac:dyDescent="0.25">
      <c r="A25" s="7" t="s">
        <v>33</v>
      </c>
      <c r="B25" s="7">
        <v>80000</v>
      </c>
      <c r="C25" s="6">
        <f>B25/2</f>
        <v>40000</v>
      </c>
      <c r="D25" s="7">
        <v>130000</v>
      </c>
      <c r="E25" s="6">
        <f>D25/2</f>
        <v>65000</v>
      </c>
      <c r="F25" s="7">
        <v>190000</v>
      </c>
      <c r="G25" s="6">
        <f>F25/2</f>
        <v>95000</v>
      </c>
      <c r="H25" s="7">
        <v>220000</v>
      </c>
      <c r="I25" s="7"/>
      <c r="J25" s="7"/>
      <c r="K25" s="6">
        <f>H25/2</f>
        <v>110000</v>
      </c>
    </row>
    <row r="26" spans="1:11" x14ac:dyDescent="0.25">
      <c r="A26" s="7" t="s">
        <v>34</v>
      </c>
      <c r="B26" s="7">
        <v>43200</v>
      </c>
      <c r="C26" s="6">
        <f>B26/2</f>
        <v>21600</v>
      </c>
      <c r="D26" s="7">
        <v>67500</v>
      </c>
      <c r="E26" s="6">
        <f>D26/2</f>
        <v>33750</v>
      </c>
      <c r="F26" s="7">
        <v>144000</v>
      </c>
      <c r="G26" s="6">
        <f>F26/2</f>
        <v>72000</v>
      </c>
      <c r="H26" s="7">
        <v>180000</v>
      </c>
      <c r="I26" s="7"/>
      <c r="J26" s="7"/>
      <c r="K26" s="6">
        <f>H26/2</f>
        <v>90000</v>
      </c>
    </row>
    <row r="27" spans="1:11" x14ac:dyDescent="0.25">
      <c r="A27" s="7" t="s">
        <v>53</v>
      </c>
      <c r="B27" s="7">
        <f>1800*18</f>
        <v>32400</v>
      </c>
      <c r="C27" s="6">
        <f>B27/2</f>
        <v>16200</v>
      </c>
      <c r="D27" s="7">
        <f>1800*28</f>
        <v>50400</v>
      </c>
      <c r="E27" s="6">
        <f>D27/2</f>
        <v>25200</v>
      </c>
      <c r="F27" s="7">
        <f>1800*45</f>
        <v>81000</v>
      </c>
      <c r="G27" s="6">
        <f>F27/2</f>
        <v>40500</v>
      </c>
      <c r="H27" s="7">
        <f>1800*60</f>
        <v>108000</v>
      </c>
      <c r="I27" s="7"/>
      <c r="J27" s="7"/>
      <c r="K27" s="6">
        <f>H27/2</f>
        <v>54000</v>
      </c>
    </row>
    <row r="28" spans="1:11" x14ac:dyDescent="0.25">
      <c r="A28" s="7" t="s">
        <v>54</v>
      </c>
      <c r="B28" s="7">
        <v>31000</v>
      </c>
      <c r="C28" s="6">
        <f>B28/2</f>
        <v>15500</v>
      </c>
      <c r="D28" s="7">
        <v>45000</v>
      </c>
      <c r="E28" s="6">
        <f>D28/2</f>
        <v>22500</v>
      </c>
      <c r="F28" s="7">
        <v>56000</v>
      </c>
      <c r="G28" s="6">
        <f>F28/2</f>
        <v>28000</v>
      </c>
      <c r="H28" s="7">
        <v>63000</v>
      </c>
      <c r="I28" s="7"/>
      <c r="J28" s="7"/>
      <c r="K28" s="6">
        <f>H28/2</f>
        <v>31500</v>
      </c>
    </row>
    <row r="29" spans="1:11" x14ac:dyDescent="0.25">
      <c r="A29" s="7" t="s">
        <v>55</v>
      </c>
      <c r="B29" s="7">
        <v>27000</v>
      </c>
      <c r="C29" s="6">
        <f>B29/2</f>
        <v>13500</v>
      </c>
      <c r="D29" s="7">
        <v>38000</v>
      </c>
      <c r="E29" s="6">
        <f>D29/2</f>
        <v>19000</v>
      </c>
      <c r="F29" s="7">
        <f>1200*40</f>
        <v>48000</v>
      </c>
      <c r="G29" s="6">
        <f>F29/2</f>
        <v>24000</v>
      </c>
      <c r="H29" s="7">
        <f>1200*50</f>
        <v>60000</v>
      </c>
      <c r="I29" s="7"/>
      <c r="J29" s="7"/>
      <c r="K29" s="6">
        <f>H29/2</f>
        <v>30000</v>
      </c>
    </row>
    <row r="30" spans="1:11" x14ac:dyDescent="0.25">
      <c r="A30" s="7" t="s">
        <v>14</v>
      </c>
      <c r="B30" s="7">
        <v>29000</v>
      </c>
      <c r="C30" s="6">
        <f>B30/2</f>
        <v>14500</v>
      </c>
      <c r="D30" s="7">
        <v>48000</v>
      </c>
      <c r="E30" s="6">
        <f>D30/2</f>
        <v>24000</v>
      </c>
      <c r="F30" s="7">
        <v>79000</v>
      </c>
      <c r="G30" s="6">
        <f>F30/2</f>
        <v>39500</v>
      </c>
      <c r="H30" s="7">
        <v>95000</v>
      </c>
      <c r="I30" s="7"/>
      <c r="J30" s="7"/>
      <c r="K30" s="6">
        <f>H30/2</f>
        <v>47500</v>
      </c>
    </row>
    <row r="31" spans="1:11" x14ac:dyDescent="0.25">
      <c r="A31" s="7" t="s">
        <v>15</v>
      </c>
      <c r="B31" s="7">
        <v>72000</v>
      </c>
      <c r="C31" s="6">
        <f>B31/2</f>
        <v>36000</v>
      </c>
      <c r="D31" s="7">
        <v>112000</v>
      </c>
      <c r="E31" s="6">
        <f>D31/2</f>
        <v>56000</v>
      </c>
      <c r="F31" s="7">
        <v>195000</v>
      </c>
      <c r="G31" s="6">
        <f>F31/2</f>
        <v>97500</v>
      </c>
      <c r="H31" s="7">
        <v>240000</v>
      </c>
      <c r="I31" s="7"/>
      <c r="J31" s="7"/>
      <c r="K31" s="6">
        <f>H31/2</f>
        <v>120000</v>
      </c>
    </row>
    <row r="32" spans="1:11" x14ac:dyDescent="0.25">
      <c r="A32" s="7" t="s">
        <v>16</v>
      </c>
      <c r="B32" s="7">
        <v>23000</v>
      </c>
      <c r="C32" s="6">
        <f>B32/2</f>
        <v>11500</v>
      </c>
      <c r="D32" s="7">
        <v>37000</v>
      </c>
      <c r="E32" s="6">
        <f>D32/2</f>
        <v>18500</v>
      </c>
      <c r="F32" s="7">
        <v>60000</v>
      </c>
      <c r="G32" s="6">
        <f>F32/2</f>
        <v>30000</v>
      </c>
      <c r="H32" s="7">
        <v>70000</v>
      </c>
      <c r="I32" s="7"/>
      <c r="J32" s="7"/>
      <c r="K32" s="6">
        <f>H32/2</f>
        <v>35000</v>
      </c>
    </row>
    <row r="33" spans="1:11" x14ac:dyDescent="0.25">
      <c r="A33" s="7" t="s">
        <v>35</v>
      </c>
      <c r="B33" s="7">
        <v>67000</v>
      </c>
      <c r="C33" s="6">
        <f>B33/2</f>
        <v>33500</v>
      </c>
      <c r="D33" s="7">
        <v>100000</v>
      </c>
      <c r="E33" s="6">
        <f>D33/2</f>
        <v>50000</v>
      </c>
      <c r="F33" s="7">
        <v>190000</v>
      </c>
      <c r="G33" s="6">
        <f>F33/2</f>
        <v>95000</v>
      </c>
      <c r="H33" s="7">
        <v>210000</v>
      </c>
      <c r="I33" s="7"/>
      <c r="J33" s="7"/>
      <c r="K33" s="6">
        <f>H33/2</f>
        <v>105000</v>
      </c>
    </row>
    <row r="34" spans="1:11" x14ac:dyDescent="0.25">
      <c r="A34" s="7" t="s">
        <v>36</v>
      </c>
      <c r="B34" s="7">
        <v>69000</v>
      </c>
      <c r="C34" s="6">
        <f>B34/2</f>
        <v>34500</v>
      </c>
      <c r="D34" s="7">
        <v>107000</v>
      </c>
      <c r="E34" s="6">
        <f>D34/2</f>
        <v>53500</v>
      </c>
      <c r="F34" s="7">
        <v>230000</v>
      </c>
      <c r="G34" s="6">
        <f>F34/2</f>
        <v>115000</v>
      </c>
      <c r="H34" s="7">
        <v>285000</v>
      </c>
      <c r="I34" s="7"/>
      <c r="J34" s="7"/>
      <c r="K34" s="6">
        <f>H34/2</f>
        <v>142500</v>
      </c>
    </row>
    <row r="35" spans="1:11" x14ac:dyDescent="0.25">
      <c r="A35" s="7" t="s">
        <v>37</v>
      </c>
      <c r="B35" s="7">
        <v>52500</v>
      </c>
      <c r="C35" s="6">
        <f>B35/2</f>
        <v>26250</v>
      </c>
      <c r="D35" s="7">
        <v>81000</v>
      </c>
      <c r="E35" s="6">
        <f>D35/2</f>
        <v>40500</v>
      </c>
      <c r="F35" s="7">
        <v>174000</v>
      </c>
      <c r="G35" s="6">
        <f>F35/2</f>
        <v>87000</v>
      </c>
      <c r="H35" s="7">
        <v>217500</v>
      </c>
      <c r="I35" s="7"/>
      <c r="J35" s="7"/>
      <c r="K35" s="6">
        <f>H35/2</f>
        <v>108750</v>
      </c>
    </row>
    <row r="36" spans="1:11" x14ac:dyDescent="0.25">
      <c r="A36" s="7" t="s">
        <v>56</v>
      </c>
      <c r="B36" s="7">
        <v>28800</v>
      </c>
      <c r="C36" s="6">
        <f>B36/2</f>
        <v>14400</v>
      </c>
      <c r="D36" s="7">
        <v>44800</v>
      </c>
      <c r="E36" s="6">
        <f>D36/2</f>
        <v>22400</v>
      </c>
      <c r="F36" s="7">
        <v>72000</v>
      </c>
      <c r="G36" s="6">
        <f>F36/2</f>
        <v>36000</v>
      </c>
      <c r="H36" s="7">
        <v>88000</v>
      </c>
      <c r="I36" s="7"/>
      <c r="J36" s="7"/>
      <c r="K36" s="6">
        <f>H36/2</f>
        <v>44000</v>
      </c>
    </row>
    <row r="37" spans="1:11" x14ac:dyDescent="0.25">
      <c r="A37" s="7" t="s">
        <v>57</v>
      </c>
      <c r="B37" s="7">
        <f>2200*18</f>
        <v>39600</v>
      </c>
      <c r="C37" s="6">
        <f>B37/2</f>
        <v>19800</v>
      </c>
      <c r="D37" s="7">
        <f>2200*28</f>
        <v>61600</v>
      </c>
      <c r="E37" s="6">
        <f>D37/2</f>
        <v>30800</v>
      </c>
      <c r="F37" s="7">
        <f>2200*60</f>
        <v>132000</v>
      </c>
      <c r="G37" s="6">
        <f>F37/2</f>
        <v>66000</v>
      </c>
      <c r="H37" s="7">
        <f>2200*75</f>
        <v>165000</v>
      </c>
      <c r="I37" s="7"/>
      <c r="J37" s="7"/>
      <c r="K37" s="6">
        <f>H37/2</f>
        <v>82500</v>
      </c>
    </row>
    <row r="38" spans="1:11" x14ac:dyDescent="0.25">
      <c r="A38" s="7" t="s">
        <v>58</v>
      </c>
      <c r="B38" s="7">
        <f>1700*18</f>
        <v>30600</v>
      </c>
      <c r="C38" s="6">
        <f>B38/2</f>
        <v>15300</v>
      </c>
      <c r="D38" s="7">
        <f>1700*28</f>
        <v>47600</v>
      </c>
      <c r="E38" s="6">
        <f>D38/2</f>
        <v>23800</v>
      </c>
      <c r="F38" s="7">
        <f>1800*60</f>
        <v>108000</v>
      </c>
      <c r="G38" s="6">
        <f>F38/2</f>
        <v>54000</v>
      </c>
      <c r="H38" s="7">
        <f>1800*75</f>
        <v>135000</v>
      </c>
      <c r="I38" s="7"/>
      <c r="J38" s="7"/>
      <c r="K38" s="6">
        <f>H38/2</f>
        <v>67500</v>
      </c>
    </row>
    <row r="39" spans="1:11" x14ac:dyDescent="0.25">
      <c r="A39" s="7" t="s">
        <v>17</v>
      </c>
      <c r="B39" s="7">
        <v>27000</v>
      </c>
      <c r="C39" s="6">
        <f>B39/2</f>
        <v>13500</v>
      </c>
      <c r="D39" s="7">
        <v>42000</v>
      </c>
      <c r="E39" s="6">
        <f>D39/2</f>
        <v>21000</v>
      </c>
      <c r="F39" s="7">
        <v>90000</v>
      </c>
      <c r="G39" s="6">
        <f>F39/2</f>
        <v>45000</v>
      </c>
      <c r="H39" s="7">
        <v>112500</v>
      </c>
      <c r="I39" s="7"/>
      <c r="J39" s="7"/>
      <c r="K39" s="6">
        <f>H39/2</f>
        <v>56250</v>
      </c>
    </row>
    <row r="40" spans="1:11" x14ac:dyDescent="0.25">
      <c r="A40" s="7" t="s">
        <v>18</v>
      </c>
      <c r="B40" s="7">
        <v>21500</v>
      </c>
      <c r="C40" s="6">
        <f>B40/2</f>
        <v>10750</v>
      </c>
      <c r="D40" s="7">
        <v>31500</v>
      </c>
      <c r="E40" s="6">
        <f>D40/2</f>
        <v>15750</v>
      </c>
      <c r="F40" s="7">
        <v>58000</v>
      </c>
      <c r="G40" s="6">
        <f>F40/2</f>
        <v>29000</v>
      </c>
      <c r="H40" s="7">
        <v>70000</v>
      </c>
      <c r="I40" s="7"/>
      <c r="J40" s="7"/>
      <c r="K40" s="6">
        <f>H40/2</f>
        <v>35000</v>
      </c>
    </row>
    <row r="41" spans="1:11" x14ac:dyDescent="0.25">
      <c r="A41" s="7" t="s">
        <v>19</v>
      </c>
      <c r="B41" s="7">
        <v>29000</v>
      </c>
      <c r="C41" s="6">
        <f>B41/2</f>
        <v>14500</v>
      </c>
      <c r="D41" s="7">
        <v>45000</v>
      </c>
      <c r="E41" s="6">
        <f>D41/2</f>
        <v>22500</v>
      </c>
      <c r="F41" s="7">
        <v>96000</v>
      </c>
      <c r="G41" s="6">
        <f>F41/2</f>
        <v>48000</v>
      </c>
      <c r="H41" s="7">
        <v>120000</v>
      </c>
      <c r="I41" s="7"/>
      <c r="J41" s="7"/>
      <c r="K41" s="6">
        <f>H41/2</f>
        <v>60000</v>
      </c>
    </row>
    <row r="42" spans="1:11" x14ac:dyDescent="0.25">
      <c r="A42" s="7" t="s">
        <v>38</v>
      </c>
      <c r="B42" s="7">
        <v>42000</v>
      </c>
      <c r="C42" s="6">
        <f>B42/2</f>
        <v>21000</v>
      </c>
      <c r="D42" s="7">
        <v>64500</v>
      </c>
      <c r="E42" s="6">
        <f>D42/2</f>
        <v>32250</v>
      </c>
      <c r="F42" s="7">
        <v>138000</v>
      </c>
      <c r="G42" s="6">
        <f>F42/2</f>
        <v>69000</v>
      </c>
      <c r="H42" s="7">
        <v>172500</v>
      </c>
      <c r="I42" s="7"/>
      <c r="J42" s="7"/>
      <c r="K42" s="6">
        <f>H42/2</f>
        <v>86250</v>
      </c>
    </row>
    <row r="43" spans="1:11" x14ac:dyDescent="0.25">
      <c r="A43" s="7" t="s">
        <v>39</v>
      </c>
      <c r="B43" s="7">
        <v>21000</v>
      </c>
      <c r="C43" s="6">
        <f>B43/2</f>
        <v>10500</v>
      </c>
      <c r="D43" s="7">
        <v>33000</v>
      </c>
      <c r="E43" s="6">
        <f>D43/2</f>
        <v>16500</v>
      </c>
      <c r="F43" s="7">
        <v>51500</v>
      </c>
      <c r="G43" s="6">
        <f>F43/2</f>
        <v>25750</v>
      </c>
      <c r="H43" s="7">
        <v>80000</v>
      </c>
      <c r="I43" s="7"/>
      <c r="J43" s="7"/>
      <c r="K43" s="6">
        <f>H43/2</f>
        <v>40000</v>
      </c>
    </row>
    <row r="44" spans="1:11" x14ac:dyDescent="0.25">
      <c r="A44" s="7" t="s">
        <v>40</v>
      </c>
      <c r="B44" s="7">
        <v>65000</v>
      </c>
      <c r="C44" s="6">
        <f>B44/2</f>
        <v>32500</v>
      </c>
      <c r="D44" s="7">
        <v>96000</v>
      </c>
      <c r="E44" s="6">
        <f>D44/2</f>
        <v>48000</v>
      </c>
      <c r="F44" s="7">
        <v>192000</v>
      </c>
      <c r="G44" s="6">
        <f>F44/2</f>
        <v>96000</v>
      </c>
      <c r="H44" s="7">
        <v>240000</v>
      </c>
      <c r="I44" s="7"/>
      <c r="J44" s="7"/>
      <c r="K44" s="6">
        <f>H44/2</f>
        <v>120000</v>
      </c>
    </row>
    <row r="45" spans="1:11" x14ac:dyDescent="0.25">
      <c r="A45" s="7" t="s">
        <v>59</v>
      </c>
      <c r="B45" s="7">
        <f>20*1826</f>
        <v>36520</v>
      </c>
      <c r="C45" s="6">
        <f>B45/2</f>
        <v>18260</v>
      </c>
      <c r="D45" s="7">
        <f>1826*30</f>
        <v>54780</v>
      </c>
      <c r="E45" s="6">
        <f>D45/2</f>
        <v>27390</v>
      </c>
      <c r="F45" s="7">
        <f>60*1826</f>
        <v>109560</v>
      </c>
      <c r="G45" s="6">
        <f>F45/2</f>
        <v>54780</v>
      </c>
      <c r="H45" s="7">
        <f>75*1826</f>
        <v>136950</v>
      </c>
      <c r="I45" s="7"/>
      <c r="J45" s="7"/>
      <c r="K45" s="6">
        <f>H45/2</f>
        <v>68475</v>
      </c>
    </row>
    <row r="46" spans="1:11" x14ac:dyDescent="0.25">
      <c r="A46" s="7" t="s">
        <v>60</v>
      </c>
      <c r="B46" s="7">
        <f>1426*18</f>
        <v>25668</v>
      </c>
      <c r="C46" s="6">
        <f>B46/2</f>
        <v>12834</v>
      </c>
      <c r="D46" s="7">
        <f>1426*28</f>
        <v>39928</v>
      </c>
      <c r="E46" s="6">
        <f>D46/2</f>
        <v>19964</v>
      </c>
      <c r="F46" s="7">
        <f>1426*40</f>
        <v>57040</v>
      </c>
      <c r="G46" s="6">
        <f>F46/2</f>
        <v>28520</v>
      </c>
      <c r="H46" s="7">
        <f>50*1426</f>
        <v>71300</v>
      </c>
      <c r="I46" s="7"/>
      <c r="J46" s="7"/>
      <c r="K46" s="6">
        <f>H46/2</f>
        <v>35650</v>
      </c>
    </row>
    <row r="47" spans="1:11" x14ac:dyDescent="0.25">
      <c r="A47" s="6" t="s">
        <v>61</v>
      </c>
      <c r="B47" s="6">
        <f>1600*18</f>
        <v>28800</v>
      </c>
      <c r="C47" s="6">
        <f>B47/2</f>
        <v>14400</v>
      </c>
      <c r="D47" s="6">
        <f>1600*28</f>
        <v>44800</v>
      </c>
      <c r="E47" s="6">
        <f>D47/2</f>
        <v>22400</v>
      </c>
      <c r="F47" s="6">
        <f>1600*60</f>
        <v>96000</v>
      </c>
      <c r="G47" s="6">
        <f>F47/2</f>
        <v>48000</v>
      </c>
      <c r="H47" s="6">
        <f>1600*75</f>
        <v>120000</v>
      </c>
      <c r="I47" s="6"/>
      <c r="J47" s="6"/>
      <c r="K47" s="6">
        <f>H47/2</f>
        <v>60000</v>
      </c>
    </row>
    <row r="48" spans="1:11" x14ac:dyDescent="0.25">
      <c r="A48" s="7" t="s">
        <v>20</v>
      </c>
      <c r="B48" s="7">
        <v>34500</v>
      </c>
      <c r="C48" s="6">
        <f>B48/2</f>
        <v>17250</v>
      </c>
      <c r="D48" s="7">
        <v>53500</v>
      </c>
      <c r="E48" s="6">
        <f>D48/2</f>
        <v>26750</v>
      </c>
      <c r="F48" s="7">
        <v>114000</v>
      </c>
      <c r="G48" s="6">
        <f>F48/2</f>
        <v>57000</v>
      </c>
      <c r="H48" s="7">
        <v>142500</v>
      </c>
      <c r="I48" s="7"/>
      <c r="J48" s="7"/>
      <c r="K48" s="6">
        <f>H48/2</f>
        <v>71250</v>
      </c>
    </row>
    <row r="49" spans="1:11" x14ac:dyDescent="0.25">
      <c r="A49" s="7" t="s">
        <v>21</v>
      </c>
      <c r="B49" s="7">
        <v>29000</v>
      </c>
      <c r="C49" s="6">
        <f>B49/2</f>
        <v>14500</v>
      </c>
      <c r="D49" s="7">
        <v>45000</v>
      </c>
      <c r="E49" s="6">
        <f>D49/2</f>
        <v>22500</v>
      </c>
      <c r="F49" s="7">
        <v>72000</v>
      </c>
      <c r="G49" s="6">
        <f>F49/2</f>
        <v>36000</v>
      </c>
      <c r="H49" s="7">
        <v>80000</v>
      </c>
      <c r="I49" s="7"/>
      <c r="J49" s="7"/>
      <c r="K49" s="6">
        <f>H49/2</f>
        <v>40000</v>
      </c>
    </row>
    <row r="50" spans="1:11" x14ac:dyDescent="0.25">
      <c r="A50" s="7" t="s">
        <v>22</v>
      </c>
      <c r="B50" s="7">
        <v>47000</v>
      </c>
      <c r="C50" s="6">
        <f>B50/2</f>
        <v>23500</v>
      </c>
      <c r="D50" s="7">
        <v>73000</v>
      </c>
      <c r="E50" s="6">
        <f>D50/2</f>
        <v>36500</v>
      </c>
      <c r="F50" s="7">
        <v>156000</v>
      </c>
      <c r="G50" s="6">
        <f>F50/2</f>
        <v>78000</v>
      </c>
      <c r="H50" s="7">
        <v>195000</v>
      </c>
      <c r="I50" s="7"/>
      <c r="J50" s="7"/>
      <c r="K50" s="6">
        <f>H50/2</f>
        <v>97500</v>
      </c>
    </row>
    <row r="51" spans="1:11" x14ac:dyDescent="0.25">
      <c r="A51" s="7" t="s">
        <v>41</v>
      </c>
      <c r="B51" s="7">
        <v>23000</v>
      </c>
      <c r="C51" s="6">
        <f>B51/2</f>
        <v>11500</v>
      </c>
      <c r="D51" s="7">
        <v>33000</v>
      </c>
      <c r="E51" s="6">
        <f>D51/2</f>
        <v>16500</v>
      </c>
      <c r="F51" s="7">
        <v>56400</v>
      </c>
      <c r="G51" s="6">
        <f>F51/2</f>
        <v>28200</v>
      </c>
      <c r="H51" s="7">
        <v>70500</v>
      </c>
      <c r="I51" s="7"/>
      <c r="J51" s="7"/>
      <c r="K51" s="6">
        <f>H51/2</f>
        <v>35250</v>
      </c>
    </row>
    <row r="52" spans="1:11" x14ac:dyDescent="0.25">
      <c r="A52" s="7" t="s">
        <v>42</v>
      </c>
      <c r="B52" s="7">
        <v>30000</v>
      </c>
      <c r="C52" s="6">
        <f>B52/2</f>
        <v>15000</v>
      </c>
      <c r="D52" s="7">
        <v>47500</v>
      </c>
      <c r="E52" s="6">
        <f>D52/2</f>
        <v>23750</v>
      </c>
      <c r="F52" s="7">
        <v>75000</v>
      </c>
      <c r="G52" s="6">
        <f>F52/2</f>
        <v>37500</v>
      </c>
      <c r="H52" s="7">
        <v>85000</v>
      </c>
      <c r="I52" s="7"/>
      <c r="J52" s="7"/>
      <c r="K52" s="6">
        <f>H52/2</f>
        <v>42500</v>
      </c>
    </row>
    <row r="53" spans="1:11" x14ac:dyDescent="0.25">
      <c r="A53" s="7" t="s">
        <v>43</v>
      </c>
      <c r="B53" s="7">
        <v>22000</v>
      </c>
      <c r="C53" s="6">
        <f>B53/2</f>
        <v>11000</v>
      </c>
      <c r="D53" s="7">
        <v>33000</v>
      </c>
      <c r="E53" s="6">
        <f>D53/2</f>
        <v>16500</v>
      </c>
      <c r="F53" s="7">
        <v>40000</v>
      </c>
      <c r="G53" s="6">
        <f>F53/2</f>
        <v>20000</v>
      </c>
      <c r="H53" s="7">
        <v>50000</v>
      </c>
      <c r="I53" s="7"/>
      <c r="J53" s="7"/>
      <c r="K53" s="6">
        <f>H53/2</f>
        <v>25000</v>
      </c>
    </row>
    <row r="54" spans="1:11" x14ac:dyDescent="0.25">
      <c r="A54" s="6" t="s">
        <v>62</v>
      </c>
      <c r="B54" s="6">
        <f>3700*18</f>
        <v>66600</v>
      </c>
      <c r="C54" s="6">
        <f>B54/2</f>
        <v>33300</v>
      </c>
      <c r="D54" s="6">
        <f>3700*28</f>
        <v>103600</v>
      </c>
      <c r="E54" s="6">
        <f>D54/2</f>
        <v>51800</v>
      </c>
      <c r="F54" s="6">
        <f>3700*60</f>
        <v>222000</v>
      </c>
      <c r="G54" s="6">
        <f>F54/2</f>
        <v>111000</v>
      </c>
      <c r="H54" s="6">
        <f>3700*75</f>
        <v>277500</v>
      </c>
      <c r="I54" s="6"/>
      <c r="J54" s="6"/>
      <c r="K54" s="6">
        <f>H54/2</f>
        <v>138750</v>
      </c>
    </row>
    <row r="55" spans="1:11" x14ac:dyDescent="0.25">
      <c r="A55" s="6" t="s">
        <v>63</v>
      </c>
      <c r="B55" s="6">
        <f>1400*18</f>
        <v>25200</v>
      </c>
      <c r="C55" s="6">
        <f>B55/2</f>
        <v>12600</v>
      </c>
      <c r="D55" s="6">
        <f>28*1400</f>
        <v>39200</v>
      </c>
      <c r="E55" s="6">
        <f>D55/2</f>
        <v>19600</v>
      </c>
      <c r="F55" s="6">
        <f>45*1400</f>
        <v>63000</v>
      </c>
      <c r="G55" s="6">
        <f>F55/2</f>
        <v>31500</v>
      </c>
      <c r="H55" s="6">
        <f>55*1400</f>
        <v>77000</v>
      </c>
      <c r="I55" s="6"/>
      <c r="J55" s="6"/>
      <c r="K55" s="6">
        <f>H55/2</f>
        <v>38500</v>
      </c>
    </row>
    <row r="56" spans="1:11" x14ac:dyDescent="0.25">
      <c r="A56" s="6" t="s">
        <v>64</v>
      </c>
      <c r="B56" s="6">
        <f>2200*18</f>
        <v>39600</v>
      </c>
      <c r="C56" s="6">
        <f>B56/2</f>
        <v>19800</v>
      </c>
      <c r="D56" s="6">
        <f>2200*28</f>
        <v>61600</v>
      </c>
      <c r="E56" s="6">
        <f>D56/2</f>
        <v>30800</v>
      </c>
      <c r="F56" s="6">
        <f>2200*60</f>
        <v>132000</v>
      </c>
      <c r="G56" s="6">
        <f>F56/2</f>
        <v>66000</v>
      </c>
      <c r="H56" s="6">
        <f>2200*75</f>
        <v>165000</v>
      </c>
      <c r="I56" s="6"/>
      <c r="J56" s="6"/>
      <c r="K56" s="6">
        <f>H56/2</f>
        <v>82500</v>
      </c>
    </row>
    <row r="57" spans="1:11" x14ac:dyDescent="0.25">
      <c r="A57" s="7" t="s">
        <v>23</v>
      </c>
      <c r="B57" s="7">
        <v>105000</v>
      </c>
      <c r="C57" s="6">
        <f>B57/2</f>
        <v>52500</v>
      </c>
      <c r="D57" s="7">
        <v>162500</v>
      </c>
      <c r="E57" s="6">
        <f>D57/2</f>
        <v>81250</v>
      </c>
      <c r="F57" s="7">
        <v>348000</v>
      </c>
      <c r="G57" s="6">
        <f>F57/2</f>
        <v>174000</v>
      </c>
      <c r="H57" s="7">
        <v>435000</v>
      </c>
      <c r="I57" s="7"/>
      <c r="J57" s="7"/>
      <c r="K57" s="6">
        <f>H57/2</f>
        <v>217500</v>
      </c>
    </row>
    <row r="58" spans="1:11" x14ac:dyDescent="0.25">
      <c r="A58" s="7" t="s">
        <v>24</v>
      </c>
      <c r="B58" s="7">
        <v>29500</v>
      </c>
      <c r="C58" s="6">
        <f>B58/2</f>
        <v>14750</v>
      </c>
      <c r="D58" s="7">
        <v>45500</v>
      </c>
      <c r="E58" s="6">
        <f>D58/2</f>
        <v>22750</v>
      </c>
      <c r="F58" s="7">
        <v>72000</v>
      </c>
      <c r="G58" s="6">
        <f>F58/2</f>
        <v>36000</v>
      </c>
      <c r="H58" s="7">
        <v>80000</v>
      </c>
      <c r="I58" s="7"/>
      <c r="J58" s="7"/>
      <c r="K58" s="6">
        <f>H58/2</f>
        <v>40000</v>
      </c>
    </row>
    <row r="59" spans="1:11" x14ac:dyDescent="0.25">
      <c r="A59" s="7" t="s">
        <v>25</v>
      </c>
      <c r="B59" s="7">
        <v>34500</v>
      </c>
      <c r="C59" s="6">
        <f>B59/2</f>
        <v>17250</v>
      </c>
      <c r="D59" s="7">
        <v>53500</v>
      </c>
      <c r="E59" s="6">
        <f>D59/2</f>
        <v>26750</v>
      </c>
      <c r="F59" s="7">
        <v>114000</v>
      </c>
      <c r="G59" s="6">
        <f>F59/2</f>
        <v>57000</v>
      </c>
      <c r="H59" s="7">
        <v>142500</v>
      </c>
      <c r="I59" s="7"/>
      <c r="J59" s="7"/>
      <c r="K59" s="6">
        <f>H59/2</f>
        <v>71250</v>
      </c>
    </row>
    <row r="60" spans="1:11" x14ac:dyDescent="0.25">
      <c r="A60" s="7" t="s">
        <v>44</v>
      </c>
      <c r="B60" s="7">
        <f>2800*18</f>
        <v>50400</v>
      </c>
      <c r="C60" s="6">
        <f>B60/2</f>
        <v>25200</v>
      </c>
      <c r="D60" s="7">
        <f>2800*28</f>
        <v>78400</v>
      </c>
      <c r="E60" s="6">
        <f>D60/2</f>
        <v>39200</v>
      </c>
      <c r="F60" s="7">
        <f>2800*60</f>
        <v>168000</v>
      </c>
      <c r="G60" s="6">
        <f>F60/2</f>
        <v>84000</v>
      </c>
      <c r="H60" s="7">
        <f>2800*75</f>
        <v>210000</v>
      </c>
      <c r="I60" s="7"/>
      <c r="J60" s="7"/>
      <c r="K60" s="6">
        <f>H60/2</f>
        <v>105000</v>
      </c>
    </row>
    <row r="61" spans="1:11" x14ac:dyDescent="0.25">
      <c r="A61" s="7" t="s">
        <v>45</v>
      </c>
      <c r="B61" s="7">
        <f>1400*18</f>
        <v>25200</v>
      </c>
      <c r="C61" s="6">
        <f>B61/2</f>
        <v>12600</v>
      </c>
      <c r="D61" s="7">
        <f>1400*28</f>
        <v>39200</v>
      </c>
      <c r="E61" s="6">
        <f>D61/2</f>
        <v>19600</v>
      </c>
      <c r="F61" s="7">
        <f>1400*43</f>
        <v>60200</v>
      </c>
      <c r="G61" s="6">
        <f>F61/2</f>
        <v>30100</v>
      </c>
      <c r="H61" s="7">
        <f>1400*53</f>
        <v>74200</v>
      </c>
      <c r="I61" s="7"/>
      <c r="J61" s="7"/>
      <c r="K61" s="6">
        <f>H61/2</f>
        <v>37100</v>
      </c>
    </row>
    <row r="62" spans="1:11" x14ac:dyDescent="0.25">
      <c r="A62" s="7" t="s">
        <v>46</v>
      </c>
      <c r="B62" s="7">
        <v>39000</v>
      </c>
      <c r="C62" s="6">
        <f>B62/2</f>
        <v>19500</v>
      </c>
      <c r="D62" s="7">
        <v>59000</v>
      </c>
      <c r="E62" s="6">
        <f>D62/2</f>
        <v>29500</v>
      </c>
      <c r="F62" s="7">
        <v>90000</v>
      </c>
      <c r="G62" s="6">
        <f>F62/2</f>
        <v>45000</v>
      </c>
      <c r="H62" s="7">
        <v>115000</v>
      </c>
      <c r="I62" s="7"/>
      <c r="J62" s="7"/>
      <c r="K62" s="6">
        <f>H62/2</f>
        <v>57500</v>
      </c>
    </row>
    <row r="63" spans="1:11" x14ac:dyDescent="0.25">
      <c r="A63" s="6" t="s">
        <v>65</v>
      </c>
      <c r="B63" s="6">
        <f>6400*18</f>
        <v>115200</v>
      </c>
      <c r="C63" s="6">
        <f>B63/2</f>
        <v>57600</v>
      </c>
      <c r="D63" s="6">
        <f>6400*28</f>
        <v>179200</v>
      </c>
      <c r="E63" s="6">
        <f>D63/2</f>
        <v>89600</v>
      </c>
      <c r="F63" s="6">
        <f>6400*60</f>
        <v>384000</v>
      </c>
      <c r="G63" s="6">
        <f>F63/2</f>
        <v>192000</v>
      </c>
      <c r="H63" s="6">
        <f>6400*75</f>
        <v>480000</v>
      </c>
      <c r="I63" s="6"/>
      <c r="J63" s="6"/>
      <c r="K63" s="6">
        <f>H63/2</f>
        <v>240000</v>
      </c>
    </row>
    <row r="64" spans="1:11" x14ac:dyDescent="0.25">
      <c r="A64" s="6" t="s">
        <v>66</v>
      </c>
      <c r="B64" s="6">
        <f>970*18</f>
        <v>17460</v>
      </c>
      <c r="C64" s="6">
        <f>B64/2</f>
        <v>8730</v>
      </c>
      <c r="D64" s="6">
        <f>970*28</f>
        <v>27160</v>
      </c>
      <c r="E64" s="6">
        <f>D64/2</f>
        <v>13580</v>
      </c>
      <c r="F64" s="6">
        <f>970*45</f>
        <v>43650</v>
      </c>
      <c r="G64" s="6">
        <f>F64/2</f>
        <v>21825</v>
      </c>
      <c r="H64" s="6">
        <f>970*55</f>
        <v>53350</v>
      </c>
      <c r="I64" s="6"/>
      <c r="J64" s="6"/>
      <c r="K64" s="6">
        <f>H64/2</f>
        <v>26675</v>
      </c>
    </row>
  </sheetData>
  <sortState ref="A4:K64">
    <sortCondition ref="A3:A64"/>
  </sortState>
  <mergeCells count="6">
    <mergeCell ref="J1:K1"/>
    <mergeCell ref="D1:E1"/>
    <mergeCell ref="F1:G1"/>
    <mergeCell ref="H1:I1"/>
    <mergeCell ref="B1:C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sqref="A1:K2"/>
    </sheetView>
  </sheetViews>
  <sheetFormatPr defaultRowHeight="15" x14ac:dyDescent="0.25"/>
  <cols>
    <col min="1" max="1" width="15.7109375" customWidth="1"/>
    <col min="2" max="2" width="13.85546875" customWidth="1"/>
    <col min="3" max="3" width="15.7109375" customWidth="1"/>
    <col min="4" max="4" width="13.42578125" customWidth="1"/>
    <col min="5" max="5" width="11.7109375" customWidth="1"/>
    <col min="6" max="6" width="13.7109375" customWidth="1"/>
    <col min="7" max="7" width="13" customWidth="1"/>
    <col min="8" max="8" width="12.7109375" customWidth="1"/>
    <col min="9" max="9" width="14" customWidth="1"/>
    <col min="10" max="10" width="13.140625" customWidth="1"/>
    <col min="11" max="11" width="14.7109375" customWidth="1"/>
  </cols>
  <sheetData>
    <row r="1" spans="1:11" x14ac:dyDescent="0.25">
      <c r="A1" s="15" t="s">
        <v>1</v>
      </c>
      <c r="B1" s="16" t="s">
        <v>0</v>
      </c>
      <c r="C1" s="16"/>
      <c r="D1" s="17" t="s">
        <v>68</v>
      </c>
      <c r="E1" s="17"/>
      <c r="F1" s="17" t="s">
        <v>69</v>
      </c>
      <c r="G1" s="17"/>
      <c r="H1" s="17" t="s">
        <v>70</v>
      </c>
      <c r="I1" s="17"/>
      <c r="J1" s="17" t="s">
        <v>67</v>
      </c>
      <c r="K1" s="17"/>
    </row>
    <row r="2" spans="1:11" ht="30" x14ac:dyDescent="0.25">
      <c r="A2" s="15"/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10" t="s">
        <v>2</v>
      </c>
      <c r="I2" s="10" t="s">
        <v>3</v>
      </c>
      <c r="J2" s="10" t="s">
        <v>2</v>
      </c>
      <c r="K2" s="10" t="s">
        <v>3</v>
      </c>
    </row>
    <row r="3" spans="1:11" ht="17.25" customHeight="1" x14ac:dyDescent="0.25">
      <c r="A3" s="8" t="s">
        <v>5</v>
      </c>
      <c r="B3" s="8">
        <v>52000</v>
      </c>
      <c r="C3" s="8">
        <f>B3/2</f>
        <v>26000</v>
      </c>
      <c r="D3" s="8">
        <f>2600*28</f>
        <v>72800</v>
      </c>
      <c r="E3" s="8">
        <f>D3/2</f>
        <v>36400</v>
      </c>
      <c r="F3" s="8">
        <f>2600*60</f>
        <v>156000</v>
      </c>
      <c r="G3" s="8">
        <f>F3/2</f>
        <v>78000</v>
      </c>
      <c r="H3" s="8">
        <f>2600*75</f>
        <v>195000</v>
      </c>
      <c r="I3" s="8">
        <f>H3/2</f>
        <v>97500</v>
      </c>
      <c r="J3" s="8">
        <f>2600*80</f>
        <v>208000</v>
      </c>
      <c r="K3" s="8">
        <f>J3/2</f>
        <v>104000</v>
      </c>
    </row>
    <row r="4" spans="1:11" ht="13.5" customHeight="1" x14ac:dyDescent="0.25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>
        <f>J4/2</f>
        <v>0</v>
      </c>
    </row>
    <row r="5" spans="1:11" x14ac:dyDescent="0.25">
      <c r="A5" s="8" t="s">
        <v>7</v>
      </c>
      <c r="B5" s="8">
        <f>4000*18</f>
        <v>72000</v>
      </c>
      <c r="C5" s="8">
        <f>B5/2</f>
        <v>36000</v>
      </c>
      <c r="D5" s="8">
        <f>4000*28</f>
        <v>112000</v>
      </c>
      <c r="E5" s="8">
        <f>D5/2</f>
        <v>56000</v>
      </c>
      <c r="F5" s="8">
        <f>4000*60</f>
        <v>240000</v>
      </c>
      <c r="G5" s="8">
        <f>F5/2</f>
        <v>120000</v>
      </c>
      <c r="H5" s="8">
        <f>4000*75</f>
        <v>300000</v>
      </c>
      <c r="I5" s="8">
        <f>H5/2</f>
        <v>150000</v>
      </c>
      <c r="J5" s="8">
        <f>4000*80</f>
        <v>320000</v>
      </c>
      <c r="K5" s="8">
        <f>J5/2</f>
        <v>160000</v>
      </c>
    </row>
    <row r="6" spans="1:11" ht="21" customHeight="1" x14ac:dyDescent="0.25">
      <c r="A6" s="9" t="s">
        <v>26</v>
      </c>
      <c r="B6" s="9">
        <v>24000</v>
      </c>
      <c r="C6" s="8">
        <f>B6/2</f>
        <v>12000</v>
      </c>
      <c r="D6" s="9">
        <v>38000</v>
      </c>
      <c r="E6" s="8">
        <f>D6/2</f>
        <v>19000</v>
      </c>
      <c r="F6" s="9">
        <f>1300*50</f>
        <v>65000</v>
      </c>
      <c r="G6" s="8">
        <f>F6/2</f>
        <v>32500</v>
      </c>
      <c r="H6" s="9">
        <f>1300*65</f>
        <v>84500</v>
      </c>
      <c r="I6" s="8">
        <f>H6/2</f>
        <v>42250</v>
      </c>
      <c r="J6" s="9">
        <f>1300*80</f>
        <v>104000</v>
      </c>
      <c r="K6" s="8">
        <f>J6/2</f>
        <v>52000</v>
      </c>
    </row>
    <row r="7" spans="1:11" ht="18" customHeight="1" x14ac:dyDescent="0.25">
      <c r="A7" s="9" t="s">
        <v>27</v>
      </c>
      <c r="B7" s="9">
        <f>1500*18</f>
        <v>27000</v>
      </c>
      <c r="C7" s="8">
        <f>B7/2</f>
        <v>13500</v>
      </c>
      <c r="D7" s="9">
        <f>1500*28</f>
        <v>42000</v>
      </c>
      <c r="E7" s="8">
        <f>D7/2</f>
        <v>21000</v>
      </c>
      <c r="F7" s="9">
        <f>1500*50</f>
        <v>75000</v>
      </c>
      <c r="G7" s="8">
        <f>F7/2</f>
        <v>37500</v>
      </c>
      <c r="H7" s="9">
        <f>1500*60</f>
        <v>90000</v>
      </c>
      <c r="I7" s="8">
        <f>H7/2</f>
        <v>45000</v>
      </c>
      <c r="J7" s="9">
        <f>1500*80</f>
        <v>120000</v>
      </c>
      <c r="K7" s="8">
        <f>J7/2</f>
        <v>60000</v>
      </c>
    </row>
    <row r="8" spans="1:11" x14ac:dyDescent="0.25">
      <c r="A8" s="9" t="s">
        <v>28</v>
      </c>
      <c r="B8" s="9">
        <v>36000</v>
      </c>
      <c r="C8" s="8">
        <f>B8/2</f>
        <v>18000</v>
      </c>
      <c r="D8" s="9">
        <f>2000*28</f>
        <v>56000</v>
      </c>
      <c r="E8" s="8">
        <f>D8/2</f>
        <v>28000</v>
      </c>
      <c r="F8" s="9">
        <f>2000*50</f>
        <v>100000</v>
      </c>
      <c r="G8" s="8">
        <f>F8/2</f>
        <v>50000</v>
      </c>
      <c r="H8" s="9">
        <f>2000*60</f>
        <v>120000</v>
      </c>
      <c r="I8" s="8">
        <f>H8/2</f>
        <v>60000</v>
      </c>
      <c r="J8" s="9">
        <f>2000*80</f>
        <v>160000</v>
      </c>
      <c r="K8" s="8">
        <f>J8/2</f>
        <v>80000</v>
      </c>
    </row>
    <row r="9" spans="1:11" ht="18" customHeight="1" x14ac:dyDescent="0.25">
      <c r="A9" s="9" t="s">
        <v>47</v>
      </c>
      <c r="B9" s="9">
        <f>1500*18</f>
        <v>27000</v>
      </c>
      <c r="C9" s="8">
        <f>B9/2</f>
        <v>13500</v>
      </c>
      <c r="D9" s="9">
        <f>1500*28</f>
        <v>42000</v>
      </c>
      <c r="E9" s="8">
        <f>D9/2</f>
        <v>21000</v>
      </c>
      <c r="F9" s="9">
        <v>70000</v>
      </c>
      <c r="G9" s="8">
        <f>F9/2</f>
        <v>35000</v>
      </c>
      <c r="H9" s="9">
        <v>80000</v>
      </c>
      <c r="I9" s="8">
        <f>H9/2</f>
        <v>40000</v>
      </c>
      <c r="J9" s="9">
        <f>1500*80</f>
        <v>120000</v>
      </c>
      <c r="K9" s="8">
        <f>J9/2</f>
        <v>60000</v>
      </c>
    </row>
    <row r="10" spans="1:11" x14ac:dyDescent="0.25">
      <c r="A10" s="9" t="s">
        <v>48</v>
      </c>
      <c r="B10" s="9">
        <f>430*22</f>
        <v>9460</v>
      </c>
      <c r="C10" s="8">
        <f>B10/2</f>
        <v>4730</v>
      </c>
      <c r="D10" s="9">
        <f>430*36</f>
        <v>15480</v>
      </c>
      <c r="E10" s="8">
        <f>D10/2</f>
        <v>7740</v>
      </c>
      <c r="F10" s="9">
        <f>430*50</f>
        <v>21500</v>
      </c>
      <c r="G10" s="8">
        <f>F10/2</f>
        <v>10750</v>
      </c>
      <c r="H10" s="9">
        <f>430*70</f>
        <v>30100</v>
      </c>
      <c r="I10" s="8">
        <f>H10/2</f>
        <v>15050</v>
      </c>
      <c r="J10" s="9">
        <f>430*80</f>
        <v>34400</v>
      </c>
      <c r="K10" s="8">
        <f>J10/2</f>
        <v>17200</v>
      </c>
    </row>
    <row r="11" spans="1:11" x14ac:dyDescent="0.25">
      <c r="A11" s="9" t="s">
        <v>49</v>
      </c>
      <c r="B11" s="9">
        <f>1900*18</f>
        <v>34200</v>
      </c>
      <c r="C11" s="8">
        <f>B11/2</f>
        <v>17100</v>
      </c>
      <c r="D11" s="9">
        <f>1900*28</f>
        <v>53200</v>
      </c>
      <c r="E11" s="8">
        <f>D11/2</f>
        <v>26600</v>
      </c>
      <c r="F11" s="9">
        <f>1900*50</f>
        <v>95000</v>
      </c>
      <c r="G11" s="8">
        <f>F11/2</f>
        <v>47500</v>
      </c>
      <c r="H11" s="9">
        <f>1900*60</f>
        <v>114000</v>
      </c>
      <c r="I11" s="8">
        <f>H11/2</f>
        <v>57000</v>
      </c>
      <c r="J11" s="9">
        <f>1900*80</f>
        <v>152000</v>
      </c>
      <c r="K11" s="8">
        <f>J11/2</f>
        <v>76000</v>
      </c>
    </row>
    <row r="12" spans="1:11" x14ac:dyDescent="0.25">
      <c r="A12" s="8" t="s">
        <v>8</v>
      </c>
      <c r="B12" s="8">
        <f>20*1065</f>
        <v>21300</v>
      </c>
      <c r="C12" s="8">
        <f>B12/2</f>
        <v>10650</v>
      </c>
      <c r="D12" s="8">
        <f>28*1065</f>
        <v>29820</v>
      </c>
      <c r="E12" s="8">
        <f>D12/2</f>
        <v>14910</v>
      </c>
      <c r="F12" s="8">
        <f>1065*60</f>
        <v>63900</v>
      </c>
      <c r="G12" s="8">
        <f>F12/2</f>
        <v>31950</v>
      </c>
      <c r="H12" s="8">
        <f>1065*75</f>
        <v>79875</v>
      </c>
      <c r="I12" s="8">
        <f>H12/2</f>
        <v>39937.5</v>
      </c>
      <c r="J12" s="8">
        <f>1065*80</f>
        <v>85200</v>
      </c>
      <c r="K12" s="8">
        <f>J12/2</f>
        <v>42600</v>
      </c>
    </row>
    <row r="13" spans="1:11" x14ac:dyDescent="0.25">
      <c r="A13" s="8" t="s">
        <v>9</v>
      </c>
      <c r="B13" s="8">
        <f>2269*18</f>
        <v>40842</v>
      </c>
      <c r="C13" s="8">
        <f>B13/2</f>
        <v>20421</v>
      </c>
      <c r="D13" s="8">
        <v>65000</v>
      </c>
      <c r="E13" s="8">
        <f>D13/2</f>
        <v>32500</v>
      </c>
      <c r="F13" s="8">
        <f>2269*60</f>
        <v>136140</v>
      </c>
      <c r="G13" s="8">
        <f>F13/2</f>
        <v>68070</v>
      </c>
      <c r="H13" s="8">
        <f>2269*75</f>
        <v>170175</v>
      </c>
      <c r="I13" s="8">
        <f>H13/2</f>
        <v>85087.5</v>
      </c>
      <c r="J13" s="8">
        <f>2269*80</f>
        <v>181520</v>
      </c>
      <c r="K13" s="8">
        <f>J13/2</f>
        <v>90760</v>
      </c>
    </row>
    <row r="14" spans="1:11" x14ac:dyDescent="0.25">
      <c r="A14" s="8" t="s">
        <v>10</v>
      </c>
      <c r="B14" s="8">
        <f>1700*18</f>
        <v>30600</v>
      </c>
      <c r="C14" s="8">
        <f>B14/2</f>
        <v>15300</v>
      </c>
      <c r="D14" s="8">
        <f>1696*28</f>
        <v>47488</v>
      </c>
      <c r="E14" s="8">
        <f>D14/2</f>
        <v>23744</v>
      </c>
      <c r="F14" s="8">
        <f>1696*60</f>
        <v>101760</v>
      </c>
      <c r="G14" s="8">
        <f>F14/2</f>
        <v>50880</v>
      </c>
      <c r="H14" s="8">
        <f>1696*75</f>
        <v>127200</v>
      </c>
      <c r="I14" s="8">
        <f>H14/2</f>
        <v>63600</v>
      </c>
      <c r="J14" s="8">
        <f>1696*80</f>
        <v>135680</v>
      </c>
      <c r="K14" s="8">
        <f>J14/2</f>
        <v>67840</v>
      </c>
    </row>
    <row r="15" spans="1:11" x14ac:dyDescent="0.25">
      <c r="A15" s="9" t="s">
        <v>29</v>
      </c>
      <c r="B15" s="9">
        <v>32000</v>
      </c>
      <c r="C15" s="8">
        <f>B15/2</f>
        <v>16000</v>
      </c>
      <c r="D15" s="9">
        <v>49000</v>
      </c>
      <c r="E15" s="8">
        <f>D15/2</f>
        <v>24500</v>
      </c>
      <c r="F15" s="9">
        <f>1800*50</f>
        <v>90000</v>
      </c>
      <c r="G15" s="8">
        <f>F15/2</f>
        <v>45000</v>
      </c>
      <c r="H15" s="9">
        <f>1800*60</f>
        <v>108000</v>
      </c>
      <c r="I15" s="8">
        <f>H15/2</f>
        <v>54000</v>
      </c>
      <c r="J15" s="9">
        <f>1800*80</f>
        <v>144000</v>
      </c>
      <c r="K15" s="8">
        <f>J15/2</f>
        <v>72000</v>
      </c>
    </row>
    <row r="16" spans="1:11" x14ac:dyDescent="0.25">
      <c r="A16" s="9" t="s">
        <v>30</v>
      </c>
      <c r="B16" s="9">
        <f>5000*18</f>
        <v>90000</v>
      </c>
      <c r="C16" s="8">
        <f>B16/2</f>
        <v>45000</v>
      </c>
      <c r="D16" s="9">
        <f>5000*28</f>
        <v>140000</v>
      </c>
      <c r="E16" s="8">
        <f>D16/2</f>
        <v>70000</v>
      </c>
      <c r="F16" s="9">
        <f>5000*55</f>
        <v>275000</v>
      </c>
      <c r="G16" s="8">
        <f>F16/2</f>
        <v>137500</v>
      </c>
      <c r="H16" s="9">
        <f>5000*70</f>
        <v>350000</v>
      </c>
      <c r="I16" s="8">
        <f>H16/2</f>
        <v>175000</v>
      </c>
      <c r="J16" s="9">
        <f>5000*80</f>
        <v>400000</v>
      </c>
      <c r="K16" s="8">
        <f>J16/2</f>
        <v>200000</v>
      </c>
    </row>
    <row r="17" spans="1:11" x14ac:dyDescent="0.25">
      <c r="A17" s="9" t="s">
        <v>31</v>
      </c>
      <c r="B17" s="9">
        <f>1500*18</f>
        <v>27000</v>
      </c>
      <c r="C17" s="8">
        <f>B17/2</f>
        <v>13500</v>
      </c>
      <c r="D17" s="9">
        <f>1500*28</f>
        <v>42000</v>
      </c>
      <c r="E17" s="8">
        <f>D17/2</f>
        <v>21000</v>
      </c>
      <c r="F17" s="9">
        <v>60000</v>
      </c>
      <c r="G17" s="8">
        <f>F17/2</f>
        <v>30000</v>
      </c>
      <c r="H17" s="9">
        <v>70000</v>
      </c>
      <c r="I17" s="8">
        <f>H17/2</f>
        <v>35000</v>
      </c>
      <c r="J17" s="9">
        <f>1500*80</f>
        <v>120000</v>
      </c>
      <c r="K17" s="8">
        <f>J17/2</f>
        <v>60000</v>
      </c>
    </row>
    <row r="18" spans="1:11" x14ac:dyDescent="0.25">
      <c r="A18" s="9" t="s">
        <v>50</v>
      </c>
      <c r="B18" s="9">
        <f>1400*18</f>
        <v>25200</v>
      </c>
      <c r="C18" s="8">
        <f>B18/2</f>
        <v>12600</v>
      </c>
      <c r="D18" s="9">
        <f>1400*26</f>
        <v>36400</v>
      </c>
      <c r="E18" s="8">
        <f>D18/2</f>
        <v>18200</v>
      </c>
      <c r="F18" s="9">
        <f>1400*45</f>
        <v>63000</v>
      </c>
      <c r="G18" s="8">
        <f>F18/2</f>
        <v>31500</v>
      </c>
      <c r="H18" s="9">
        <f>1400*55</f>
        <v>77000</v>
      </c>
      <c r="I18" s="8">
        <f>H18/2</f>
        <v>38500</v>
      </c>
      <c r="J18" s="9">
        <f>1400*80</f>
        <v>112000</v>
      </c>
      <c r="K18" s="8">
        <f>J18/2</f>
        <v>56000</v>
      </c>
    </row>
    <row r="19" spans="1:11" x14ac:dyDescent="0.25">
      <c r="A19" s="9" t="s">
        <v>51</v>
      </c>
      <c r="B19" s="9">
        <f>2600*18*1.15</f>
        <v>53819.999999999993</v>
      </c>
      <c r="C19" s="8">
        <f>B19/2</f>
        <v>26909.999999999996</v>
      </c>
      <c r="D19" s="9">
        <f>2600*28*1.15</f>
        <v>83720</v>
      </c>
      <c r="E19" s="8">
        <f>D19/2</f>
        <v>41860</v>
      </c>
      <c r="F19" s="9">
        <f>2600*65</f>
        <v>169000</v>
      </c>
      <c r="G19" s="8">
        <f>F19/2</f>
        <v>84500</v>
      </c>
      <c r="H19" s="9">
        <f>2600*80</f>
        <v>208000</v>
      </c>
      <c r="I19" s="8">
        <f>H19/2</f>
        <v>104000</v>
      </c>
      <c r="J19" s="9">
        <f>2600*90</f>
        <v>234000</v>
      </c>
      <c r="K19" s="8">
        <f>J19/2</f>
        <v>117000</v>
      </c>
    </row>
    <row r="20" spans="1:11" x14ac:dyDescent="0.25">
      <c r="A20" s="9" t="s">
        <v>52</v>
      </c>
      <c r="B20" s="9">
        <f>1400*16</f>
        <v>22400</v>
      </c>
      <c r="C20" s="8">
        <f>B20/2</f>
        <v>11200</v>
      </c>
      <c r="D20" s="9">
        <f>1400*26</f>
        <v>36400</v>
      </c>
      <c r="E20" s="8">
        <f>D20/2</f>
        <v>18200</v>
      </c>
      <c r="F20" s="9">
        <f>1400*50</f>
        <v>70000</v>
      </c>
      <c r="G20" s="8">
        <f>F20/2</f>
        <v>35000</v>
      </c>
      <c r="H20" s="9">
        <f>1400*60</f>
        <v>84000</v>
      </c>
      <c r="I20" s="8">
        <f>H20/2</f>
        <v>42000</v>
      </c>
      <c r="J20" s="9">
        <f>1400*80</f>
        <v>112000</v>
      </c>
      <c r="K20" s="8">
        <f>J20/2</f>
        <v>56000</v>
      </c>
    </row>
    <row r="21" spans="1:11" x14ac:dyDescent="0.25">
      <c r="A21" s="8" t="s">
        <v>11</v>
      </c>
      <c r="B21" s="8">
        <v>72000</v>
      </c>
      <c r="C21" s="8">
        <f>B21/2</f>
        <v>36000</v>
      </c>
      <c r="D21" s="8">
        <v>112000</v>
      </c>
      <c r="E21" s="8">
        <f>D21/2</f>
        <v>56000</v>
      </c>
      <c r="F21" s="8">
        <f>4000*45</f>
        <v>180000</v>
      </c>
      <c r="G21" s="8">
        <f>F21/2</f>
        <v>90000</v>
      </c>
      <c r="H21" s="8">
        <f>3960*55</f>
        <v>217800</v>
      </c>
      <c r="I21" s="8">
        <f>H21/2</f>
        <v>108900</v>
      </c>
      <c r="J21" s="8">
        <f>3960*80</f>
        <v>316800</v>
      </c>
      <c r="K21" s="8">
        <f>J21/2</f>
        <v>158400</v>
      </c>
    </row>
    <row r="22" spans="1:11" x14ac:dyDescent="0.25">
      <c r="A22" s="9" t="s">
        <v>12</v>
      </c>
      <c r="B22" s="9">
        <f>1800*18</f>
        <v>32400</v>
      </c>
      <c r="C22" s="8">
        <f>B22/2</f>
        <v>16200</v>
      </c>
      <c r="D22" s="9">
        <f>1800*28</f>
        <v>50400</v>
      </c>
      <c r="E22" s="8">
        <f>D22/2</f>
        <v>25200</v>
      </c>
      <c r="F22" s="9">
        <f>1800*60</f>
        <v>108000</v>
      </c>
      <c r="G22" s="8">
        <f>F22/2</f>
        <v>54000</v>
      </c>
      <c r="H22" s="9">
        <f>1800*75</f>
        <v>135000</v>
      </c>
      <c r="I22" s="8">
        <f>H22/2</f>
        <v>67500</v>
      </c>
      <c r="J22" s="9">
        <f>1800*80</f>
        <v>144000</v>
      </c>
      <c r="K22" s="8">
        <f>J22/2</f>
        <v>72000</v>
      </c>
    </row>
    <row r="23" spans="1:11" x14ac:dyDescent="0.25">
      <c r="A23" s="9" t="s">
        <v>13</v>
      </c>
      <c r="B23" s="9">
        <f>1700*18</f>
        <v>30600</v>
      </c>
      <c r="C23" s="8">
        <f>B23/2</f>
        <v>15300</v>
      </c>
      <c r="D23" s="9">
        <f>1803*28</f>
        <v>50484</v>
      </c>
      <c r="E23" s="8">
        <f>D23/2</f>
        <v>25242</v>
      </c>
      <c r="F23" s="9">
        <v>76000</v>
      </c>
      <c r="G23" s="8">
        <f>F23/2</f>
        <v>38000</v>
      </c>
      <c r="H23" s="9">
        <v>90000</v>
      </c>
      <c r="I23" s="8">
        <f>H23/2</f>
        <v>45000</v>
      </c>
      <c r="J23" s="9">
        <f>1803*80</f>
        <v>144240</v>
      </c>
      <c r="K23" s="8">
        <f>J23/2</f>
        <v>72120</v>
      </c>
    </row>
    <row r="24" spans="1:11" x14ac:dyDescent="0.25">
      <c r="A24" s="9" t="s">
        <v>32</v>
      </c>
      <c r="B24" s="9">
        <v>20000</v>
      </c>
      <c r="C24" s="8">
        <f>B24/2</f>
        <v>10000</v>
      </c>
      <c r="D24" s="9">
        <v>32000</v>
      </c>
      <c r="E24" s="8">
        <f>D24/2</f>
        <v>16000</v>
      </c>
      <c r="F24" s="9">
        <f>900*50</f>
        <v>45000</v>
      </c>
      <c r="G24" s="8">
        <f>F24/2</f>
        <v>22500</v>
      </c>
      <c r="H24" s="9">
        <f>900*60</f>
        <v>54000</v>
      </c>
      <c r="I24" s="8">
        <f>H24/2</f>
        <v>27000</v>
      </c>
      <c r="J24" s="9">
        <f>900*80</f>
        <v>72000</v>
      </c>
      <c r="K24" s="8">
        <f>J24/2</f>
        <v>36000</v>
      </c>
    </row>
    <row r="25" spans="1:11" x14ac:dyDescent="0.25">
      <c r="A25" s="9" t="s">
        <v>33</v>
      </c>
      <c r="B25" s="9">
        <f>4000*18</f>
        <v>72000</v>
      </c>
      <c r="C25" s="8">
        <f>B25/2</f>
        <v>36000</v>
      </c>
      <c r="D25" s="9">
        <f>4000*28</f>
        <v>112000</v>
      </c>
      <c r="E25" s="8">
        <f>D25/2</f>
        <v>56000</v>
      </c>
      <c r="F25" s="9">
        <f>4000*60</f>
        <v>240000</v>
      </c>
      <c r="G25" s="8">
        <f>F25/2</f>
        <v>120000</v>
      </c>
      <c r="H25" s="9">
        <f>4000*75</f>
        <v>300000</v>
      </c>
      <c r="I25" s="8">
        <f>H25/2</f>
        <v>150000</v>
      </c>
      <c r="J25" s="9">
        <f>4000*80</f>
        <v>320000</v>
      </c>
      <c r="K25" s="8">
        <f>J25/2</f>
        <v>160000</v>
      </c>
    </row>
    <row r="26" spans="1:11" x14ac:dyDescent="0.25">
      <c r="A26" s="9" t="s">
        <v>34</v>
      </c>
      <c r="B26" s="9">
        <f>2000*18</f>
        <v>36000</v>
      </c>
      <c r="C26" s="8">
        <f>B26/2</f>
        <v>18000</v>
      </c>
      <c r="D26" s="9">
        <f>2000*28</f>
        <v>56000</v>
      </c>
      <c r="E26" s="8">
        <f>D26/2</f>
        <v>28000</v>
      </c>
      <c r="F26" s="9">
        <f>2000*47</f>
        <v>94000</v>
      </c>
      <c r="G26" s="8">
        <f>F26/2</f>
        <v>47000</v>
      </c>
      <c r="H26" s="9">
        <f>2000*60</f>
        <v>120000</v>
      </c>
      <c r="I26" s="8">
        <f>H26/2</f>
        <v>60000</v>
      </c>
      <c r="J26" s="9">
        <f>2000*80</f>
        <v>160000</v>
      </c>
      <c r="K26" s="8">
        <f>J26/2</f>
        <v>80000</v>
      </c>
    </row>
    <row r="27" spans="1:11" x14ac:dyDescent="0.25">
      <c r="A27" s="9" t="s">
        <v>53</v>
      </c>
      <c r="B27" s="9">
        <f>1200*18</f>
        <v>21600</v>
      </c>
      <c r="C27" s="8">
        <f>B27/2</f>
        <v>10800</v>
      </c>
      <c r="D27" s="9">
        <f>1200*28</f>
        <v>33600</v>
      </c>
      <c r="E27" s="8">
        <f>D27/2</f>
        <v>16800</v>
      </c>
      <c r="F27" s="9">
        <f>1200*50</f>
        <v>60000</v>
      </c>
      <c r="G27" s="8">
        <f>F27/2</f>
        <v>30000</v>
      </c>
      <c r="H27" s="9">
        <f>1200*60</f>
        <v>72000</v>
      </c>
      <c r="I27" s="8">
        <f>H27/2</f>
        <v>36000</v>
      </c>
      <c r="J27" s="9">
        <f>1200*80</f>
        <v>96000</v>
      </c>
      <c r="K27" s="8">
        <f>J27/2</f>
        <v>48000</v>
      </c>
    </row>
    <row r="28" spans="1:11" x14ac:dyDescent="0.25">
      <c r="A28" s="9" t="s">
        <v>54</v>
      </c>
      <c r="B28" s="9">
        <v>22000</v>
      </c>
      <c r="C28" s="8">
        <f>B28/2</f>
        <v>11000</v>
      </c>
      <c r="D28" s="9">
        <f>1100*28</f>
        <v>30800</v>
      </c>
      <c r="E28" s="8">
        <f>D28/2</f>
        <v>15400</v>
      </c>
      <c r="F28" s="9">
        <f>1100*50</f>
        <v>55000</v>
      </c>
      <c r="G28" s="8">
        <f>F28/2</f>
        <v>27500</v>
      </c>
      <c r="H28" s="9">
        <f>1100*60</f>
        <v>66000</v>
      </c>
      <c r="I28" s="8">
        <f>H28/2</f>
        <v>33000</v>
      </c>
      <c r="J28" s="9">
        <f>1100*80</f>
        <v>88000</v>
      </c>
      <c r="K28" s="8">
        <f>J28/2</f>
        <v>44000</v>
      </c>
    </row>
    <row r="29" spans="1:11" x14ac:dyDescent="0.25">
      <c r="A29" s="9" t="s">
        <v>55</v>
      </c>
      <c r="B29" s="9">
        <f>1400*16</f>
        <v>22400</v>
      </c>
      <c r="C29" s="8">
        <f>B29/2</f>
        <v>11200</v>
      </c>
      <c r="D29" s="9">
        <f>1400*25</f>
        <v>35000</v>
      </c>
      <c r="E29" s="8">
        <f>D29/2</f>
        <v>17500</v>
      </c>
      <c r="F29" s="9">
        <f>1400*45</f>
        <v>63000</v>
      </c>
      <c r="G29" s="8">
        <f>F29/2</f>
        <v>31500</v>
      </c>
      <c r="H29" s="9">
        <f>1400*55</f>
        <v>77000</v>
      </c>
      <c r="I29" s="8">
        <f>H29/2</f>
        <v>38500</v>
      </c>
      <c r="J29" s="9">
        <f>1400*80</f>
        <v>112000</v>
      </c>
      <c r="K29" s="8">
        <f>J29/2</f>
        <v>56000</v>
      </c>
    </row>
    <row r="30" spans="1:11" x14ac:dyDescent="0.25">
      <c r="A30" s="9" t="s">
        <v>14</v>
      </c>
      <c r="B30" s="9">
        <f>3428*18</f>
        <v>61704</v>
      </c>
      <c r="C30" s="8">
        <f>B30/2</f>
        <v>30852</v>
      </c>
      <c r="D30" s="9">
        <f>3428*28</f>
        <v>95984</v>
      </c>
      <c r="E30" s="8">
        <f>D30/2</f>
        <v>47992</v>
      </c>
      <c r="F30" s="9">
        <f>3428*60</f>
        <v>205680</v>
      </c>
      <c r="G30" s="8">
        <f>F30/2</f>
        <v>102840</v>
      </c>
      <c r="H30" s="9">
        <f>3428*75</f>
        <v>257100</v>
      </c>
      <c r="I30" s="8">
        <f>H30/2</f>
        <v>128550</v>
      </c>
      <c r="J30" s="9">
        <f>3428*80</f>
        <v>274240</v>
      </c>
      <c r="K30" s="8">
        <f>J30/2</f>
        <v>137120</v>
      </c>
    </row>
    <row r="31" spans="1:11" x14ac:dyDescent="0.25">
      <c r="A31" s="9" t="s">
        <v>15</v>
      </c>
      <c r="B31" s="9">
        <f>4000*18*1.1</f>
        <v>79200</v>
      </c>
      <c r="C31" s="8">
        <f>B31/2</f>
        <v>39600</v>
      </c>
      <c r="D31" s="9">
        <f>4000*28*1.1</f>
        <v>123200.00000000001</v>
      </c>
      <c r="E31" s="8">
        <f>D31/2</f>
        <v>61600.000000000007</v>
      </c>
      <c r="F31" s="9">
        <f>4000*60</f>
        <v>240000</v>
      </c>
      <c r="G31" s="8">
        <f>F31/2</f>
        <v>120000</v>
      </c>
      <c r="H31" s="9">
        <f>4000*75</f>
        <v>300000</v>
      </c>
      <c r="I31" s="8">
        <f>H31/2</f>
        <v>150000</v>
      </c>
      <c r="J31" s="9">
        <f>4000*80</f>
        <v>320000</v>
      </c>
      <c r="K31" s="8">
        <f>J31/2</f>
        <v>160000</v>
      </c>
    </row>
    <row r="32" spans="1:11" x14ac:dyDescent="0.25">
      <c r="A32" s="9" t="s">
        <v>16</v>
      </c>
      <c r="B32" s="9">
        <v>26000</v>
      </c>
      <c r="C32" s="8">
        <f>B32/2</f>
        <v>13000</v>
      </c>
      <c r="D32" s="9">
        <v>40000</v>
      </c>
      <c r="E32" s="8">
        <f>D32/2</f>
        <v>20000</v>
      </c>
      <c r="F32" s="9">
        <v>75000</v>
      </c>
      <c r="G32" s="8">
        <f>F32/2</f>
        <v>37500</v>
      </c>
      <c r="H32" s="9">
        <v>90000</v>
      </c>
      <c r="I32" s="8">
        <f>H32/2</f>
        <v>45000</v>
      </c>
      <c r="J32" s="9">
        <f>1443*80</f>
        <v>115440</v>
      </c>
      <c r="K32" s="8">
        <f>J32/2</f>
        <v>57720</v>
      </c>
    </row>
    <row r="33" spans="1:11" x14ac:dyDescent="0.25">
      <c r="A33" s="9" t="s">
        <v>35</v>
      </c>
      <c r="B33" s="9">
        <f>3750*18</f>
        <v>67500</v>
      </c>
      <c r="C33" s="8">
        <f>B33/2</f>
        <v>33750</v>
      </c>
      <c r="D33" s="9">
        <f>3750*28</f>
        <v>105000</v>
      </c>
      <c r="E33" s="8">
        <f>D33/2</f>
        <v>52500</v>
      </c>
      <c r="F33" s="9">
        <f>3750*50</f>
        <v>187500</v>
      </c>
      <c r="G33" s="8">
        <f>F33/2</f>
        <v>93750</v>
      </c>
      <c r="H33" s="9">
        <f>3750*60</f>
        <v>225000</v>
      </c>
      <c r="I33" s="8">
        <f>H33/2</f>
        <v>112500</v>
      </c>
      <c r="J33" s="9">
        <f>3750*80</f>
        <v>300000</v>
      </c>
      <c r="K33" s="8">
        <f>J33/2</f>
        <v>150000</v>
      </c>
    </row>
    <row r="34" spans="1:11" x14ac:dyDescent="0.25">
      <c r="A34" s="9" t="s">
        <v>36</v>
      </c>
      <c r="B34" s="9">
        <f>3700*18</f>
        <v>66600</v>
      </c>
      <c r="C34" s="8">
        <f>B34/2</f>
        <v>33300</v>
      </c>
      <c r="D34" s="9">
        <f>3700*28</f>
        <v>103600</v>
      </c>
      <c r="E34" s="8">
        <f>D34/2</f>
        <v>51800</v>
      </c>
      <c r="F34" s="9">
        <f>3700*60</f>
        <v>222000</v>
      </c>
      <c r="G34" s="8">
        <f>F34/2</f>
        <v>111000</v>
      </c>
      <c r="H34" s="9">
        <f>3700*75</f>
        <v>277500</v>
      </c>
      <c r="I34" s="8">
        <f>H34/2</f>
        <v>138750</v>
      </c>
      <c r="J34" s="9">
        <f>3750*80</f>
        <v>300000</v>
      </c>
      <c r="K34" s="8">
        <f>J34/2</f>
        <v>150000</v>
      </c>
    </row>
    <row r="35" spans="1:11" x14ac:dyDescent="0.25">
      <c r="A35" s="9" t="s">
        <v>37</v>
      </c>
      <c r="B35" s="9">
        <f>2600*18</f>
        <v>46800</v>
      </c>
      <c r="C35" s="8">
        <f>B35/2</f>
        <v>23400</v>
      </c>
      <c r="D35" s="9">
        <v>75000</v>
      </c>
      <c r="E35" s="8">
        <f>D35/2</f>
        <v>37500</v>
      </c>
      <c r="F35" s="9">
        <f>2600*50</f>
        <v>130000</v>
      </c>
      <c r="G35" s="8">
        <f>F35/2</f>
        <v>65000</v>
      </c>
      <c r="H35" s="9">
        <f>2600*60</f>
        <v>156000</v>
      </c>
      <c r="I35" s="8">
        <f>H35/2</f>
        <v>78000</v>
      </c>
      <c r="J35" s="9">
        <f>2600*80</f>
        <v>208000</v>
      </c>
      <c r="K35" s="8">
        <f>J35/2</f>
        <v>104000</v>
      </c>
    </row>
    <row r="36" spans="1:11" x14ac:dyDescent="0.25">
      <c r="A36" s="9" t="s">
        <v>56</v>
      </c>
      <c r="B36" s="9">
        <f>1300*17</f>
        <v>22100</v>
      </c>
      <c r="C36" s="8">
        <f>B36/2</f>
        <v>11050</v>
      </c>
      <c r="D36" s="9">
        <f>1300*25</f>
        <v>32500</v>
      </c>
      <c r="E36" s="8">
        <f>D36/2</f>
        <v>16250</v>
      </c>
      <c r="F36" s="9">
        <f>1300*50</f>
        <v>65000</v>
      </c>
      <c r="G36" s="8">
        <f>F36/2</f>
        <v>32500</v>
      </c>
      <c r="H36" s="9">
        <f>1300*60</f>
        <v>78000</v>
      </c>
      <c r="I36" s="8">
        <f>H36/2</f>
        <v>39000</v>
      </c>
      <c r="J36" s="9">
        <f>1300*80</f>
        <v>104000</v>
      </c>
      <c r="K36" s="8">
        <f>J36/2</f>
        <v>52000</v>
      </c>
    </row>
    <row r="37" spans="1:11" x14ac:dyDescent="0.25">
      <c r="A37" s="9" t="s">
        <v>57</v>
      </c>
      <c r="B37" s="9">
        <f>1100*20</f>
        <v>22000</v>
      </c>
      <c r="C37" s="8">
        <f>B37/2</f>
        <v>11000</v>
      </c>
      <c r="D37" s="9">
        <f>1100*28</f>
        <v>30800</v>
      </c>
      <c r="E37" s="8">
        <f>D37/2</f>
        <v>15400</v>
      </c>
      <c r="F37" s="9">
        <f>1100*60</f>
        <v>66000</v>
      </c>
      <c r="G37" s="8">
        <f>F37/2</f>
        <v>33000</v>
      </c>
      <c r="H37" s="9">
        <f>1100*75</f>
        <v>82500</v>
      </c>
      <c r="I37" s="8">
        <f>H37/2</f>
        <v>41250</v>
      </c>
      <c r="J37" s="9">
        <f>1100*85</f>
        <v>93500</v>
      </c>
      <c r="K37" s="8">
        <f>J37/2</f>
        <v>46750</v>
      </c>
    </row>
    <row r="38" spans="1:11" x14ac:dyDescent="0.25">
      <c r="A38" s="9" t="s">
        <v>58</v>
      </c>
      <c r="B38" s="9">
        <f>1000*22</f>
        <v>22000</v>
      </c>
      <c r="C38" s="8">
        <f>B38/2</f>
        <v>11000</v>
      </c>
      <c r="D38" s="9">
        <f>1100*28</f>
        <v>30800</v>
      </c>
      <c r="E38" s="8">
        <f>D38/2</f>
        <v>15400</v>
      </c>
      <c r="F38" s="9">
        <f>1100*60</f>
        <v>66000</v>
      </c>
      <c r="G38" s="8">
        <f>F38/2</f>
        <v>33000</v>
      </c>
      <c r="H38" s="9">
        <f>1100*75</f>
        <v>82500</v>
      </c>
      <c r="I38" s="8">
        <f>H38/2</f>
        <v>41250</v>
      </c>
      <c r="J38" s="9">
        <f>1100*80</f>
        <v>88000</v>
      </c>
      <c r="K38" s="8">
        <f>J38/2</f>
        <v>44000</v>
      </c>
    </row>
    <row r="39" spans="1:11" x14ac:dyDescent="0.25">
      <c r="A39" s="9" t="s">
        <v>17</v>
      </c>
      <c r="B39" s="9">
        <f>2150*18</f>
        <v>38700</v>
      </c>
      <c r="C39" s="8">
        <f>B39/2</f>
        <v>19350</v>
      </c>
      <c r="D39" s="9">
        <f>2150*28</f>
        <v>60200</v>
      </c>
      <c r="E39" s="8">
        <f>D39/2</f>
        <v>30100</v>
      </c>
      <c r="F39" s="9">
        <v>85000</v>
      </c>
      <c r="G39" s="8">
        <f>F39/2</f>
        <v>42500</v>
      </c>
      <c r="H39" s="9">
        <v>95000</v>
      </c>
      <c r="I39" s="8">
        <f>H39/2</f>
        <v>47500</v>
      </c>
      <c r="J39" s="9">
        <f>2150*80</f>
        <v>172000</v>
      </c>
      <c r="K39" s="8">
        <f>J39/2</f>
        <v>86000</v>
      </c>
    </row>
    <row r="40" spans="1:11" x14ac:dyDescent="0.25">
      <c r="A40" s="9" t="s">
        <v>18</v>
      </c>
      <c r="B40" s="9">
        <f>2400*18</f>
        <v>43200</v>
      </c>
      <c r="C40" s="8">
        <f>B40/2</f>
        <v>21600</v>
      </c>
      <c r="D40" s="9">
        <f>2400*28</f>
        <v>67200</v>
      </c>
      <c r="E40" s="8">
        <f>D40/2</f>
        <v>33600</v>
      </c>
      <c r="F40" s="9">
        <f>2400*55</f>
        <v>132000</v>
      </c>
      <c r="G40" s="8">
        <f>F40/2</f>
        <v>66000</v>
      </c>
      <c r="H40" s="9">
        <f>2400*70</f>
        <v>168000</v>
      </c>
      <c r="I40" s="8">
        <f>H40/2</f>
        <v>84000</v>
      </c>
      <c r="J40" s="9">
        <f>2400*80</f>
        <v>192000</v>
      </c>
      <c r="K40" s="8">
        <f>J40/2</f>
        <v>96000</v>
      </c>
    </row>
    <row r="41" spans="1:11" x14ac:dyDescent="0.25">
      <c r="A41" s="9" t="s">
        <v>19</v>
      </c>
      <c r="B41" s="9">
        <f>2100*18</f>
        <v>37800</v>
      </c>
      <c r="C41" s="8">
        <f>B41/2</f>
        <v>18900</v>
      </c>
      <c r="D41" s="9">
        <f>2100*28</f>
        <v>58800</v>
      </c>
      <c r="E41" s="8">
        <f>D41/2</f>
        <v>29400</v>
      </c>
      <c r="F41" s="9">
        <f>2100*50</f>
        <v>105000</v>
      </c>
      <c r="G41" s="8">
        <f>F41/2</f>
        <v>52500</v>
      </c>
      <c r="H41" s="9">
        <f>2100*65</f>
        <v>136500</v>
      </c>
      <c r="I41" s="8">
        <f>H41/2</f>
        <v>68250</v>
      </c>
      <c r="J41" s="9">
        <f>2100*80</f>
        <v>168000</v>
      </c>
      <c r="K41" s="8">
        <f>J41/2</f>
        <v>84000</v>
      </c>
    </row>
    <row r="42" spans="1:11" x14ac:dyDescent="0.25">
      <c r="A42" s="9" t="s">
        <v>38</v>
      </c>
      <c r="B42" s="9">
        <f>760*22</f>
        <v>16720</v>
      </c>
      <c r="C42" s="8">
        <f>B42/2</f>
        <v>8360</v>
      </c>
      <c r="D42" s="9">
        <f>760*32</f>
        <v>24320</v>
      </c>
      <c r="E42" s="8">
        <f>D42/2</f>
        <v>12160</v>
      </c>
      <c r="F42" s="9">
        <f>760*50</f>
        <v>38000</v>
      </c>
      <c r="G42" s="8">
        <f>F42/2</f>
        <v>19000</v>
      </c>
      <c r="H42" s="9">
        <f>760*60</f>
        <v>45600</v>
      </c>
      <c r="I42" s="8">
        <f>H42/2</f>
        <v>22800</v>
      </c>
      <c r="J42" s="9">
        <f>760*80</f>
        <v>60800</v>
      </c>
      <c r="K42" s="8">
        <f>J42/2</f>
        <v>30400</v>
      </c>
    </row>
    <row r="43" spans="1:11" x14ac:dyDescent="0.25">
      <c r="A43" s="9" t="s">
        <v>39</v>
      </c>
      <c r="B43" s="9">
        <f>1200*19</f>
        <v>22800</v>
      </c>
      <c r="C43" s="8">
        <f>B43/2</f>
        <v>11400</v>
      </c>
      <c r="D43" s="9">
        <f>1200*29</f>
        <v>34800</v>
      </c>
      <c r="E43" s="8">
        <f>D43/2</f>
        <v>17400</v>
      </c>
      <c r="F43" s="9">
        <f>1200*60</f>
        <v>72000</v>
      </c>
      <c r="G43" s="8">
        <f>F43/2</f>
        <v>36000</v>
      </c>
      <c r="H43" s="9">
        <f>1200*70</f>
        <v>84000</v>
      </c>
      <c r="I43" s="8">
        <f>H43/2</f>
        <v>42000</v>
      </c>
      <c r="J43" s="9">
        <f>1200*80</f>
        <v>96000</v>
      </c>
      <c r="K43" s="8">
        <f>J43/2</f>
        <v>48000</v>
      </c>
    </row>
    <row r="44" spans="1:11" x14ac:dyDescent="0.25">
      <c r="A44" s="9" t="s">
        <v>40</v>
      </c>
      <c r="B44" s="9">
        <f>3800*18</f>
        <v>68400</v>
      </c>
      <c r="C44" s="8">
        <f>B44/2</f>
        <v>34200</v>
      </c>
      <c r="D44" s="9">
        <f>3800*28</f>
        <v>106400</v>
      </c>
      <c r="E44" s="8">
        <f>D44/2</f>
        <v>53200</v>
      </c>
      <c r="F44" s="9">
        <f>3800*60</f>
        <v>228000</v>
      </c>
      <c r="G44" s="8">
        <f>F44/2</f>
        <v>114000</v>
      </c>
      <c r="H44" s="9">
        <f>3800*75</f>
        <v>285000</v>
      </c>
      <c r="I44" s="8">
        <f>H44/2</f>
        <v>142500</v>
      </c>
      <c r="J44" s="9">
        <f>3800*85</f>
        <v>323000</v>
      </c>
      <c r="K44" s="8">
        <f>J44/2</f>
        <v>161500</v>
      </c>
    </row>
    <row r="45" spans="1:11" x14ac:dyDescent="0.25">
      <c r="A45" s="9" t="s">
        <v>59</v>
      </c>
      <c r="B45" s="9">
        <f>1000*20</f>
        <v>20000</v>
      </c>
      <c r="C45" s="8">
        <f>B45/2</f>
        <v>10000</v>
      </c>
      <c r="D45" s="9">
        <f>1000*28</f>
        <v>28000</v>
      </c>
      <c r="E45" s="8">
        <f>D45/2</f>
        <v>14000</v>
      </c>
      <c r="F45" s="9">
        <f>1000*50</f>
        <v>50000</v>
      </c>
      <c r="G45" s="8">
        <f>F45/2</f>
        <v>25000</v>
      </c>
      <c r="H45" s="9">
        <f>1000*60</f>
        <v>60000</v>
      </c>
      <c r="I45" s="8">
        <f>H45/2</f>
        <v>30000</v>
      </c>
      <c r="J45" s="9">
        <f>1000*80</f>
        <v>80000</v>
      </c>
      <c r="K45" s="8">
        <v>40000</v>
      </c>
    </row>
    <row r="46" spans="1:11" x14ac:dyDescent="0.25">
      <c r="A46" s="9" t="s">
        <v>60</v>
      </c>
      <c r="B46" s="9">
        <f>2100*16</f>
        <v>33600</v>
      </c>
      <c r="C46" s="8">
        <f>B46/2</f>
        <v>16800</v>
      </c>
      <c r="D46" s="9">
        <f>2100*24</f>
        <v>50400</v>
      </c>
      <c r="E46" s="8">
        <f>D46/2</f>
        <v>25200</v>
      </c>
      <c r="F46" s="9">
        <f>2100*40</f>
        <v>84000</v>
      </c>
      <c r="G46" s="8">
        <f>F46/2</f>
        <v>42000</v>
      </c>
      <c r="H46" s="9">
        <f>2100*50</f>
        <v>105000</v>
      </c>
      <c r="I46" s="8">
        <f>H46/2</f>
        <v>52500</v>
      </c>
      <c r="J46" s="9">
        <f>2100*80</f>
        <v>168000</v>
      </c>
      <c r="K46" s="8">
        <f>J46/2</f>
        <v>84000</v>
      </c>
    </row>
    <row r="47" spans="1:11" x14ac:dyDescent="0.25">
      <c r="A47" s="8" t="s">
        <v>61</v>
      </c>
      <c r="B47" s="8">
        <f>1100*20</f>
        <v>22000</v>
      </c>
      <c r="C47" s="8">
        <f>B47/2</f>
        <v>11000</v>
      </c>
      <c r="D47" s="8">
        <f>1100*28</f>
        <v>30800</v>
      </c>
      <c r="E47" s="8">
        <f>D47/2</f>
        <v>15400</v>
      </c>
      <c r="F47" s="8">
        <f>1100*50</f>
        <v>55000</v>
      </c>
      <c r="G47" s="8">
        <f>F47/2</f>
        <v>27500</v>
      </c>
      <c r="H47" s="8">
        <f>1100*65</f>
        <v>71500</v>
      </c>
      <c r="I47" s="8">
        <f>H47/2</f>
        <v>35750</v>
      </c>
      <c r="J47" s="8">
        <f>1100*80</f>
        <v>88000</v>
      </c>
      <c r="K47" s="8">
        <f>J47/2</f>
        <v>44000</v>
      </c>
    </row>
    <row r="48" spans="1:11" x14ac:dyDescent="0.25">
      <c r="A48" s="9" t="s">
        <v>20</v>
      </c>
      <c r="B48" s="9">
        <f>800*22</f>
        <v>17600</v>
      </c>
      <c r="C48" s="8">
        <f>B48/2</f>
        <v>8800</v>
      </c>
      <c r="D48" s="9">
        <f>800*32</f>
        <v>25600</v>
      </c>
      <c r="E48" s="8">
        <f>D48/2</f>
        <v>12800</v>
      </c>
      <c r="F48" s="9">
        <f>800*50</f>
        <v>40000</v>
      </c>
      <c r="G48" s="8">
        <f>F48/2</f>
        <v>20000</v>
      </c>
      <c r="H48" s="9">
        <f>800*65</f>
        <v>52000</v>
      </c>
      <c r="I48" s="8">
        <f>H48/2</f>
        <v>26000</v>
      </c>
      <c r="J48" s="9">
        <f>800*80</f>
        <v>64000</v>
      </c>
      <c r="K48" s="8">
        <f>J48/2</f>
        <v>32000</v>
      </c>
    </row>
    <row r="49" spans="1:11" x14ac:dyDescent="0.25">
      <c r="A49" s="9" t="s">
        <v>21</v>
      </c>
      <c r="B49" s="9">
        <f>1800*18</f>
        <v>32400</v>
      </c>
      <c r="C49" s="8">
        <f>B49/2</f>
        <v>16200</v>
      </c>
      <c r="D49" s="9">
        <f>1800*28</f>
        <v>50400</v>
      </c>
      <c r="E49" s="8">
        <f>D49/2</f>
        <v>25200</v>
      </c>
      <c r="F49" s="9">
        <v>70000</v>
      </c>
      <c r="G49" s="8">
        <f>F49/2</f>
        <v>35000</v>
      </c>
      <c r="H49" s="9">
        <v>85000</v>
      </c>
      <c r="I49" s="8">
        <f>H49/2</f>
        <v>42500</v>
      </c>
      <c r="J49" s="9">
        <f>1837*80</f>
        <v>146960</v>
      </c>
      <c r="K49" s="8">
        <f>J49/2</f>
        <v>73480</v>
      </c>
    </row>
    <row r="50" spans="1:11" x14ac:dyDescent="0.25">
      <c r="A50" s="9" t="s">
        <v>22</v>
      </c>
      <c r="B50" s="9">
        <v>13000</v>
      </c>
      <c r="C50" s="8">
        <f>B50/2</f>
        <v>6500</v>
      </c>
      <c r="D50" s="9">
        <v>20000</v>
      </c>
      <c r="E50" s="8">
        <f>D50/2</f>
        <v>10000</v>
      </c>
      <c r="F50" s="9">
        <v>28000</v>
      </c>
      <c r="G50" s="8">
        <f>F50/2</f>
        <v>14000</v>
      </c>
      <c r="H50" s="9">
        <f>580*60</f>
        <v>34800</v>
      </c>
      <c r="I50" s="8">
        <f>H50/2</f>
        <v>17400</v>
      </c>
      <c r="J50" s="9">
        <f>580*80</f>
        <v>46400</v>
      </c>
      <c r="K50" s="8">
        <f>J50/2</f>
        <v>23200</v>
      </c>
    </row>
    <row r="51" spans="1:11" x14ac:dyDescent="0.25">
      <c r="A51" s="9" t="s">
        <v>41</v>
      </c>
      <c r="B51" s="9">
        <f>2300*18</f>
        <v>41400</v>
      </c>
      <c r="C51" s="8">
        <f>B51/2</f>
        <v>20700</v>
      </c>
      <c r="D51" s="9">
        <f>2300*28</f>
        <v>64400</v>
      </c>
      <c r="E51" s="8">
        <f>D51/2</f>
        <v>32200</v>
      </c>
      <c r="F51" s="9">
        <f>2300*60</f>
        <v>138000</v>
      </c>
      <c r="G51" s="8">
        <f>F51/2</f>
        <v>69000</v>
      </c>
      <c r="H51" s="9">
        <f>2300*75</f>
        <v>172500</v>
      </c>
      <c r="I51" s="8">
        <f>H51/2</f>
        <v>86250</v>
      </c>
      <c r="J51" s="9">
        <f>2300*80</f>
        <v>184000</v>
      </c>
      <c r="K51" s="8">
        <f>J51/2</f>
        <v>92000</v>
      </c>
    </row>
    <row r="52" spans="1:11" x14ac:dyDescent="0.25">
      <c r="A52" s="9" t="s">
        <v>42</v>
      </c>
      <c r="B52" s="9">
        <f>950*22</f>
        <v>20900</v>
      </c>
      <c r="C52" s="8">
        <f>B52/2</f>
        <v>10450</v>
      </c>
      <c r="D52" s="9">
        <f>950*32</f>
        <v>30400</v>
      </c>
      <c r="E52" s="8">
        <f>D52/2</f>
        <v>15200</v>
      </c>
      <c r="F52" s="9">
        <f>950*40</f>
        <v>38000</v>
      </c>
      <c r="G52" s="8">
        <f>F52/2</f>
        <v>19000</v>
      </c>
      <c r="H52" s="9">
        <f>950*55</f>
        <v>52250</v>
      </c>
      <c r="I52" s="8">
        <f>H52/2</f>
        <v>26125</v>
      </c>
      <c r="J52" s="9">
        <f>950*80</f>
        <v>76000</v>
      </c>
      <c r="K52" s="8">
        <f>J52/2</f>
        <v>38000</v>
      </c>
    </row>
    <row r="53" spans="1:11" x14ac:dyDescent="0.25">
      <c r="A53" s="9" t="s">
        <v>43</v>
      </c>
      <c r="B53" s="9">
        <f>1600*18</f>
        <v>28800</v>
      </c>
      <c r="C53" s="8">
        <f>B53/2</f>
        <v>14400</v>
      </c>
      <c r="D53" s="9">
        <f>1600*28</f>
        <v>44800</v>
      </c>
      <c r="E53" s="8">
        <f>D53/2</f>
        <v>22400</v>
      </c>
      <c r="F53" s="9">
        <f>1600*55</f>
        <v>88000</v>
      </c>
      <c r="G53" s="8">
        <f>F53/2</f>
        <v>44000</v>
      </c>
      <c r="H53" s="9">
        <f>1600*65</f>
        <v>104000</v>
      </c>
      <c r="I53" s="8">
        <f>H53/2</f>
        <v>52000</v>
      </c>
      <c r="J53" s="9">
        <f>1600*80</f>
        <v>128000</v>
      </c>
      <c r="K53" s="8">
        <f>J53/2</f>
        <v>64000</v>
      </c>
    </row>
    <row r="54" spans="1:11" x14ac:dyDescent="0.25">
      <c r="A54" s="8" t="s">
        <v>62</v>
      </c>
      <c r="B54" s="8">
        <f>3400*18</f>
        <v>61200</v>
      </c>
      <c r="C54" s="8">
        <f>B54/2</f>
        <v>30600</v>
      </c>
      <c r="D54" s="8">
        <f>3400*26</f>
        <v>88400</v>
      </c>
      <c r="E54" s="8">
        <f>D54/2</f>
        <v>44200</v>
      </c>
      <c r="F54" s="8">
        <f>3400*60</f>
        <v>204000</v>
      </c>
      <c r="G54" s="8">
        <f>F54/2</f>
        <v>102000</v>
      </c>
      <c r="H54" s="8">
        <f>3400*75</f>
        <v>255000</v>
      </c>
      <c r="I54" s="8">
        <f>H54/2</f>
        <v>127500</v>
      </c>
      <c r="J54" s="8">
        <f>3400*80</f>
        <v>272000</v>
      </c>
      <c r="K54" s="8">
        <f>J54/2</f>
        <v>136000</v>
      </c>
    </row>
    <row r="55" spans="1:11" x14ac:dyDescent="0.25">
      <c r="A55" s="8" t="s">
        <v>63</v>
      </c>
      <c r="B55" s="8">
        <f>1300*18</f>
        <v>23400</v>
      </c>
      <c r="C55" s="8">
        <f>B55/2</f>
        <v>11700</v>
      </c>
      <c r="D55" s="8">
        <f>1300*26</f>
        <v>33800</v>
      </c>
      <c r="E55" s="8">
        <f>D55/2</f>
        <v>16900</v>
      </c>
      <c r="F55" s="8">
        <f>1300*55</f>
        <v>71500</v>
      </c>
      <c r="G55" s="8">
        <f>F55/2</f>
        <v>35750</v>
      </c>
      <c r="H55" s="8">
        <f>1300*70</f>
        <v>91000</v>
      </c>
      <c r="I55" s="8">
        <f>H55/2</f>
        <v>45500</v>
      </c>
      <c r="J55" s="8">
        <f>1300*80</f>
        <v>104000</v>
      </c>
      <c r="K55" s="8">
        <f>J55/2</f>
        <v>52000</v>
      </c>
    </row>
    <row r="56" spans="1:11" x14ac:dyDescent="0.25">
      <c r="A56" s="8" t="s">
        <v>64</v>
      </c>
      <c r="B56" s="8">
        <f>2200*18</f>
        <v>39600</v>
      </c>
      <c r="C56" s="8">
        <f>B56/2</f>
        <v>19800</v>
      </c>
      <c r="D56" s="8">
        <f>2200*26</f>
        <v>57200</v>
      </c>
      <c r="E56" s="8">
        <f>D56/2</f>
        <v>28600</v>
      </c>
      <c r="F56" s="8">
        <f>2200*60</f>
        <v>132000</v>
      </c>
      <c r="G56" s="8">
        <f>F56/2</f>
        <v>66000</v>
      </c>
      <c r="H56" s="8">
        <f>2200*70</f>
        <v>154000</v>
      </c>
      <c r="I56" s="8">
        <f>H56/2</f>
        <v>77000</v>
      </c>
      <c r="J56" s="8">
        <f>2200*80</f>
        <v>176000</v>
      </c>
      <c r="K56" s="8">
        <f>J56/2</f>
        <v>88000</v>
      </c>
    </row>
    <row r="57" spans="1:11" x14ac:dyDescent="0.25">
      <c r="A57" s="9" t="s">
        <v>23</v>
      </c>
      <c r="B57" s="9">
        <f>5400*18*1.15</f>
        <v>111779.99999999999</v>
      </c>
      <c r="C57" s="8">
        <f>B57/2</f>
        <v>55889.999999999993</v>
      </c>
      <c r="D57" s="9">
        <f>5400*28*1.15</f>
        <v>173880</v>
      </c>
      <c r="E57" s="8">
        <f>D57/2</f>
        <v>86940</v>
      </c>
      <c r="F57" s="9">
        <f>5400*60</f>
        <v>324000</v>
      </c>
      <c r="G57" s="8">
        <f>F57/2</f>
        <v>162000</v>
      </c>
      <c r="H57" s="9">
        <f>5400*75</f>
        <v>405000</v>
      </c>
      <c r="I57" s="8">
        <f>H57/2</f>
        <v>202500</v>
      </c>
      <c r="J57" s="9">
        <v>440000</v>
      </c>
      <c r="K57" s="8">
        <f>J57/2</f>
        <v>220000</v>
      </c>
    </row>
    <row r="58" spans="1:11" x14ac:dyDescent="0.25">
      <c r="A58" s="9" t="s">
        <v>24</v>
      </c>
      <c r="B58" s="9">
        <v>25000</v>
      </c>
      <c r="C58" s="8">
        <f>B58/2</f>
        <v>12500</v>
      </c>
      <c r="D58" s="9">
        <v>36500</v>
      </c>
      <c r="E58" s="8">
        <f>D58/2</f>
        <v>18250</v>
      </c>
      <c r="F58" s="9">
        <f>1300*50</f>
        <v>65000</v>
      </c>
      <c r="G58" s="8">
        <f>F58/2</f>
        <v>32500</v>
      </c>
      <c r="H58" s="9">
        <f>1300*65</f>
        <v>84500</v>
      </c>
      <c r="I58" s="8">
        <f>H58/2</f>
        <v>42250</v>
      </c>
      <c r="J58" s="9">
        <f>1300*80</f>
        <v>104000</v>
      </c>
      <c r="K58" s="8">
        <f>J58/2</f>
        <v>52000</v>
      </c>
    </row>
    <row r="59" spans="1:11" x14ac:dyDescent="0.25">
      <c r="A59" s="9" t="s">
        <v>25</v>
      </c>
      <c r="B59" s="9">
        <f>1700*20</f>
        <v>34000</v>
      </c>
      <c r="C59" s="8">
        <f>B59/2</f>
        <v>17000</v>
      </c>
      <c r="D59" s="9">
        <v>48000</v>
      </c>
      <c r="E59" s="8">
        <f>D59/2</f>
        <v>24000</v>
      </c>
      <c r="F59" s="9">
        <f>1700*50</f>
        <v>85000</v>
      </c>
      <c r="G59" s="8">
        <f>F59/2</f>
        <v>42500</v>
      </c>
      <c r="H59" s="9">
        <v>105000</v>
      </c>
      <c r="I59" s="8">
        <f>H59/2</f>
        <v>52500</v>
      </c>
      <c r="J59" s="9"/>
      <c r="K59" s="8">
        <f>J59/2</f>
        <v>0</v>
      </c>
    </row>
    <row r="60" spans="1:11" x14ac:dyDescent="0.25">
      <c r="A60" s="9" t="s">
        <v>44</v>
      </c>
      <c r="B60" s="9">
        <f>2800*18</f>
        <v>50400</v>
      </c>
      <c r="C60" s="8">
        <f>B60/2</f>
        <v>25200</v>
      </c>
      <c r="D60" s="9">
        <f>2800*28</f>
        <v>78400</v>
      </c>
      <c r="E60" s="8">
        <f>D60/2</f>
        <v>39200</v>
      </c>
      <c r="F60" s="9">
        <f>2800*60</f>
        <v>168000</v>
      </c>
      <c r="G60" s="8">
        <f>F60/2</f>
        <v>84000</v>
      </c>
      <c r="H60" s="9">
        <f>2800*75</f>
        <v>210000</v>
      </c>
      <c r="I60" s="8">
        <f>H60/2</f>
        <v>105000</v>
      </c>
      <c r="J60" s="9">
        <f>2800*80</f>
        <v>224000</v>
      </c>
      <c r="K60" s="8">
        <f>J60/2</f>
        <v>112000</v>
      </c>
    </row>
    <row r="61" spans="1:11" x14ac:dyDescent="0.25">
      <c r="A61" s="9" t="s">
        <v>45</v>
      </c>
      <c r="B61" s="9">
        <f>1530*18</f>
        <v>27540</v>
      </c>
      <c r="C61" s="8">
        <f>B61/2</f>
        <v>13770</v>
      </c>
      <c r="D61" s="9">
        <f>1536*28</f>
        <v>43008</v>
      </c>
      <c r="E61" s="8">
        <f>D61/2</f>
        <v>21504</v>
      </c>
      <c r="F61" s="9">
        <f>1530*50</f>
        <v>76500</v>
      </c>
      <c r="G61" s="8">
        <f>F61/2</f>
        <v>38250</v>
      </c>
      <c r="H61" s="9">
        <f>1530*60</f>
        <v>91800</v>
      </c>
      <c r="I61" s="8">
        <f>H61/2</f>
        <v>45900</v>
      </c>
      <c r="J61" s="9">
        <f>1530*80</f>
        <v>122400</v>
      </c>
      <c r="K61" s="8">
        <f>J61/2</f>
        <v>61200</v>
      </c>
    </row>
    <row r="62" spans="1:11" x14ac:dyDescent="0.25">
      <c r="A62" s="9" t="s">
        <v>46</v>
      </c>
      <c r="B62" s="9">
        <f>2130*18</f>
        <v>38340</v>
      </c>
      <c r="C62" s="8">
        <f>B62/2</f>
        <v>19170</v>
      </c>
      <c r="D62" s="9">
        <f>2130*28</f>
        <v>59640</v>
      </c>
      <c r="E62" s="8">
        <f>D62/2</f>
        <v>29820</v>
      </c>
      <c r="F62" s="9">
        <f>2130*55</f>
        <v>117150</v>
      </c>
      <c r="G62" s="8">
        <f>F62/2</f>
        <v>58575</v>
      </c>
      <c r="H62" s="9">
        <f>2130*70</f>
        <v>149100</v>
      </c>
      <c r="I62" s="8">
        <f>H62/2</f>
        <v>74550</v>
      </c>
      <c r="J62" s="9">
        <f>2130*80</f>
        <v>170400</v>
      </c>
      <c r="K62" s="8">
        <f>J62/2</f>
        <v>85200</v>
      </c>
    </row>
    <row r="63" spans="1:11" x14ac:dyDescent="0.25">
      <c r="A63" s="8" t="s">
        <v>65</v>
      </c>
      <c r="B63" s="8">
        <f>6000*18</f>
        <v>108000</v>
      </c>
      <c r="C63" s="8">
        <f>B63/2</f>
        <v>54000</v>
      </c>
      <c r="D63" s="8">
        <f>6000*26</f>
        <v>156000</v>
      </c>
      <c r="E63" s="8">
        <f>D63/2</f>
        <v>78000</v>
      </c>
      <c r="F63" s="8">
        <f>6000*50</f>
        <v>300000</v>
      </c>
      <c r="G63" s="8">
        <f>F63/2</f>
        <v>150000</v>
      </c>
      <c r="H63" s="8">
        <f>6000*65</f>
        <v>390000</v>
      </c>
      <c r="I63" s="8">
        <f>H63/2</f>
        <v>195000</v>
      </c>
      <c r="J63" s="8">
        <f>6000*80</f>
        <v>480000</v>
      </c>
      <c r="K63" s="8">
        <f>J63/2</f>
        <v>240000</v>
      </c>
    </row>
    <row r="64" spans="1:11" ht="20.25" customHeight="1" x14ac:dyDescent="0.25">
      <c r="A64" s="8" t="s">
        <v>66</v>
      </c>
      <c r="B64" s="8">
        <f>1700*18</f>
        <v>30600</v>
      </c>
      <c r="C64" s="8">
        <f>B64/2</f>
        <v>15300</v>
      </c>
      <c r="D64" s="8">
        <f>1700*28</f>
        <v>47600</v>
      </c>
      <c r="E64" s="8">
        <f>D64/2</f>
        <v>23800</v>
      </c>
      <c r="F64" s="8">
        <f>1700*50</f>
        <v>85000</v>
      </c>
      <c r="G64" s="8">
        <f>F64/2</f>
        <v>42500</v>
      </c>
      <c r="H64" s="8">
        <f>1700*60</f>
        <v>102000</v>
      </c>
      <c r="I64" s="8">
        <f>H64/2</f>
        <v>51000</v>
      </c>
      <c r="J64" s="8">
        <f>1700*80</f>
        <v>136000</v>
      </c>
      <c r="K64" s="8">
        <f>J64/2</f>
        <v>68000</v>
      </c>
    </row>
  </sheetData>
  <sortState ref="A4:K64">
    <sortCondition ref="A3:A64"/>
  </sortState>
  <mergeCells count="6"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sqref="A1:K2"/>
    </sheetView>
  </sheetViews>
  <sheetFormatPr defaultRowHeight="15" x14ac:dyDescent="0.25"/>
  <cols>
    <col min="1" max="1" width="19.5703125" customWidth="1"/>
    <col min="2" max="2" width="12.5703125" customWidth="1"/>
    <col min="3" max="3" width="13" customWidth="1"/>
    <col min="4" max="4" width="12.85546875" customWidth="1"/>
    <col min="5" max="5" width="12.140625" customWidth="1"/>
    <col min="6" max="6" width="15.42578125" customWidth="1"/>
    <col min="7" max="7" width="14.28515625" customWidth="1"/>
    <col min="8" max="8" width="15.7109375" customWidth="1"/>
    <col min="9" max="9" width="12.85546875" customWidth="1"/>
    <col min="10" max="11" width="13.7109375" customWidth="1"/>
  </cols>
  <sheetData>
    <row r="1" spans="1:11" x14ac:dyDescent="0.25">
      <c r="A1" s="15" t="s">
        <v>1</v>
      </c>
      <c r="B1" s="16" t="s">
        <v>0</v>
      </c>
      <c r="C1" s="16"/>
      <c r="D1" s="17" t="s">
        <v>68</v>
      </c>
      <c r="E1" s="17"/>
      <c r="F1" s="17" t="s">
        <v>69</v>
      </c>
      <c r="G1" s="17"/>
      <c r="H1" s="17" t="s">
        <v>70</v>
      </c>
      <c r="I1" s="17"/>
      <c r="J1" s="17" t="s">
        <v>67</v>
      </c>
      <c r="K1" s="17"/>
    </row>
    <row r="2" spans="1:11" ht="30" x14ac:dyDescent="0.25">
      <c r="A2" s="15"/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10" t="s">
        <v>2</v>
      </c>
      <c r="I2" s="10" t="s">
        <v>3</v>
      </c>
      <c r="J2" s="10" t="s">
        <v>2</v>
      </c>
      <c r="K2" s="10" t="s">
        <v>3</v>
      </c>
    </row>
    <row r="3" spans="1:11" x14ac:dyDescent="0.25">
      <c r="A3" s="23" t="s">
        <v>5</v>
      </c>
      <c r="B3" s="23">
        <v>33000</v>
      </c>
      <c r="C3" s="23">
        <v>16500</v>
      </c>
      <c r="D3" s="23">
        <v>59000</v>
      </c>
      <c r="E3" s="23">
        <v>29500</v>
      </c>
      <c r="F3" s="23">
        <v>100000</v>
      </c>
      <c r="G3" s="23">
        <v>50000</v>
      </c>
      <c r="H3" s="23">
        <v>150000</v>
      </c>
      <c r="I3" s="23">
        <v>75000</v>
      </c>
      <c r="J3" s="23">
        <v>180000</v>
      </c>
      <c r="K3" s="23"/>
    </row>
    <row r="4" spans="1:11" x14ac:dyDescent="0.25">
      <c r="A4" s="23" t="s">
        <v>6</v>
      </c>
      <c r="B4" s="23">
        <v>28000</v>
      </c>
      <c r="C4" s="23">
        <v>14000</v>
      </c>
      <c r="D4" s="23">
        <v>51000</v>
      </c>
      <c r="E4" s="23">
        <v>20500</v>
      </c>
      <c r="F4" s="23">
        <v>105000</v>
      </c>
      <c r="G4" s="23">
        <v>52500</v>
      </c>
      <c r="H4" s="23">
        <v>130000</v>
      </c>
      <c r="I4" s="23">
        <v>65000</v>
      </c>
      <c r="J4" s="23">
        <v>160000</v>
      </c>
      <c r="K4" s="23"/>
    </row>
    <row r="5" spans="1:11" x14ac:dyDescent="0.25">
      <c r="A5" s="23" t="s">
        <v>7</v>
      </c>
      <c r="B5" s="23">
        <v>25000</v>
      </c>
      <c r="C5" s="23">
        <v>12500</v>
      </c>
      <c r="D5" s="23">
        <v>52500</v>
      </c>
      <c r="E5" s="23">
        <v>26250</v>
      </c>
      <c r="F5" s="23">
        <v>107000</v>
      </c>
      <c r="G5" s="23">
        <v>53500</v>
      </c>
      <c r="H5" s="23">
        <v>133000</v>
      </c>
      <c r="I5" s="23">
        <v>66500</v>
      </c>
      <c r="J5" s="23">
        <v>155000</v>
      </c>
      <c r="K5" s="23"/>
    </row>
    <row r="6" spans="1:11" x14ac:dyDescent="0.25">
      <c r="A6" s="24" t="s">
        <v>26</v>
      </c>
      <c r="B6" s="25">
        <v>32000</v>
      </c>
      <c r="C6" s="25">
        <v>16000</v>
      </c>
      <c r="D6" s="25">
        <v>57000</v>
      </c>
      <c r="E6" s="25">
        <v>28500</v>
      </c>
      <c r="F6" s="25">
        <v>124000</v>
      </c>
      <c r="G6" s="25">
        <v>62000</v>
      </c>
      <c r="H6" s="25">
        <v>155000</v>
      </c>
      <c r="I6" s="25">
        <v>77500</v>
      </c>
      <c r="J6" s="25">
        <v>170000</v>
      </c>
      <c r="K6" s="25"/>
    </row>
    <row r="7" spans="1:11" x14ac:dyDescent="0.25">
      <c r="A7" s="24" t="s">
        <v>27</v>
      </c>
      <c r="B7" s="25">
        <v>30000</v>
      </c>
      <c r="C7" s="25">
        <v>15000</v>
      </c>
      <c r="D7" s="25">
        <v>57000</v>
      </c>
      <c r="E7" s="25">
        <v>28500</v>
      </c>
      <c r="F7" s="25">
        <v>126000</v>
      </c>
      <c r="G7" s="25">
        <v>63000</v>
      </c>
      <c r="H7" s="25">
        <v>155000</v>
      </c>
      <c r="I7" s="25">
        <v>77500</v>
      </c>
      <c r="J7" s="25">
        <v>178000</v>
      </c>
      <c r="K7" s="25"/>
    </row>
    <row r="8" spans="1:11" x14ac:dyDescent="0.25">
      <c r="A8" s="24" t="s">
        <v>28</v>
      </c>
      <c r="B8" s="25">
        <v>38000</v>
      </c>
      <c r="C8" s="25">
        <v>19000</v>
      </c>
      <c r="D8" s="25">
        <v>68000</v>
      </c>
      <c r="E8" s="25">
        <v>34000</v>
      </c>
      <c r="F8" s="25">
        <v>140000</v>
      </c>
      <c r="G8" s="25">
        <v>70000</v>
      </c>
      <c r="H8" s="25">
        <v>175000</v>
      </c>
      <c r="I8" s="25">
        <v>87500</v>
      </c>
      <c r="J8" s="25">
        <v>205000</v>
      </c>
      <c r="K8" s="25"/>
    </row>
    <row r="9" spans="1:11" x14ac:dyDescent="0.25">
      <c r="A9" s="24" t="s">
        <v>47</v>
      </c>
      <c r="B9" s="25">
        <v>29000</v>
      </c>
      <c r="C9" s="25">
        <v>14500</v>
      </c>
      <c r="D9" s="25">
        <v>40000</v>
      </c>
      <c r="E9" s="25">
        <v>20000</v>
      </c>
      <c r="F9" s="25">
        <v>90000</v>
      </c>
      <c r="G9" s="25">
        <v>45000</v>
      </c>
      <c r="H9" s="25">
        <v>110000</v>
      </c>
      <c r="I9" s="25">
        <v>55000</v>
      </c>
      <c r="J9" s="25">
        <v>130000</v>
      </c>
      <c r="K9" s="25"/>
    </row>
    <row r="10" spans="1:11" x14ac:dyDescent="0.25">
      <c r="A10" s="24" t="s">
        <v>48</v>
      </c>
      <c r="B10" s="25">
        <v>30000</v>
      </c>
      <c r="C10" s="25">
        <v>15000</v>
      </c>
      <c r="D10" s="25">
        <v>45000</v>
      </c>
      <c r="E10" s="25">
        <v>22500</v>
      </c>
      <c r="F10" s="25">
        <v>100000</v>
      </c>
      <c r="G10" s="25">
        <v>50000</v>
      </c>
      <c r="H10" s="25">
        <v>125000</v>
      </c>
      <c r="I10" s="25">
        <v>62500</v>
      </c>
      <c r="J10" s="25">
        <v>144000</v>
      </c>
      <c r="K10" s="25"/>
    </row>
    <row r="11" spans="1:11" x14ac:dyDescent="0.25">
      <c r="A11" s="24" t="s">
        <v>49</v>
      </c>
      <c r="B11" s="25">
        <v>32000</v>
      </c>
      <c r="C11" s="25">
        <v>16000</v>
      </c>
      <c r="D11" s="25">
        <v>50000</v>
      </c>
      <c r="E11" s="25">
        <v>25000</v>
      </c>
      <c r="F11" s="25">
        <v>100000</v>
      </c>
      <c r="G11" s="25">
        <v>50000</v>
      </c>
      <c r="H11" s="25">
        <v>135000</v>
      </c>
      <c r="I11" s="25">
        <v>67500</v>
      </c>
      <c r="J11" s="25">
        <v>150000</v>
      </c>
      <c r="K11" s="25"/>
    </row>
    <row r="12" spans="1:11" x14ac:dyDescent="0.25">
      <c r="A12" s="26" t="s">
        <v>8</v>
      </c>
      <c r="B12" s="23">
        <v>32000</v>
      </c>
      <c r="C12" s="23">
        <v>16000</v>
      </c>
      <c r="D12" s="23">
        <v>46000</v>
      </c>
      <c r="E12" s="23">
        <v>23000</v>
      </c>
      <c r="F12" s="23">
        <v>100000</v>
      </c>
      <c r="G12" s="23">
        <v>50000</v>
      </c>
      <c r="H12" s="23">
        <v>119000</v>
      </c>
      <c r="I12" s="23">
        <v>59500</v>
      </c>
      <c r="J12" s="23">
        <v>145000</v>
      </c>
      <c r="K12" s="23"/>
    </row>
    <row r="13" spans="1:11" x14ac:dyDescent="0.25">
      <c r="A13" s="26" t="s">
        <v>9</v>
      </c>
      <c r="B13" s="23">
        <v>7000</v>
      </c>
      <c r="C13" s="23">
        <v>3500</v>
      </c>
      <c r="D13" s="23">
        <v>10500</v>
      </c>
      <c r="E13" s="23">
        <v>5250</v>
      </c>
      <c r="F13" s="23">
        <v>14000</v>
      </c>
      <c r="G13" s="23">
        <v>7000</v>
      </c>
      <c r="H13" s="23">
        <v>16000</v>
      </c>
      <c r="I13" s="23">
        <v>8000</v>
      </c>
      <c r="J13" s="23">
        <v>18000</v>
      </c>
      <c r="K13" s="23"/>
    </row>
    <row r="14" spans="1:11" x14ac:dyDescent="0.25">
      <c r="A14" s="26" t="s">
        <v>10</v>
      </c>
      <c r="B14" s="23">
        <v>26000</v>
      </c>
      <c r="C14" s="23">
        <v>13000</v>
      </c>
      <c r="D14" s="23">
        <v>45000</v>
      </c>
      <c r="E14" s="23">
        <v>22500</v>
      </c>
      <c r="F14" s="23">
        <v>96000</v>
      </c>
      <c r="G14" s="23">
        <v>48000</v>
      </c>
      <c r="H14" s="23">
        <v>120000</v>
      </c>
      <c r="I14" s="23">
        <v>60000</v>
      </c>
      <c r="J14" s="23">
        <v>145000</v>
      </c>
      <c r="K14" s="23"/>
    </row>
    <row r="15" spans="1:11" x14ac:dyDescent="0.25">
      <c r="A15" s="24" t="s">
        <v>29</v>
      </c>
      <c r="B15" s="25">
        <v>16000</v>
      </c>
      <c r="C15" s="25">
        <v>8000</v>
      </c>
      <c r="D15" s="25">
        <v>27000</v>
      </c>
      <c r="E15" s="25">
        <v>13500</v>
      </c>
      <c r="F15" s="25">
        <v>50000</v>
      </c>
      <c r="G15" s="25">
        <v>25000</v>
      </c>
      <c r="H15" s="25">
        <v>63500</v>
      </c>
      <c r="I15" s="25">
        <v>31750</v>
      </c>
      <c r="J15" s="25">
        <v>74000</v>
      </c>
      <c r="K15" s="25"/>
    </row>
    <row r="16" spans="1:11" x14ac:dyDescent="0.25">
      <c r="A16" s="24" t="s">
        <v>30</v>
      </c>
      <c r="B16" s="25">
        <v>54000</v>
      </c>
      <c r="C16" s="25">
        <v>27000</v>
      </c>
      <c r="D16" s="25">
        <v>96000</v>
      </c>
      <c r="E16" s="25">
        <v>48000</v>
      </c>
      <c r="F16" s="25">
        <v>205000</v>
      </c>
      <c r="G16" s="25">
        <v>102500</v>
      </c>
      <c r="H16" s="25">
        <v>26000</v>
      </c>
      <c r="I16" s="25">
        <v>130000</v>
      </c>
      <c r="J16" s="25">
        <v>290000</v>
      </c>
      <c r="K16" s="25"/>
    </row>
    <row r="17" spans="1:11" x14ac:dyDescent="0.25">
      <c r="A17" s="24" t="s">
        <v>31</v>
      </c>
      <c r="B17" s="25">
        <v>21000</v>
      </c>
      <c r="C17" s="25">
        <v>10500</v>
      </c>
      <c r="D17" s="25">
        <v>29000</v>
      </c>
      <c r="E17" s="25">
        <v>14500</v>
      </c>
      <c r="F17" s="25">
        <v>65000</v>
      </c>
      <c r="G17" s="25">
        <v>32500</v>
      </c>
      <c r="H17" s="25">
        <v>82000</v>
      </c>
      <c r="I17" s="25">
        <v>41000</v>
      </c>
      <c r="J17" s="25">
        <v>95000</v>
      </c>
      <c r="K17" s="25"/>
    </row>
    <row r="18" spans="1:11" x14ac:dyDescent="0.25">
      <c r="A18" s="24" t="s">
        <v>50</v>
      </c>
      <c r="B18" s="25">
        <v>20000</v>
      </c>
      <c r="C18" s="25">
        <v>10000</v>
      </c>
      <c r="D18" s="25">
        <v>28000</v>
      </c>
      <c r="E18" s="25">
        <v>14000</v>
      </c>
      <c r="F18" s="25">
        <v>55000</v>
      </c>
      <c r="G18" s="25">
        <v>27500</v>
      </c>
      <c r="H18" s="25">
        <v>68000</v>
      </c>
      <c r="I18" s="25">
        <v>34000</v>
      </c>
      <c r="J18" s="25">
        <v>80000</v>
      </c>
      <c r="K18" s="25"/>
    </row>
    <row r="19" spans="1:11" x14ac:dyDescent="0.25">
      <c r="A19" s="24" t="s">
        <v>51</v>
      </c>
      <c r="B19" s="25">
        <v>56000</v>
      </c>
      <c r="C19" s="25">
        <v>28000</v>
      </c>
      <c r="D19" s="25">
        <v>88000</v>
      </c>
      <c r="E19" s="25">
        <v>44000</v>
      </c>
      <c r="F19" s="25">
        <v>185000</v>
      </c>
      <c r="G19" s="25">
        <v>92500</v>
      </c>
      <c r="H19" s="25">
        <v>230000</v>
      </c>
      <c r="I19" s="25">
        <v>115000</v>
      </c>
      <c r="J19" s="25">
        <v>260000</v>
      </c>
      <c r="K19" s="25"/>
    </row>
    <row r="20" spans="1:11" x14ac:dyDescent="0.25">
      <c r="A20" s="24" t="s">
        <v>52</v>
      </c>
      <c r="B20" s="25">
        <v>37000</v>
      </c>
      <c r="C20" s="25">
        <v>18500</v>
      </c>
      <c r="D20" s="25">
        <v>52000</v>
      </c>
      <c r="E20" s="25">
        <v>26000</v>
      </c>
      <c r="F20" s="25">
        <v>110000</v>
      </c>
      <c r="G20" s="25">
        <v>55000</v>
      </c>
      <c r="H20" s="25">
        <v>140000</v>
      </c>
      <c r="I20" s="25">
        <v>80000</v>
      </c>
      <c r="J20" s="25">
        <v>165000</v>
      </c>
      <c r="K20" s="25"/>
    </row>
    <row r="21" spans="1:11" x14ac:dyDescent="0.25">
      <c r="A21" s="26" t="s">
        <v>11</v>
      </c>
      <c r="B21" s="23">
        <v>30000</v>
      </c>
      <c r="C21" s="23">
        <v>15000</v>
      </c>
      <c r="D21" s="23">
        <v>55000</v>
      </c>
      <c r="E21" s="23">
        <v>27500</v>
      </c>
      <c r="F21" s="23">
        <v>116000</v>
      </c>
      <c r="G21" s="23">
        <v>58000</v>
      </c>
      <c r="H21" s="23">
        <v>143000</v>
      </c>
      <c r="I21" s="23">
        <v>71500</v>
      </c>
      <c r="J21" s="23">
        <v>160000</v>
      </c>
      <c r="K21" s="23"/>
    </row>
    <row r="22" spans="1:11" x14ac:dyDescent="0.25">
      <c r="A22" s="24" t="s">
        <v>12</v>
      </c>
      <c r="B22" s="25">
        <v>23500</v>
      </c>
      <c r="C22" s="25">
        <v>11750</v>
      </c>
      <c r="D22" s="25">
        <v>30000</v>
      </c>
      <c r="E22" s="25">
        <v>15000</v>
      </c>
      <c r="F22" s="25">
        <v>63000</v>
      </c>
      <c r="G22" s="25">
        <v>31500</v>
      </c>
      <c r="H22" s="25">
        <v>80000</v>
      </c>
      <c r="I22" s="25">
        <v>40000</v>
      </c>
      <c r="J22" s="25">
        <v>94000</v>
      </c>
      <c r="K22" s="25"/>
    </row>
    <row r="23" spans="1:11" x14ac:dyDescent="0.25">
      <c r="A23" s="24" t="s">
        <v>13</v>
      </c>
      <c r="B23" s="25">
        <v>27000</v>
      </c>
      <c r="C23" s="25">
        <v>13500</v>
      </c>
      <c r="D23" s="25">
        <v>45000</v>
      </c>
      <c r="E23" s="25">
        <v>22500</v>
      </c>
      <c r="F23" s="25">
        <v>96000</v>
      </c>
      <c r="G23" s="25">
        <v>48000</v>
      </c>
      <c r="H23" s="25">
        <v>121000</v>
      </c>
      <c r="I23" s="25">
        <v>60500</v>
      </c>
      <c r="J23" s="25">
        <v>145000</v>
      </c>
      <c r="K23" s="25"/>
    </row>
    <row r="24" spans="1:11" x14ac:dyDescent="0.25">
      <c r="A24" s="24" t="s">
        <v>32</v>
      </c>
      <c r="B24" s="25">
        <v>38000</v>
      </c>
      <c r="C24" s="25">
        <v>19000</v>
      </c>
      <c r="D24" s="25">
        <v>66000</v>
      </c>
      <c r="E24" s="25">
        <v>3300</v>
      </c>
      <c r="F24" s="25">
        <v>143000</v>
      </c>
      <c r="G24" s="25">
        <v>71500</v>
      </c>
      <c r="H24" s="25">
        <v>175000</v>
      </c>
      <c r="I24" s="25">
        <v>87500</v>
      </c>
      <c r="J24" s="25">
        <v>205000</v>
      </c>
      <c r="K24" s="25"/>
    </row>
    <row r="25" spans="1:11" x14ac:dyDescent="0.25">
      <c r="A25" s="24" t="s">
        <v>33</v>
      </c>
      <c r="B25" s="25">
        <v>43000</v>
      </c>
      <c r="C25" s="25">
        <v>21500</v>
      </c>
      <c r="D25" s="25">
        <v>68000</v>
      </c>
      <c r="E25" s="25">
        <v>34000</v>
      </c>
      <c r="F25" s="25">
        <v>145000</v>
      </c>
      <c r="G25" s="25">
        <v>72500</v>
      </c>
      <c r="H25" s="25">
        <v>182000</v>
      </c>
      <c r="I25" s="25">
        <v>91000</v>
      </c>
      <c r="J25" s="25">
        <v>205000</v>
      </c>
      <c r="K25" s="25"/>
    </row>
    <row r="26" spans="1:11" x14ac:dyDescent="0.25">
      <c r="A26" s="24" t="s">
        <v>34</v>
      </c>
      <c r="B26" s="25">
        <v>6000</v>
      </c>
      <c r="C26" s="25">
        <v>3000</v>
      </c>
      <c r="D26" s="25">
        <v>9500</v>
      </c>
      <c r="E26" s="25">
        <v>4750</v>
      </c>
      <c r="F26" s="25">
        <v>16000</v>
      </c>
      <c r="G26" s="25">
        <v>8000</v>
      </c>
      <c r="H26" s="25">
        <v>20000</v>
      </c>
      <c r="I26" s="25">
        <v>10000</v>
      </c>
      <c r="J26" s="25">
        <v>24000</v>
      </c>
      <c r="K26" s="25"/>
    </row>
    <row r="27" spans="1:11" x14ac:dyDescent="0.25">
      <c r="A27" s="24" t="s">
        <v>53</v>
      </c>
      <c r="B27" s="25">
        <v>19000</v>
      </c>
      <c r="C27" s="25">
        <v>9500</v>
      </c>
      <c r="D27" s="25">
        <v>55000</v>
      </c>
      <c r="E27" s="25">
        <v>27500</v>
      </c>
      <c r="F27" s="25">
        <v>115000</v>
      </c>
      <c r="G27" s="25">
        <v>57500</v>
      </c>
      <c r="H27" s="25">
        <v>145000</v>
      </c>
      <c r="I27" s="25">
        <v>82500</v>
      </c>
      <c r="J27" s="25">
        <v>170000</v>
      </c>
      <c r="K27" s="25"/>
    </row>
    <row r="28" spans="1:11" x14ac:dyDescent="0.25">
      <c r="A28" s="24" t="s">
        <v>54</v>
      </c>
      <c r="B28" s="25">
        <v>30000</v>
      </c>
      <c r="C28" s="25">
        <v>15000</v>
      </c>
      <c r="D28" s="25">
        <v>45000</v>
      </c>
      <c r="E28" s="25">
        <v>22500</v>
      </c>
      <c r="F28" s="25">
        <v>100000</v>
      </c>
      <c r="G28" s="25">
        <v>50000</v>
      </c>
      <c r="H28" s="25">
        <v>125000</v>
      </c>
      <c r="I28" s="25">
        <v>62500</v>
      </c>
      <c r="J28" s="25">
        <v>145000</v>
      </c>
      <c r="K28" s="25"/>
    </row>
    <row r="29" spans="1:11" x14ac:dyDescent="0.25">
      <c r="A29" s="24" t="s">
        <v>55</v>
      </c>
      <c r="B29" s="25">
        <v>15000</v>
      </c>
      <c r="C29" s="25">
        <v>7500</v>
      </c>
      <c r="D29" s="25">
        <v>45000</v>
      </c>
      <c r="E29" s="25">
        <v>22500</v>
      </c>
      <c r="F29" s="25">
        <v>105000</v>
      </c>
      <c r="G29" s="25">
        <v>52500</v>
      </c>
      <c r="H29" s="25">
        <v>120000</v>
      </c>
      <c r="I29" s="25">
        <v>60000</v>
      </c>
      <c r="J29" s="25">
        <v>150000</v>
      </c>
      <c r="K29" s="25"/>
    </row>
    <row r="30" spans="1:11" x14ac:dyDescent="0.25">
      <c r="A30" s="24" t="s">
        <v>14</v>
      </c>
      <c r="B30" s="25">
        <v>50000</v>
      </c>
      <c r="C30" s="25">
        <v>25000</v>
      </c>
      <c r="D30" s="25">
        <v>95000</v>
      </c>
      <c r="E30" s="25">
        <v>47500</v>
      </c>
      <c r="F30" s="25">
        <v>200000</v>
      </c>
      <c r="G30" s="25">
        <v>100000</v>
      </c>
      <c r="H30" s="25">
        <v>250000</v>
      </c>
      <c r="I30" s="25">
        <v>125000</v>
      </c>
      <c r="J30" s="25">
        <v>285000</v>
      </c>
      <c r="K30" s="25"/>
    </row>
    <row r="31" spans="1:11" x14ac:dyDescent="0.25">
      <c r="A31" s="24" t="s">
        <v>15</v>
      </c>
      <c r="B31" s="25">
        <v>44000</v>
      </c>
      <c r="C31" s="25">
        <v>22000</v>
      </c>
      <c r="D31" s="25">
        <v>64000</v>
      </c>
      <c r="E31" s="25">
        <v>32000</v>
      </c>
      <c r="F31" s="25">
        <v>135000</v>
      </c>
      <c r="G31" s="25">
        <v>67500</v>
      </c>
      <c r="H31" s="25">
        <v>168000</v>
      </c>
      <c r="I31" s="25">
        <v>84000</v>
      </c>
      <c r="J31" s="25">
        <v>162000</v>
      </c>
      <c r="K31" s="25"/>
    </row>
    <row r="32" spans="1:11" x14ac:dyDescent="0.25">
      <c r="A32" s="24" t="s">
        <v>16</v>
      </c>
      <c r="B32" s="25">
        <v>25000</v>
      </c>
      <c r="C32" s="25">
        <v>12500</v>
      </c>
      <c r="D32" s="25">
        <v>36000</v>
      </c>
      <c r="E32" s="25">
        <v>18000</v>
      </c>
      <c r="F32" s="25">
        <v>81000</v>
      </c>
      <c r="G32" s="25">
        <v>40500</v>
      </c>
      <c r="H32" s="25">
        <v>101000</v>
      </c>
      <c r="I32" s="25">
        <v>50500</v>
      </c>
      <c r="J32" s="25">
        <v>110000</v>
      </c>
      <c r="K32" s="25"/>
    </row>
    <row r="33" spans="1:11" x14ac:dyDescent="0.25">
      <c r="A33" s="24" t="s">
        <v>35</v>
      </c>
      <c r="B33" s="25">
        <v>35000</v>
      </c>
      <c r="C33" s="25">
        <v>17500</v>
      </c>
      <c r="D33" s="25">
        <v>47000</v>
      </c>
      <c r="E33" s="25">
        <v>23500</v>
      </c>
      <c r="F33" s="25">
        <v>98000</v>
      </c>
      <c r="G33" s="25">
        <v>49000</v>
      </c>
      <c r="H33" s="25">
        <v>125000</v>
      </c>
      <c r="I33" s="25">
        <v>62500</v>
      </c>
      <c r="J33" s="25">
        <v>138000</v>
      </c>
      <c r="K33" s="25"/>
    </row>
    <row r="34" spans="1:11" x14ac:dyDescent="0.25">
      <c r="A34" s="24" t="s">
        <v>36</v>
      </c>
      <c r="B34" s="25">
        <v>30000</v>
      </c>
      <c r="C34" s="25">
        <v>150000</v>
      </c>
      <c r="D34" s="25">
        <v>55000</v>
      </c>
      <c r="E34" s="25">
        <v>27500</v>
      </c>
      <c r="F34" s="25">
        <v>115000</v>
      </c>
      <c r="G34" s="25">
        <v>57500</v>
      </c>
      <c r="H34" s="25">
        <v>144000</v>
      </c>
      <c r="I34" s="25">
        <v>72000</v>
      </c>
      <c r="J34" s="25">
        <v>163000</v>
      </c>
      <c r="K34" s="25"/>
    </row>
    <row r="35" spans="1:11" x14ac:dyDescent="0.25">
      <c r="A35" s="24" t="s">
        <v>37</v>
      </c>
      <c r="B35" s="25">
        <v>20000</v>
      </c>
      <c r="C35" s="25">
        <v>10000</v>
      </c>
      <c r="D35" s="25">
        <v>30000</v>
      </c>
      <c r="E35" s="25">
        <v>15000</v>
      </c>
      <c r="F35" s="25">
        <v>57000</v>
      </c>
      <c r="G35" s="25">
        <v>28500</v>
      </c>
      <c r="H35" s="25">
        <v>71000</v>
      </c>
      <c r="I35" s="25">
        <v>35500</v>
      </c>
      <c r="J35" s="25">
        <v>82000</v>
      </c>
      <c r="K35" s="25"/>
    </row>
    <row r="36" spans="1:11" x14ac:dyDescent="0.25">
      <c r="A36" s="24" t="s">
        <v>56</v>
      </c>
      <c r="B36" s="25">
        <v>30000</v>
      </c>
      <c r="C36" s="25">
        <v>15000</v>
      </c>
      <c r="D36" s="25">
        <v>53000</v>
      </c>
      <c r="E36" s="25">
        <v>26500</v>
      </c>
      <c r="F36" s="25">
        <v>115000</v>
      </c>
      <c r="G36" s="25">
        <v>57500</v>
      </c>
      <c r="H36" s="25">
        <v>140000</v>
      </c>
      <c r="I36" s="25">
        <v>70000</v>
      </c>
      <c r="J36" s="25">
        <v>165000</v>
      </c>
      <c r="K36" s="25"/>
    </row>
    <row r="37" spans="1:11" x14ac:dyDescent="0.25">
      <c r="A37" s="24" t="s">
        <v>57</v>
      </c>
      <c r="B37" s="25">
        <v>17000</v>
      </c>
      <c r="C37" s="25">
        <v>8500</v>
      </c>
      <c r="D37" s="25">
        <v>20000</v>
      </c>
      <c r="E37" s="25">
        <v>10000</v>
      </c>
      <c r="F37" s="25">
        <v>42000</v>
      </c>
      <c r="G37" s="25">
        <v>21000</v>
      </c>
      <c r="H37" s="25">
        <v>54000</v>
      </c>
      <c r="I37" s="25">
        <v>27000</v>
      </c>
      <c r="J37" s="25">
        <v>60000</v>
      </c>
      <c r="K37" s="25"/>
    </row>
    <row r="38" spans="1:11" x14ac:dyDescent="0.25">
      <c r="A38" s="24" t="s">
        <v>58</v>
      </c>
      <c r="B38" s="25">
        <v>21000</v>
      </c>
      <c r="C38" s="25">
        <v>10500</v>
      </c>
      <c r="D38" s="25">
        <v>30000</v>
      </c>
      <c r="E38" s="25">
        <v>15000</v>
      </c>
      <c r="F38" s="25">
        <v>70000</v>
      </c>
      <c r="G38" s="25">
        <v>35000</v>
      </c>
      <c r="H38" s="25">
        <v>85000</v>
      </c>
      <c r="I38" s="25">
        <v>42500</v>
      </c>
      <c r="J38" s="25">
        <v>100000</v>
      </c>
      <c r="K38" s="25"/>
    </row>
    <row r="39" spans="1:11" x14ac:dyDescent="0.25">
      <c r="A39" s="24" t="s">
        <v>17</v>
      </c>
      <c r="B39" s="25">
        <v>12000</v>
      </c>
      <c r="C39" s="25">
        <v>6000</v>
      </c>
      <c r="D39" s="25">
        <v>18000</v>
      </c>
      <c r="E39" s="25">
        <v>9000</v>
      </c>
      <c r="F39" s="25">
        <v>32000</v>
      </c>
      <c r="G39" s="25">
        <v>16000</v>
      </c>
      <c r="H39" s="25">
        <v>40000</v>
      </c>
      <c r="I39" s="25">
        <v>20000</v>
      </c>
      <c r="J39" s="25">
        <v>50000</v>
      </c>
      <c r="K39" s="25"/>
    </row>
    <row r="40" spans="1:11" x14ac:dyDescent="0.25">
      <c r="A40" s="24" t="s">
        <v>18</v>
      </c>
      <c r="B40" s="25">
        <v>48000</v>
      </c>
      <c r="C40" s="25">
        <v>24000</v>
      </c>
      <c r="D40" s="25">
        <v>72000</v>
      </c>
      <c r="E40" s="25">
        <v>36000</v>
      </c>
      <c r="F40" s="25">
        <v>156000</v>
      </c>
      <c r="G40" s="25">
        <v>78000</v>
      </c>
      <c r="H40" s="25">
        <v>195000</v>
      </c>
      <c r="I40" s="25">
        <v>97500</v>
      </c>
      <c r="J40" s="25">
        <v>215000</v>
      </c>
      <c r="K40" s="25"/>
    </row>
    <row r="41" spans="1:11" x14ac:dyDescent="0.25">
      <c r="A41" s="24" t="s">
        <v>19</v>
      </c>
      <c r="B41" s="25">
        <v>45000</v>
      </c>
      <c r="C41" s="25">
        <v>22500</v>
      </c>
      <c r="D41" s="25">
        <v>67000</v>
      </c>
      <c r="E41" s="25">
        <v>33500</v>
      </c>
      <c r="F41" s="25">
        <v>148000</v>
      </c>
      <c r="G41" s="25">
        <v>74000</v>
      </c>
      <c r="H41" s="25">
        <v>185500</v>
      </c>
      <c r="I41" s="25">
        <v>92750</v>
      </c>
      <c r="J41" s="25">
        <v>220000</v>
      </c>
      <c r="K41" s="25"/>
    </row>
    <row r="42" spans="1:11" x14ac:dyDescent="0.25">
      <c r="A42" s="24" t="s">
        <v>38</v>
      </c>
      <c r="B42" s="25">
        <v>36000</v>
      </c>
      <c r="C42" s="25">
        <v>18000</v>
      </c>
      <c r="D42" s="25">
        <v>60000</v>
      </c>
      <c r="E42" s="25">
        <v>30000</v>
      </c>
      <c r="F42" s="25">
        <v>132000</v>
      </c>
      <c r="G42" s="25">
        <v>66000</v>
      </c>
      <c r="H42" s="25">
        <v>165000</v>
      </c>
      <c r="I42" s="25">
        <v>82500</v>
      </c>
      <c r="J42" s="25">
        <v>187000</v>
      </c>
      <c r="K42" s="25"/>
    </row>
    <row r="43" spans="1:11" x14ac:dyDescent="0.25">
      <c r="A43" s="24" t="s">
        <v>39</v>
      </c>
      <c r="B43" s="25">
        <v>32000</v>
      </c>
      <c r="C43" s="25">
        <v>16000</v>
      </c>
      <c r="D43" s="25">
        <v>45000</v>
      </c>
      <c r="E43" s="25">
        <v>22500</v>
      </c>
      <c r="F43" s="25">
        <v>100000</v>
      </c>
      <c r="G43" s="25">
        <v>50000</v>
      </c>
      <c r="H43" s="25">
        <v>125000</v>
      </c>
      <c r="I43" s="25">
        <v>62500</v>
      </c>
      <c r="J43" s="25">
        <v>145000</v>
      </c>
      <c r="K43" s="25"/>
    </row>
    <row r="44" spans="1:11" x14ac:dyDescent="0.25">
      <c r="A44" s="24" t="s">
        <v>40</v>
      </c>
      <c r="B44" s="25">
        <v>50000</v>
      </c>
      <c r="C44" s="25">
        <v>25000</v>
      </c>
      <c r="D44" s="25">
        <v>60000</v>
      </c>
      <c r="E44" s="25">
        <v>30000</v>
      </c>
      <c r="F44" s="25">
        <v>128000</v>
      </c>
      <c r="G44" s="25">
        <v>64000</v>
      </c>
      <c r="H44" s="25">
        <v>160000</v>
      </c>
      <c r="I44" s="25">
        <v>80000</v>
      </c>
      <c r="J44" s="25">
        <v>180000</v>
      </c>
      <c r="K44" s="25"/>
    </row>
    <row r="45" spans="1:11" x14ac:dyDescent="0.25">
      <c r="A45" s="24" t="s">
        <v>59</v>
      </c>
      <c r="B45" s="25">
        <v>19500</v>
      </c>
      <c r="C45" s="25">
        <v>9500</v>
      </c>
      <c r="D45" s="25">
        <v>25000</v>
      </c>
      <c r="E45" s="25">
        <v>12500</v>
      </c>
      <c r="F45" s="25">
        <v>50000</v>
      </c>
      <c r="G45" s="25">
        <v>25000</v>
      </c>
      <c r="H45" s="25">
        <v>60000</v>
      </c>
      <c r="I45" s="25">
        <v>30000</v>
      </c>
      <c r="J45" s="25">
        <v>72000</v>
      </c>
      <c r="K45" s="25"/>
    </row>
    <row r="46" spans="1:11" x14ac:dyDescent="0.25">
      <c r="A46" s="24" t="s">
        <v>60</v>
      </c>
      <c r="B46" s="25">
        <v>40000</v>
      </c>
      <c r="C46" s="25">
        <v>20000</v>
      </c>
      <c r="D46" s="25">
        <v>60000</v>
      </c>
      <c r="E46" s="25">
        <v>30000</v>
      </c>
      <c r="F46" s="25">
        <v>140000</v>
      </c>
      <c r="G46" s="25">
        <v>70000</v>
      </c>
      <c r="H46" s="25">
        <v>175000</v>
      </c>
      <c r="I46" s="25">
        <v>87500</v>
      </c>
      <c r="J46" s="25">
        <v>210000</v>
      </c>
      <c r="K46" s="25"/>
    </row>
    <row r="47" spans="1:11" x14ac:dyDescent="0.25">
      <c r="A47" s="26" t="s">
        <v>61</v>
      </c>
      <c r="B47" s="23">
        <v>21000</v>
      </c>
      <c r="C47" s="23">
        <v>10500</v>
      </c>
      <c r="D47" s="23">
        <v>33000</v>
      </c>
      <c r="E47" s="23">
        <v>16500</v>
      </c>
      <c r="F47" s="23">
        <v>72000</v>
      </c>
      <c r="G47" s="23">
        <v>36000</v>
      </c>
      <c r="H47" s="23">
        <v>90000</v>
      </c>
      <c r="I47" s="23">
        <v>45000</v>
      </c>
      <c r="J47" s="23">
        <v>102000</v>
      </c>
      <c r="K47" s="23"/>
    </row>
    <row r="48" spans="1:11" x14ac:dyDescent="0.25">
      <c r="A48" s="24" t="s">
        <v>20</v>
      </c>
      <c r="B48" s="25">
        <v>22000</v>
      </c>
      <c r="C48" s="25">
        <v>11000</v>
      </c>
      <c r="D48" s="25">
        <v>35000</v>
      </c>
      <c r="E48" s="25">
        <v>17500</v>
      </c>
      <c r="F48" s="25">
        <v>75000</v>
      </c>
      <c r="G48" s="25">
        <v>37500</v>
      </c>
      <c r="H48" s="25">
        <v>95000</v>
      </c>
      <c r="I48" s="25">
        <v>47500</v>
      </c>
      <c r="J48" s="25">
        <v>110000</v>
      </c>
      <c r="K48" s="25"/>
    </row>
    <row r="49" spans="1:11" x14ac:dyDescent="0.25">
      <c r="A49" s="24" t="s">
        <v>21</v>
      </c>
      <c r="B49" s="25">
        <v>41000</v>
      </c>
      <c r="C49" s="25">
        <v>20500</v>
      </c>
      <c r="D49" s="25">
        <v>60000</v>
      </c>
      <c r="E49" s="25">
        <v>30000</v>
      </c>
      <c r="F49" s="25">
        <v>130000</v>
      </c>
      <c r="G49" s="25">
        <v>65000</v>
      </c>
      <c r="H49" s="25">
        <v>164000</v>
      </c>
      <c r="I49" s="25">
        <v>82000</v>
      </c>
      <c r="J49" s="25">
        <v>185000</v>
      </c>
      <c r="K49" s="25"/>
    </row>
    <row r="50" spans="1:11" x14ac:dyDescent="0.25">
      <c r="A50" s="24" t="s">
        <v>22</v>
      </c>
      <c r="B50" s="25">
        <v>31000</v>
      </c>
      <c r="C50" s="25">
        <v>15500</v>
      </c>
      <c r="D50" s="25">
        <v>62000</v>
      </c>
      <c r="E50" s="25">
        <v>31000</v>
      </c>
      <c r="F50" s="25">
        <v>133000</v>
      </c>
      <c r="G50" s="25">
        <v>66500</v>
      </c>
      <c r="H50" s="25">
        <v>165000</v>
      </c>
      <c r="I50" s="25">
        <v>82500</v>
      </c>
      <c r="J50" s="25">
        <v>195000</v>
      </c>
      <c r="K50" s="25"/>
    </row>
    <row r="51" spans="1:11" x14ac:dyDescent="0.25">
      <c r="A51" s="24" t="s">
        <v>41</v>
      </c>
      <c r="B51" s="25">
        <v>27000</v>
      </c>
      <c r="C51" s="25">
        <v>13500</v>
      </c>
      <c r="D51" s="25">
        <v>35000</v>
      </c>
      <c r="E51" s="25">
        <v>17500</v>
      </c>
      <c r="F51" s="25">
        <v>77000</v>
      </c>
      <c r="G51" s="25">
        <v>38500</v>
      </c>
      <c r="H51" s="25">
        <v>97000</v>
      </c>
      <c r="I51" s="25">
        <v>48500</v>
      </c>
      <c r="J51" s="25">
        <v>110000</v>
      </c>
      <c r="K51" s="25"/>
    </row>
    <row r="52" spans="1:11" x14ac:dyDescent="0.25">
      <c r="A52" s="24" t="s">
        <v>42</v>
      </c>
      <c r="B52" s="25">
        <v>28000</v>
      </c>
      <c r="C52" s="25">
        <v>14000</v>
      </c>
      <c r="D52" s="25">
        <v>41000</v>
      </c>
      <c r="E52" s="25">
        <v>20500</v>
      </c>
      <c r="F52" s="25">
        <v>90000</v>
      </c>
      <c r="G52" s="25">
        <v>45000</v>
      </c>
      <c r="H52" s="25">
        <v>111000</v>
      </c>
      <c r="I52" s="25">
        <v>55500</v>
      </c>
      <c r="J52" s="25">
        <v>127000</v>
      </c>
      <c r="K52" s="25"/>
    </row>
    <row r="53" spans="1:11" x14ac:dyDescent="0.25">
      <c r="A53" s="24" t="s">
        <v>43</v>
      </c>
      <c r="B53" s="25">
        <v>34000</v>
      </c>
      <c r="C53" s="25">
        <v>17000</v>
      </c>
      <c r="D53" s="25">
        <v>52000</v>
      </c>
      <c r="E53" s="25">
        <v>26000</v>
      </c>
      <c r="F53" s="25">
        <v>114000</v>
      </c>
      <c r="G53" s="25">
        <v>57000</v>
      </c>
      <c r="H53" s="25">
        <v>142000</v>
      </c>
      <c r="I53" s="25">
        <v>71000</v>
      </c>
      <c r="J53" s="25">
        <v>160000</v>
      </c>
      <c r="K53" s="25"/>
    </row>
    <row r="54" spans="1:11" x14ac:dyDescent="0.25">
      <c r="A54" s="26" t="s">
        <v>62</v>
      </c>
      <c r="B54" s="23">
        <v>32000</v>
      </c>
      <c r="C54" s="23">
        <v>16000</v>
      </c>
      <c r="D54" s="23">
        <v>55000</v>
      </c>
      <c r="E54" s="23">
        <v>27500</v>
      </c>
      <c r="F54" s="23">
        <v>115000</v>
      </c>
      <c r="G54" s="23">
        <v>57500</v>
      </c>
      <c r="H54" s="23">
        <v>145000</v>
      </c>
      <c r="I54" s="23">
        <v>82500</v>
      </c>
      <c r="J54" s="23">
        <v>165000</v>
      </c>
      <c r="K54" s="23"/>
    </row>
    <row r="55" spans="1:11" x14ac:dyDescent="0.25">
      <c r="A55" s="26" t="s">
        <v>63</v>
      </c>
      <c r="B55" s="23">
        <v>34000</v>
      </c>
      <c r="C55" s="23">
        <v>17000</v>
      </c>
      <c r="D55" s="23">
        <v>50000</v>
      </c>
      <c r="E55" s="23">
        <v>25000</v>
      </c>
      <c r="F55" s="23">
        <v>105000</v>
      </c>
      <c r="G55" s="23">
        <v>52500</v>
      </c>
      <c r="H55" s="23">
        <v>135000</v>
      </c>
      <c r="I55" s="23">
        <v>67500</v>
      </c>
      <c r="J55" s="23">
        <v>155000</v>
      </c>
      <c r="K55" s="23"/>
    </row>
    <row r="56" spans="1:11" x14ac:dyDescent="0.25">
      <c r="A56" s="26" t="s">
        <v>64</v>
      </c>
      <c r="B56" s="23">
        <v>13000</v>
      </c>
      <c r="C56" s="23">
        <v>6500</v>
      </c>
      <c r="D56" s="23">
        <v>15000</v>
      </c>
      <c r="E56" s="23">
        <v>7500</v>
      </c>
      <c r="F56" s="23">
        <v>25000</v>
      </c>
      <c r="G56" s="23">
        <v>12500</v>
      </c>
      <c r="H56" s="23">
        <v>31000</v>
      </c>
      <c r="I56" s="23">
        <v>15500</v>
      </c>
      <c r="J56" s="23">
        <v>35000</v>
      </c>
      <c r="K56" s="23"/>
    </row>
    <row r="57" spans="1:11" x14ac:dyDescent="0.25">
      <c r="A57" s="24" t="s">
        <v>23</v>
      </c>
      <c r="B57" s="25">
        <v>50000</v>
      </c>
      <c r="C57" s="25">
        <v>25000</v>
      </c>
      <c r="D57" s="25">
        <v>108000</v>
      </c>
      <c r="E57" s="25">
        <v>54000</v>
      </c>
      <c r="F57" s="25">
        <v>230000</v>
      </c>
      <c r="G57" s="25">
        <v>11500</v>
      </c>
      <c r="H57" s="25">
        <v>290000</v>
      </c>
      <c r="I57" s="25">
        <v>145000</v>
      </c>
      <c r="J57" s="25">
        <v>335000</v>
      </c>
      <c r="K57" s="25"/>
    </row>
    <row r="58" spans="1:11" x14ac:dyDescent="0.25">
      <c r="A58" s="24" t="s">
        <v>24</v>
      </c>
      <c r="B58" s="25">
        <v>17000</v>
      </c>
      <c r="C58" s="25">
        <v>8500</v>
      </c>
      <c r="D58" s="25">
        <v>28000</v>
      </c>
      <c r="E58" s="25">
        <v>14000</v>
      </c>
      <c r="F58" s="25">
        <v>58000</v>
      </c>
      <c r="G58" s="25">
        <v>29000</v>
      </c>
      <c r="H58" s="25">
        <v>72000</v>
      </c>
      <c r="I58" s="25">
        <v>36000</v>
      </c>
      <c r="J58" s="25">
        <v>85000</v>
      </c>
      <c r="K58" s="25"/>
    </row>
    <row r="59" spans="1:11" x14ac:dyDescent="0.25">
      <c r="A59" s="24" t="s">
        <v>25</v>
      </c>
      <c r="B59" s="25">
        <v>7500</v>
      </c>
      <c r="C59" s="25">
        <v>3750</v>
      </c>
      <c r="D59" s="25">
        <v>14000</v>
      </c>
      <c r="E59" s="25">
        <v>7000</v>
      </c>
      <c r="F59" s="25">
        <v>25000</v>
      </c>
      <c r="G59" s="25">
        <v>12500</v>
      </c>
      <c r="H59" s="25">
        <v>31000</v>
      </c>
      <c r="I59" s="25">
        <v>15500</v>
      </c>
      <c r="J59" s="25">
        <v>35000</v>
      </c>
      <c r="K59" s="25"/>
    </row>
    <row r="60" spans="1:11" x14ac:dyDescent="0.25">
      <c r="A60" s="24" t="s">
        <v>44</v>
      </c>
      <c r="B60" s="25">
        <v>22000</v>
      </c>
      <c r="C60" s="25">
        <v>11000</v>
      </c>
      <c r="D60" s="25">
        <v>33000</v>
      </c>
      <c r="E60" s="25">
        <v>16500</v>
      </c>
      <c r="F60" s="25">
        <v>68000</v>
      </c>
      <c r="G60" s="25">
        <v>34000</v>
      </c>
      <c r="H60" s="25">
        <v>85000</v>
      </c>
      <c r="I60" s="25">
        <v>42500</v>
      </c>
      <c r="J60" s="25">
        <v>95000</v>
      </c>
      <c r="K60" s="25"/>
    </row>
    <row r="61" spans="1:11" x14ac:dyDescent="0.25">
      <c r="A61" s="24" t="s">
        <v>45</v>
      </c>
      <c r="B61" s="25">
        <v>22000</v>
      </c>
      <c r="C61" s="25">
        <v>11000</v>
      </c>
      <c r="D61" s="25">
        <v>30000</v>
      </c>
      <c r="E61" s="25">
        <v>15000</v>
      </c>
      <c r="F61" s="25">
        <v>64000</v>
      </c>
      <c r="G61" s="25">
        <v>32000</v>
      </c>
      <c r="H61" s="25">
        <v>81000</v>
      </c>
      <c r="I61" s="25">
        <v>40500</v>
      </c>
      <c r="J61" s="25">
        <v>94000</v>
      </c>
      <c r="K61" s="25"/>
    </row>
    <row r="62" spans="1:11" x14ac:dyDescent="0.25">
      <c r="A62" s="24" t="s">
        <v>46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x14ac:dyDescent="0.25">
      <c r="A63" s="26" t="s">
        <v>65</v>
      </c>
      <c r="B63" s="23">
        <v>80000</v>
      </c>
      <c r="C63" s="23">
        <v>40000</v>
      </c>
      <c r="D63" s="23">
        <v>130000</v>
      </c>
      <c r="E63" s="23">
        <v>65000</v>
      </c>
      <c r="F63" s="23">
        <v>270000</v>
      </c>
      <c r="G63" s="23">
        <v>135000</v>
      </c>
      <c r="H63" s="23">
        <v>340000</v>
      </c>
      <c r="I63" s="23">
        <v>170000</v>
      </c>
      <c r="J63" s="23">
        <v>380000</v>
      </c>
      <c r="K63" s="23"/>
    </row>
    <row r="64" spans="1:11" x14ac:dyDescent="0.25">
      <c r="A64" s="26" t="s">
        <v>66</v>
      </c>
      <c r="B64" s="23">
        <v>30000</v>
      </c>
      <c r="C64" s="23">
        <v>15000</v>
      </c>
      <c r="D64" s="23">
        <v>45000</v>
      </c>
      <c r="E64" s="23">
        <v>22500</v>
      </c>
      <c r="F64" s="23">
        <v>100000</v>
      </c>
      <c r="G64" s="23">
        <v>50000</v>
      </c>
      <c r="H64" s="23">
        <v>125000</v>
      </c>
      <c r="I64" s="23">
        <v>62500</v>
      </c>
      <c r="J64" s="23">
        <v>145000</v>
      </c>
      <c r="K64" s="23"/>
    </row>
    <row r="65" spans="1:1" x14ac:dyDescent="0.25">
      <c r="A65" s="14"/>
    </row>
  </sheetData>
  <sortState ref="A4:K64">
    <sortCondition ref="A3:A64"/>
  </sortState>
  <mergeCells count="6">
    <mergeCell ref="J1:K1"/>
    <mergeCell ref="D1:E1"/>
    <mergeCell ref="F1:G1"/>
    <mergeCell ref="H1:I1"/>
    <mergeCell ref="B1:C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sqref="A1:K2"/>
    </sheetView>
  </sheetViews>
  <sheetFormatPr defaultRowHeight="15" x14ac:dyDescent="0.25"/>
  <cols>
    <col min="1" max="1" width="16.7109375" customWidth="1"/>
    <col min="2" max="2" width="13.140625" customWidth="1"/>
    <col min="3" max="3" width="12" customWidth="1"/>
    <col min="4" max="4" width="13" customWidth="1"/>
    <col min="5" max="5" width="12.7109375" customWidth="1"/>
    <col min="6" max="6" width="14.7109375" customWidth="1"/>
    <col min="7" max="7" width="13.42578125" customWidth="1"/>
    <col min="8" max="9" width="15.42578125" customWidth="1"/>
    <col min="10" max="10" width="13.85546875" customWidth="1"/>
    <col min="11" max="11" width="17.85546875" customWidth="1"/>
  </cols>
  <sheetData>
    <row r="1" spans="1:11" x14ac:dyDescent="0.25">
      <c r="A1" s="15" t="s">
        <v>1</v>
      </c>
      <c r="B1" s="16" t="s">
        <v>0</v>
      </c>
      <c r="C1" s="16"/>
      <c r="D1" s="17" t="s">
        <v>68</v>
      </c>
      <c r="E1" s="17"/>
      <c r="F1" s="17" t="s">
        <v>69</v>
      </c>
      <c r="G1" s="17"/>
      <c r="H1" s="17" t="s">
        <v>70</v>
      </c>
      <c r="I1" s="17"/>
      <c r="J1" s="17" t="s">
        <v>67</v>
      </c>
      <c r="K1" s="17"/>
    </row>
    <row r="2" spans="1:11" ht="30" x14ac:dyDescent="0.25">
      <c r="A2" s="15"/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10" t="s">
        <v>2</v>
      </c>
      <c r="I2" s="10" t="s">
        <v>3</v>
      </c>
      <c r="J2" s="10" t="s">
        <v>2</v>
      </c>
      <c r="K2" s="10" t="s">
        <v>3</v>
      </c>
    </row>
    <row r="3" spans="1:11" x14ac:dyDescent="0.25">
      <c r="A3" s="6" t="s">
        <v>5</v>
      </c>
      <c r="B3" s="6">
        <v>25000</v>
      </c>
      <c r="C3" s="6">
        <v>12500</v>
      </c>
      <c r="D3" s="6">
        <v>38000</v>
      </c>
      <c r="E3" s="6">
        <v>19000</v>
      </c>
      <c r="F3" s="6">
        <v>80000</v>
      </c>
      <c r="G3" s="6">
        <v>40000</v>
      </c>
      <c r="H3" s="6">
        <v>100000</v>
      </c>
      <c r="I3" s="6"/>
      <c r="J3" s="6">
        <v>120000</v>
      </c>
      <c r="K3" s="7"/>
    </row>
    <row r="4" spans="1:11" x14ac:dyDescent="0.25">
      <c r="A4" s="6" t="s">
        <v>6</v>
      </c>
      <c r="B4" s="6">
        <v>28000</v>
      </c>
      <c r="C4" s="6">
        <v>14000</v>
      </c>
      <c r="D4" s="6">
        <v>40000</v>
      </c>
      <c r="E4" s="6">
        <v>20000</v>
      </c>
      <c r="F4" s="6">
        <v>85000</v>
      </c>
      <c r="G4" s="6">
        <v>42500</v>
      </c>
      <c r="H4" s="6">
        <v>110000</v>
      </c>
      <c r="I4" s="6"/>
      <c r="J4" s="6">
        <v>125000</v>
      </c>
      <c r="K4" s="7"/>
    </row>
    <row r="5" spans="1:11" x14ac:dyDescent="0.25">
      <c r="A5" s="6" t="s">
        <v>7</v>
      </c>
      <c r="B5" s="6">
        <v>62000</v>
      </c>
      <c r="C5" s="6">
        <v>31000</v>
      </c>
      <c r="D5" s="6">
        <v>95000</v>
      </c>
      <c r="E5" s="6">
        <v>47500</v>
      </c>
      <c r="F5" s="6">
        <v>200000</v>
      </c>
      <c r="G5" s="6">
        <v>100000</v>
      </c>
      <c r="H5" s="6">
        <v>250000</v>
      </c>
      <c r="I5" s="6"/>
      <c r="J5" s="6">
        <v>290000</v>
      </c>
      <c r="K5" s="7"/>
    </row>
    <row r="6" spans="1:11" x14ac:dyDescent="0.25">
      <c r="A6" s="7" t="s">
        <v>26</v>
      </c>
      <c r="B6" s="7">
        <v>18000</v>
      </c>
      <c r="C6" s="7">
        <v>9000</v>
      </c>
      <c r="D6" s="7">
        <v>26000</v>
      </c>
      <c r="E6" s="7">
        <v>13000</v>
      </c>
      <c r="F6" s="7">
        <v>50000</v>
      </c>
      <c r="G6" s="7">
        <v>25000</v>
      </c>
      <c r="H6" s="7">
        <v>63000</v>
      </c>
      <c r="I6" s="7"/>
      <c r="J6" s="7">
        <v>71000</v>
      </c>
      <c r="K6" s="7"/>
    </row>
    <row r="7" spans="1:11" x14ac:dyDescent="0.25">
      <c r="A7" s="7" t="s">
        <v>27</v>
      </c>
      <c r="B7" s="7">
        <v>13000</v>
      </c>
      <c r="C7" s="7">
        <v>6500</v>
      </c>
      <c r="D7" s="7">
        <v>19000</v>
      </c>
      <c r="E7" s="7">
        <v>8500</v>
      </c>
      <c r="F7" s="7">
        <v>34000</v>
      </c>
      <c r="G7" s="7">
        <v>17000</v>
      </c>
      <c r="H7" s="7">
        <v>43000</v>
      </c>
      <c r="I7" s="7"/>
      <c r="J7" s="7">
        <v>50000</v>
      </c>
      <c r="K7" s="7"/>
    </row>
    <row r="8" spans="1:11" x14ac:dyDescent="0.25">
      <c r="A8" s="7" t="s">
        <v>28</v>
      </c>
      <c r="B8" s="7">
        <v>16000</v>
      </c>
      <c r="C8" s="7">
        <v>8000</v>
      </c>
      <c r="D8" s="7">
        <v>23000</v>
      </c>
      <c r="E8" s="7">
        <v>11500</v>
      </c>
      <c r="F8" s="7">
        <v>45000</v>
      </c>
      <c r="G8" s="7">
        <v>22500</v>
      </c>
      <c r="H8" s="7">
        <v>57000</v>
      </c>
      <c r="I8" s="7"/>
      <c r="J8" s="7">
        <v>65000</v>
      </c>
      <c r="K8" s="7"/>
    </row>
    <row r="9" spans="1:11" x14ac:dyDescent="0.25">
      <c r="A9" s="9" t="s">
        <v>47</v>
      </c>
      <c r="B9" s="9"/>
      <c r="C9" s="9"/>
      <c r="D9" s="9"/>
      <c r="E9" s="9"/>
      <c r="F9" s="7"/>
      <c r="G9" s="7"/>
      <c r="H9" s="7"/>
      <c r="I9" s="7"/>
      <c r="J9" s="7"/>
      <c r="K9" s="7"/>
    </row>
    <row r="10" spans="1:11" x14ac:dyDescent="0.25">
      <c r="A10" s="9" t="s">
        <v>48</v>
      </c>
      <c r="B10" s="9">
        <v>20000</v>
      </c>
      <c r="C10" s="9">
        <v>10000</v>
      </c>
      <c r="D10" s="9">
        <v>30000</v>
      </c>
      <c r="E10" s="9">
        <v>15000</v>
      </c>
      <c r="F10" s="7">
        <v>55000</v>
      </c>
      <c r="G10" s="7">
        <v>27500</v>
      </c>
      <c r="H10" s="7">
        <v>70000</v>
      </c>
      <c r="I10" s="7"/>
      <c r="J10" s="7">
        <v>85000</v>
      </c>
      <c r="K10" s="7"/>
    </row>
    <row r="11" spans="1:11" x14ac:dyDescent="0.25">
      <c r="A11" s="9" t="s">
        <v>49</v>
      </c>
      <c r="B11" s="9">
        <v>10000</v>
      </c>
      <c r="C11" s="9">
        <v>5000</v>
      </c>
      <c r="D11" s="9">
        <v>15000</v>
      </c>
      <c r="E11" s="9">
        <v>7500</v>
      </c>
      <c r="F11" s="7">
        <v>26000</v>
      </c>
      <c r="G11" s="7">
        <v>13000</v>
      </c>
      <c r="H11" s="7">
        <v>32000</v>
      </c>
      <c r="I11" s="7"/>
      <c r="J11" s="7">
        <v>36000</v>
      </c>
      <c r="K11" s="7"/>
    </row>
    <row r="12" spans="1:11" x14ac:dyDescent="0.25">
      <c r="A12" s="6" t="s">
        <v>8</v>
      </c>
      <c r="B12" s="6">
        <v>14000</v>
      </c>
      <c r="C12" s="6">
        <v>7000</v>
      </c>
      <c r="D12" s="6">
        <v>22000</v>
      </c>
      <c r="E12" s="6">
        <v>11000</v>
      </c>
      <c r="F12" s="6">
        <v>40000</v>
      </c>
      <c r="G12" s="6">
        <v>20000</v>
      </c>
      <c r="H12" s="6">
        <v>50000</v>
      </c>
      <c r="I12" s="6"/>
      <c r="J12" s="6">
        <v>58000</v>
      </c>
      <c r="K12" s="7"/>
    </row>
    <row r="13" spans="1:11" x14ac:dyDescent="0.25">
      <c r="A13" s="6" t="s">
        <v>9</v>
      </c>
      <c r="B13" s="6">
        <v>29000</v>
      </c>
      <c r="C13" s="6">
        <v>14500</v>
      </c>
      <c r="D13" s="6">
        <v>45000</v>
      </c>
      <c r="E13" s="6">
        <v>22500</v>
      </c>
      <c r="F13" s="6">
        <v>96000</v>
      </c>
      <c r="G13" s="6">
        <v>48000</v>
      </c>
      <c r="H13" s="6">
        <v>120000</v>
      </c>
      <c r="I13" s="6"/>
      <c r="J13" s="6">
        <v>135000</v>
      </c>
      <c r="K13" s="7"/>
    </row>
    <row r="14" spans="1:11" x14ac:dyDescent="0.25">
      <c r="A14" s="6" t="s">
        <v>10</v>
      </c>
      <c r="B14" s="6">
        <v>3500</v>
      </c>
      <c r="C14" s="6">
        <v>1750</v>
      </c>
      <c r="D14" s="6">
        <v>6000</v>
      </c>
      <c r="E14" s="6">
        <v>3000</v>
      </c>
      <c r="F14" s="6">
        <v>7000</v>
      </c>
      <c r="G14" s="6">
        <v>3500</v>
      </c>
      <c r="H14" s="6">
        <v>8000</v>
      </c>
      <c r="I14" s="6"/>
      <c r="J14" s="6">
        <v>10000</v>
      </c>
      <c r="K14" s="7"/>
    </row>
    <row r="15" spans="1:11" x14ac:dyDescent="0.25">
      <c r="A15" s="7" t="s">
        <v>29</v>
      </c>
      <c r="B15" s="7">
        <v>22000</v>
      </c>
      <c r="C15" s="7">
        <v>11000</v>
      </c>
      <c r="D15" s="7">
        <v>30000</v>
      </c>
      <c r="E15" s="7">
        <v>15000</v>
      </c>
      <c r="F15" s="7">
        <v>60000</v>
      </c>
      <c r="G15" s="7">
        <v>30000</v>
      </c>
      <c r="H15" s="7">
        <v>75000</v>
      </c>
      <c r="I15" s="7"/>
      <c r="J15" s="7">
        <v>85000</v>
      </c>
      <c r="K15" s="7"/>
    </row>
    <row r="16" spans="1:11" x14ac:dyDescent="0.25">
      <c r="A16" s="7" t="s">
        <v>30</v>
      </c>
      <c r="B16" s="7">
        <v>90000</v>
      </c>
      <c r="C16" s="7">
        <v>45000</v>
      </c>
      <c r="D16" s="7">
        <v>140000</v>
      </c>
      <c r="E16" s="7">
        <v>70000</v>
      </c>
      <c r="F16" s="7">
        <v>305000</v>
      </c>
      <c r="G16" s="7">
        <v>152500</v>
      </c>
      <c r="H16" s="7">
        <v>380000</v>
      </c>
      <c r="I16" s="7"/>
      <c r="J16" s="7">
        <v>440000</v>
      </c>
      <c r="K16" s="7"/>
    </row>
    <row r="17" spans="1:11" x14ac:dyDescent="0.25">
      <c r="A17" s="7" t="s">
        <v>31</v>
      </c>
      <c r="B17" s="7">
        <v>13000</v>
      </c>
      <c r="C17" s="7">
        <v>6500</v>
      </c>
      <c r="D17" s="7">
        <v>18500</v>
      </c>
      <c r="E17" s="7">
        <v>9250</v>
      </c>
      <c r="F17" s="7">
        <v>34000</v>
      </c>
      <c r="G17" s="7">
        <v>17000</v>
      </c>
      <c r="H17" s="7">
        <v>43000</v>
      </c>
      <c r="I17" s="7"/>
      <c r="J17" s="7">
        <v>50000</v>
      </c>
      <c r="K17" s="7"/>
    </row>
    <row r="18" spans="1:11" x14ac:dyDescent="0.25">
      <c r="A18" s="9" t="s">
        <v>50</v>
      </c>
      <c r="B18" s="9">
        <v>18000</v>
      </c>
      <c r="C18" s="9">
        <v>9000</v>
      </c>
      <c r="D18" s="9">
        <v>20000</v>
      </c>
      <c r="E18" s="9">
        <v>10000</v>
      </c>
      <c r="F18" s="7">
        <v>35000</v>
      </c>
      <c r="G18" s="7">
        <v>17500</v>
      </c>
      <c r="H18" s="7">
        <v>43000</v>
      </c>
      <c r="I18" s="7"/>
      <c r="J18" s="7">
        <v>55000</v>
      </c>
      <c r="K18" s="7"/>
    </row>
    <row r="19" spans="1:11" x14ac:dyDescent="0.25">
      <c r="A19" s="9" t="s">
        <v>51</v>
      </c>
      <c r="B19" s="9">
        <v>25000</v>
      </c>
      <c r="C19" s="9">
        <v>12500</v>
      </c>
      <c r="D19" s="9">
        <v>45000</v>
      </c>
      <c r="E19" s="9">
        <v>22500</v>
      </c>
      <c r="F19" s="7">
        <v>90000</v>
      </c>
      <c r="G19" s="7">
        <v>45000</v>
      </c>
      <c r="H19" s="7">
        <v>113000</v>
      </c>
      <c r="I19" s="7"/>
      <c r="J19" s="7">
        <v>128000</v>
      </c>
      <c r="K19" s="7"/>
    </row>
    <row r="20" spans="1:11" x14ac:dyDescent="0.25">
      <c r="A20" s="9" t="s">
        <v>52</v>
      </c>
      <c r="B20" s="9">
        <v>11000</v>
      </c>
      <c r="C20" s="9">
        <v>5500</v>
      </c>
      <c r="D20" s="9">
        <v>13500</v>
      </c>
      <c r="E20" s="9">
        <v>6750</v>
      </c>
      <c r="F20" s="7">
        <v>22000</v>
      </c>
      <c r="G20" s="7">
        <v>11000</v>
      </c>
      <c r="H20" s="7">
        <v>28000</v>
      </c>
      <c r="I20" s="7"/>
      <c r="J20" s="7">
        <v>33000</v>
      </c>
      <c r="K20" s="7"/>
    </row>
    <row r="21" spans="1:11" x14ac:dyDescent="0.25">
      <c r="A21" s="6" t="s">
        <v>11</v>
      </c>
      <c r="B21" s="6">
        <v>65000</v>
      </c>
      <c r="C21" s="6">
        <v>32500</v>
      </c>
      <c r="D21" s="6">
        <v>100000</v>
      </c>
      <c r="E21" s="6">
        <v>100000</v>
      </c>
      <c r="F21" s="6">
        <v>210000</v>
      </c>
      <c r="G21" s="6">
        <v>105000</v>
      </c>
      <c r="H21" s="6">
        <v>260000</v>
      </c>
      <c r="I21" s="6"/>
      <c r="J21" s="6">
        <v>300000</v>
      </c>
      <c r="K21" s="7"/>
    </row>
    <row r="22" spans="1:11" x14ac:dyDescent="0.25">
      <c r="A22" s="7" t="s">
        <v>12</v>
      </c>
      <c r="B22" s="7">
        <v>17000</v>
      </c>
      <c r="C22" s="7">
        <v>8500</v>
      </c>
      <c r="D22" s="7">
        <v>25000</v>
      </c>
      <c r="E22" s="7">
        <v>12500</v>
      </c>
      <c r="F22" s="7">
        <v>48000</v>
      </c>
      <c r="G22" s="7">
        <v>24000</v>
      </c>
      <c r="H22" s="7">
        <v>60000</v>
      </c>
      <c r="I22" s="7"/>
      <c r="J22" s="7">
        <v>70000</v>
      </c>
      <c r="K22" s="7"/>
    </row>
    <row r="23" spans="1:11" x14ac:dyDescent="0.25">
      <c r="A23" s="7" t="s">
        <v>13</v>
      </c>
      <c r="B23" s="7">
        <v>6000</v>
      </c>
      <c r="C23" s="7">
        <v>3000</v>
      </c>
      <c r="D23" s="7">
        <v>10000</v>
      </c>
      <c r="E23" s="7">
        <v>5000</v>
      </c>
      <c r="F23" s="7">
        <v>14000</v>
      </c>
      <c r="G23" s="7">
        <v>7000</v>
      </c>
      <c r="H23" s="7">
        <v>17000</v>
      </c>
      <c r="I23" s="7"/>
      <c r="J23" s="7">
        <v>20000</v>
      </c>
      <c r="K23" s="7"/>
    </row>
    <row r="24" spans="1:11" x14ac:dyDescent="0.25">
      <c r="A24" s="7" t="s">
        <v>32</v>
      </c>
      <c r="B24" s="7">
        <v>26000</v>
      </c>
      <c r="C24" s="7">
        <v>13000</v>
      </c>
      <c r="D24" s="7">
        <v>40000</v>
      </c>
      <c r="E24" s="7">
        <v>20000</v>
      </c>
      <c r="F24" s="7">
        <v>90000</v>
      </c>
      <c r="G24" s="7">
        <v>45000</v>
      </c>
      <c r="H24" s="7">
        <v>110000</v>
      </c>
      <c r="I24" s="7"/>
      <c r="J24" s="7">
        <v>130000</v>
      </c>
      <c r="K24" s="7"/>
    </row>
    <row r="25" spans="1:11" x14ac:dyDescent="0.25">
      <c r="A25" s="7" t="s">
        <v>33</v>
      </c>
      <c r="B25" s="7">
        <v>70000</v>
      </c>
      <c r="C25" s="7">
        <v>35000</v>
      </c>
      <c r="D25" s="7">
        <v>110000</v>
      </c>
      <c r="E25" s="7">
        <v>55000</v>
      </c>
      <c r="F25" s="7">
        <v>240000</v>
      </c>
      <c r="G25" s="7">
        <v>120000</v>
      </c>
      <c r="H25" s="7">
        <v>300000</v>
      </c>
      <c r="I25" s="7"/>
      <c r="J25" s="7">
        <v>350000</v>
      </c>
      <c r="K25" s="7"/>
    </row>
    <row r="26" spans="1:11" x14ac:dyDescent="0.25">
      <c r="A26" s="7" t="s">
        <v>34</v>
      </c>
      <c r="B26" s="7">
        <v>35000</v>
      </c>
      <c r="C26" s="7">
        <v>17500</v>
      </c>
      <c r="D26" s="7">
        <v>53000</v>
      </c>
      <c r="E26" s="7">
        <v>26500</v>
      </c>
      <c r="F26" s="7">
        <v>115000</v>
      </c>
      <c r="G26" s="7">
        <v>57500</v>
      </c>
      <c r="H26" s="7">
        <v>145000</v>
      </c>
      <c r="I26" s="7"/>
      <c r="J26" s="7">
        <v>165000</v>
      </c>
      <c r="K26" s="7"/>
    </row>
    <row r="27" spans="1:11" x14ac:dyDescent="0.25">
      <c r="A27" s="9" t="s">
        <v>53</v>
      </c>
      <c r="B27" s="9">
        <v>17000</v>
      </c>
      <c r="C27" s="9">
        <v>8500</v>
      </c>
      <c r="D27" s="9">
        <v>23000</v>
      </c>
      <c r="E27" s="9">
        <v>11500</v>
      </c>
      <c r="F27" s="7">
        <v>43000</v>
      </c>
      <c r="G27" s="7">
        <v>21500</v>
      </c>
      <c r="H27" s="7">
        <v>53000</v>
      </c>
      <c r="I27" s="7"/>
      <c r="J27" s="7">
        <v>60000</v>
      </c>
      <c r="K27" s="7"/>
    </row>
    <row r="28" spans="1:11" x14ac:dyDescent="0.25">
      <c r="A28" s="9" t="s">
        <v>54</v>
      </c>
      <c r="B28" s="9">
        <v>14000</v>
      </c>
      <c r="C28" s="9">
        <v>7000</v>
      </c>
      <c r="D28" s="9">
        <v>18000</v>
      </c>
      <c r="E28" s="9">
        <v>9000</v>
      </c>
      <c r="F28" s="7">
        <v>30000</v>
      </c>
      <c r="G28" s="7">
        <v>15000</v>
      </c>
      <c r="H28" s="7">
        <v>38000</v>
      </c>
      <c r="I28" s="7"/>
      <c r="J28" s="7">
        <v>45000</v>
      </c>
      <c r="K28" s="7"/>
    </row>
    <row r="29" spans="1:11" x14ac:dyDescent="0.25">
      <c r="A29" s="9" t="s">
        <v>55</v>
      </c>
      <c r="B29" s="9">
        <v>6000</v>
      </c>
      <c r="C29" s="9">
        <v>3000</v>
      </c>
      <c r="D29" s="9">
        <v>9000</v>
      </c>
      <c r="E29" s="9">
        <v>4500</v>
      </c>
      <c r="F29" s="7">
        <v>11000</v>
      </c>
      <c r="G29" s="7">
        <v>5500</v>
      </c>
      <c r="H29" s="7">
        <v>13000</v>
      </c>
      <c r="I29" s="7"/>
      <c r="J29" s="7">
        <v>17000</v>
      </c>
      <c r="K29" s="7"/>
    </row>
    <row r="30" spans="1:11" x14ac:dyDescent="0.25">
      <c r="A30" s="7" t="s">
        <v>14</v>
      </c>
      <c r="B30" s="7">
        <v>38000</v>
      </c>
      <c r="C30" s="7">
        <v>19000</v>
      </c>
      <c r="D30" s="7">
        <v>55000</v>
      </c>
      <c r="E30" s="7">
        <v>22500</v>
      </c>
      <c r="F30" s="7">
        <v>110000</v>
      </c>
      <c r="G30" s="7">
        <v>55000</v>
      </c>
      <c r="H30" s="7">
        <v>140000</v>
      </c>
      <c r="I30" s="7"/>
      <c r="J30" s="7">
        <v>160000</v>
      </c>
      <c r="K30" s="7"/>
    </row>
    <row r="31" spans="1:11" x14ac:dyDescent="0.25">
      <c r="A31" s="7" t="s">
        <v>15</v>
      </c>
      <c r="B31" s="7">
        <v>60000</v>
      </c>
      <c r="C31" s="7">
        <v>30000</v>
      </c>
      <c r="D31" s="7">
        <v>88000</v>
      </c>
      <c r="E31" s="7">
        <v>44000</v>
      </c>
      <c r="F31" s="7">
        <v>190000</v>
      </c>
      <c r="G31" s="7">
        <v>80000</v>
      </c>
      <c r="H31" s="7">
        <v>230000</v>
      </c>
      <c r="I31" s="7"/>
      <c r="J31" s="7">
        <v>260000</v>
      </c>
      <c r="K31" s="7"/>
    </row>
    <row r="32" spans="1:11" x14ac:dyDescent="0.25">
      <c r="A32" s="7" t="s">
        <v>16</v>
      </c>
      <c r="B32" s="7">
        <v>6500</v>
      </c>
      <c r="C32" s="7">
        <v>3250</v>
      </c>
      <c r="D32" s="7">
        <v>11500</v>
      </c>
      <c r="E32" s="7">
        <v>5750</v>
      </c>
      <c r="F32" s="7">
        <v>15500</v>
      </c>
      <c r="G32" s="7">
        <v>7750</v>
      </c>
      <c r="H32" s="7">
        <v>18000</v>
      </c>
      <c r="I32" s="7"/>
      <c r="J32" s="7">
        <v>21000</v>
      </c>
      <c r="K32" s="7"/>
    </row>
    <row r="33" spans="1:11" x14ac:dyDescent="0.25">
      <c r="A33" s="7" t="s">
        <v>35</v>
      </c>
      <c r="B33" s="7">
        <v>58000</v>
      </c>
      <c r="C33" s="7">
        <v>29000</v>
      </c>
      <c r="D33" s="7">
        <v>90000</v>
      </c>
      <c r="E33" s="7">
        <v>45000</v>
      </c>
      <c r="F33" s="7">
        <v>195000</v>
      </c>
      <c r="G33" s="7">
        <v>97500</v>
      </c>
      <c r="H33" s="7">
        <v>240000</v>
      </c>
      <c r="I33" s="7"/>
      <c r="J33" s="7">
        <v>280000</v>
      </c>
      <c r="K33" s="7"/>
    </row>
    <row r="34" spans="1:11" x14ac:dyDescent="0.25">
      <c r="A34" s="7" t="s">
        <v>36</v>
      </c>
      <c r="B34" s="7">
        <v>58000</v>
      </c>
      <c r="C34" s="7">
        <v>29000</v>
      </c>
      <c r="D34" s="7">
        <v>90000</v>
      </c>
      <c r="E34" s="7">
        <v>45000</v>
      </c>
      <c r="F34" s="7">
        <v>195000</v>
      </c>
      <c r="G34" s="7">
        <v>97500</v>
      </c>
      <c r="H34" s="7">
        <v>240000</v>
      </c>
      <c r="I34" s="7"/>
      <c r="J34" s="7">
        <v>280000</v>
      </c>
      <c r="K34" s="7"/>
    </row>
    <row r="35" spans="1:11" x14ac:dyDescent="0.25">
      <c r="A35" s="7" t="s">
        <v>37</v>
      </c>
      <c r="B35" s="7">
        <v>48000</v>
      </c>
      <c r="C35" s="7">
        <v>24000</v>
      </c>
      <c r="D35" s="7">
        <v>73000</v>
      </c>
      <c r="E35" s="7">
        <v>36500</v>
      </c>
      <c r="F35" s="7">
        <v>155000</v>
      </c>
      <c r="G35" s="7">
        <v>77500</v>
      </c>
      <c r="H35" s="7">
        <v>195000</v>
      </c>
      <c r="I35" s="7"/>
      <c r="J35" s="7">
        <v>222000</v>
      </c>
      <c r="K35" s="7"/>
    </row>
    <row r="36" spans="1:11" x14ac:dyDescent="0.25">
      <c r="A36" s="9" t="s">
        <v>56</v>
      </c>
      <c r="B36" s="9">
        <v>12000</v>
      </c>
      <c r="C36" s="9">
        <v>6000</v>
      </c>
      <c r="D36" s="9">
        <v>19000</v>
      </c>
      <c r="E36" s="9">
        <v>9500</v>
      </c>
      <c r="F36" s="7">
        <v>32000</v>
      </c>
      <c r="G36" s="7">
        <v>16000</v>
      </c>
      <c r="H36" s="7">
        <v>40000</v>
      </c>
      <c r="I36" s="7"/>
      <c r="J36" s="7">
        <v>45000</v>
      </c>
      <c r="K36" s="7"/>
    </row>
    <row r="37" spans="1:11" x14ac:dyDescent="0.25">
      <c r="A37" s="9" t="s">
        <v>57</v>
      </c>
      <c r="B37" s="9">
        <v>25000</v>
      </c>
      <c r="C37" s="9">
        <v>12500</v>
      </c>
      <c r="D37" s="9">
        <v>36000</v>
      </c>
      <c r="E37" s="9">
        <v>18000</v>
      </c>
      <c r="F37" s="7">
        <v>80000</v>
      </c>
      <c r="G37" s="7">
        <v>40000</v>
      </c>
      <c r="H37" s="7">
        <v>98000</v>
      </c>
      <c r="I37" s="7"/>
      <c r="J37" s="7">
        <v>110000</v>
      </c>
      <c r="K37" s="7"/>
    </row>
    <row r="38" spans="1:11" x14ac:dyDescent="0.25">
      <c r="A38" s="9" t="s">
        <v>58</v>
      </c>
      <c r="B38" s="9">
        <v>13500</v>
      </c>
      <c r="C38" s="9">
        <v>7000</v>
      </c>
      <c r="D38" s="9">
        <v>18000</v>
      </c>
      <c r="E38" s="9">
        <v>9000</v>
      </c>
      <c r="F38" s="7">
        <v>30000</v>
      </c>
      <c r="G38" s="7">
        <v>15000</v>
      </c>
      <c r="H38" s="7">
        <v>40000</v>
      </c>
      <c r="I38" s="7"/>
      <c r="J38" s="7">
        <v>48000</v>
      </c>
      <c r="K38" s="7"/>
    </row>
    <row r="39" spans="1:11" x14ac:dyDescent="0.25">
      <c r="A39" s="7" t="s">
        <v>17</v>
      </c>
      <c r="B39" s="7">
        <v>23000</v>
      </c>
      <c r="C39" s="7">
        <v>11500</v>
      </c>
      <c r="D39" s="7">
        <v>35000</v>
      </c>
      <c r="E39" s="7">
        <v>18000</v>
      </c>
      <c r="F39" s="7">
        <v>78000</v>
      </c>
      <c r="G39" s="7">
        <v>39000</v>
      </c>
      <c r="H39" s="7">
        <v>98000</v>
      </c>
      <c r="I39" s="7"/>
      <c r="J39" s="7">
        <v>110000</v>
      </c>
      <c r="K39" s="7"/>
    </row>
    <row r="40" spans="1:11" x14ac:dyDescent="0.25">
      <c r="A40" s="7" t="s">
        <v>18</v>
      </c>
      <c r="B40" s="7">
        <v>22000</v>
      </c>
      <c r="C40" s="7">
        <v>11000</v>
      </c>
      <c r="D40" s="7">
        <v>30000</v>
      </c>
      <c r="E40" s="7">
        <v>15000</v>
      </c>
      <c r="F40" s="7">
        <v>59000</v>
      </c>
      <c r="G40" s="7">
        <v>29500</v>
      </c>
      <c r="H40" s="7">
        <v>73000</v>
      </c>
      <c r="I40" s="7"/>
      <c r="J40" s="7">
        <v>85000</v>
      </c>
      <c r="K40" s="7"/>
    </row>
    <row r="41" spans="1:11" x14ac:dyDescent="0.25">
      <c r="A41" s="7" t="s">
        <v>19</v>
      </c>
      <c r="B41" s="7">
        <v>21000</v>
      </c>
      <c r="C41" s="7">
        <v>10500</v>
      </c>
      <c r="D41" s="7">
        <v>29000</v>
      </c>
      <c r="E41" s="7">
        <v>14500</v>
      </c>
      <c r="F41" s="7">
        <v>58000</v>
      </c>
      <c r="G41" s="7">
        <v>29000</v>
      </c>
      <c r="H41" s="7">
        <v>72000</v>
      </c>
      <c r="I41" s="7"/>
      <c r="J41" s="7">
        <v>83000</v>
      </c>
      <c r="K41" s="7"/>
    </row>
    <row r="42" spans="1:11" x14ac:dyDescent="0.25">
      <c r="A42" s="7" t="s">
        <v>38</v>
      </c>
      <c r="B42" s="7">
        <v>21000</v>
      </c>
      <c r="C42" s="7">
        <v>10500</v>
      </c>
      <c r="D42" s="7">
        <v>33000</v>
      </c>
      <c r="E42" s="7">
        <v>16500</v>
      </c>
      <c r="F42" s="7">
        <v>70000</v>
      </c>
      <c r="G42" s="7">
        <v>35000</v>
      </c>
      <c r="H42" s="7">
        <v>90000</v>
      </c>
      <c r="I42" s="7"/>
      <c r="J42" s="7">
        <v>102000</v>
      </c>
      <c r="K42" s="7"/>
    </row>
    <row r="43" spans="1:11" x14ac:dyDescent="0.25">
      <c r="A43" s="7" t="s">
        <v>39</v>
      </c>
      <c r="B43" s="7">
        <v>6500</v>
      </c>
      <c r="C43" s="7">
        <v>3250</v>
      </c>
      <c r="D43" s="7">
        <v>12000</v>
      </c>
      <c r="E43" s="7">
        <v>6000</v>
      </c>
      <c r="F43" s="7">
        <v>15500</v>
      </c>
      <c r="G43" s="7">
        <v>7750</v>
      </c>
      <c r="H43" s="7">
        <v>18000</v>
      </c>
      <c r="I43" s="7"/>
      <c r="J43" s="7">
        <v>21000</v>
      </c>
      <c r="K43" s="7"/>
    </row>
    <row r="44" spans="1:11" x14ac:dyDescent="0.25">
      <c r="A44" s="7" t="s">
        <v>40</v>
      </c>
      <c r="B44" s="7">
        <v>62000</v>
      </c>
      <c r="C44" s="7">
        <v>31000</v>
      </c>
      <c r="D44" s="7">
        <v>95000</v>
      </c>
      <c r="E44" s="7">
        <v>47500</v>
      </c>
      <c r="F44" s="7">
        <v>205000</v>
      </c>
      <c r="G44" s="7">
        <v>102500</v>
      </c>
      <c r="H44" s="7">
        <v>255000</v>
      </c>
      <c r="I44" s="7"/>
      <c r="J44" s="7">
        <v>290000</v>
      </c>
      <c r="K44" s="7"/>
    </row>
    <row r="45" spans="1:11" x14ac:dyDescent="0.25">
      <c r="A45" s="9" t="s">
        <v>59</v>
      </c>
      <c r="B45" s="9">
        <v>21000</v>
      </c>
      <c r="C45" s="9">
        <v>10500</v>
      </c>
      <c r="D45" s="9">
        <v>28000</v>
      </c>
      <c r="E45" s="9">
        <v>14000</v>
      </c>
      <c r="F45" s="7">
        <v>55000</v>
      </c>
      <c r="G45" s="7">
        <v>27500</v>
      </c>
      <c r="H45" s="7">
        <v>68000</v>
      </c>
      <c r="I45" s="7"/>
      <c r="J45" s="7">
        <v>80000</v>
      </c>
      <c r="K45" s="7"/>
    </row>
    <row r="46" spans="1:11" x14ac:dyDescent="0.25">
      <c r="A46" s="9" t="s">
        <v>60</v>
      </c>
      <c r="B46" s="9">
        <v>17500</v>
      </c>
      <c r="C46" s="9">
        <v>9000</v>
      </c>
      <c r="D46" s="9">
        <v>22000</v>
      </c>
      <c r="E46" s="9">
        <v>11000</v>
      </c>
      <c r="F46" s="7">
        <v>50000</v>
      </c>
      <c r="G46" s="7">
        <v>25000</v>
      </c>
      <c r="H46" s="7">
        <v>62000</v>
      </c>
      <c r="I46" s="7"/>
      <c r="J46" s="7">
        <v>70000</v>
      </c>
      <c r="K46" s="7"/>
    </row>
    <row r="47" spans="1:11" x14ac:dyDescent="0.25">
      <c r="A47" s="8" t="s">
        <v>61</v>
      </c>
      <c r="B47" s="8">
        <v>10000</v>
      </c>
      <c r="C47" s="8">
        <v>5000</v>
      </c>
      <c r="D47" s="8">
        <v>18000</v>
      </c>
      <c r="E47" s="8">
        <v>9000</v>
      </c>
      <c r="F47" s="6">
        <v>28000</v>
      </c>
      <c r="G47" s="6">
        <v>14000</v>
      </c>
      <c r="H47" s="6">
        <v>36000</v>
      </c>
      <c r="I47" s="6"/>
      <c r="J47" s="6">
        <v>40000</v>
      </c>
      <c r="K47" s="7"/>
    </row>
    <row r="48" spans="1:11" x14ac:dyDescent="0.25">
      <c r="A48" s="7" t="s">
        <v>20</v>
      </c>
      <c r="B48" s="7">
        <v>17000</v>
      </c>
      <c r="C48" s="7">
        <v>8500</v>
      </c>
      <c r="D48" s="7">
        <v>25000</v>
      </c>
      <c r="E48" s="7">
        <v>12500</v>
      </c>
      <c r="F48" s="7">
        <v>48000</v>
      </c>
      <c r="G48" s="7">
        <v>24000</v>
      </c>
      <c r="H48" s="7">
        <v>60000</v>
      </c>
      <c r="I48" s="7"/>
      <c r="J48" s="7">
        <v>70000</v>
      </c>
      <c r="K48" s="7"/>
    </row>
    <row r="49" spans="1:11" x14ac:dyDescent="0.25">
      <c r="A49" s="7" t="s">
        <v>21</v>
      </c>
      <c r="B49" s="7">
        <v>12000</v>
      </c>
      <c r="C49" s="7">
        <v>6000</v>
      </c>
      <c r="D49" s="7">
        <v>18500</v>
      </c>
      <c r="E49" s="7">
        <v>9250</v>
      </c>
      <c r="F49" s="7">
        <v>34000</v>
      </c>
      <c r="G49" s="7">
        <v>17000</v>
      </c>
      <c r="H49" s="7">
        <v>43000</v>
      </c>
      <c r="I49" s="7"/>
      <c r="J49" s="7">
        <v>50000</v>
      </c>
      <c r="K49" s="7"/>
    </row>
    <row r="50" spans="1:11" x14ac:dyDescent="0.25">
      <c r="A50" s="7" t="s">
        <v>22</v>
      </c>
      <c r="B50" s="7">
        <v>28000</v>
      </c>
      <c r="C50" s="7">
        <v>14000</v>
      </c>
      <c r="D50" s="7">
        <v>44000</v>
      </c>
      <c r="E50" s="7">
        <v>22000</v>
      </c>
      <c r="F50" s="7">
        <v>95000</v>
      </c>
      <c r="G50" s="7">
        <v>47500</v>
      </c>
      <c r="H50" s="7">
        <v>120000</v>
      </c>
      <c r="I50" s="7"/>
      <c r="J50" s="7">
        <v>135000</v>
      </c>
      <c r="K50" s="7"/>
    </row>
    <row r="51" spans="1:11" x14ac:dyDescent="0.25">
      <c r="A51" s="7" t="s">
        <v>41</v>
      </c>
      <c r="B51" s="7">
        <v>22000</v>
      </c>
      <c r="C51" s="7">
        <v>11000</v>
      </c>
      <c r="D51" s="7">
        <v>33000</v>
      </c>
      <c r="E51" s="7">
        <v>16500</v>
      </c>
      <c r="F51" s="7">
        <v>66000</v>
      </c>
      <c r="G51" s="7">
        <v>33000</v>
      </c>
      <c r="H51" s="7">
        <v>83000</v>
      </c>
      <c r="I51" s="7"/>
      <c r="J51" s="7">
        <v>94000</v>
      </c>
      <c r="K51" s="7"/>
    </row>
    <row r="52" spans="1:11" x14ac:dyDescent="0.25">
      <c r="A52" s="7" t="s">
        <v>42</v>
      </c>
      <c r="B52" s="7">
        <v>10000</v>
      </c>
      <c r="C52" s="7">
        <v>5000</v>
      </c>
      <c r="D52" s="7">
        <v>18000</v>
      </c>
      <c r="E52" s="7">
        <v>9000</v>
      </c>
      <c r="F52" s="7">
        <v>28000</v>
      </c>
      <c r="G52" s="7">
        <v>14000</v>
      </c>
      <c r="H52" s="7">
        <v>36000</v>
      </c>
      <c r="I52" s="7"/>
      <c r="J52" s="7">
        <v>40000</v>
      </c>
      <c r="K52" s="7"/>
    </row>
    <row r="53" spans="1:11" x14ac:dyDescent="0.25">
      <c r="A53" s="7" t="s">
        <v>43</v>
      </c>
      <c r="B53" s="7">
        <v>8000</v>
      </c>
      <c r="C53" s="7">
        <v>4000</v>
      </c>
      <c r="D53" s="7">
        <v>13000</v>
      </c>
      <c r="E53" s="7">
        <v>7000</v>
      </c>
      <c r="F53" s="7">
        <v>21000</v>
      </c>
      <c r="G53" s="7">
        <v>10500</v>
      </c>
      <c r="H53" s="7">
        <v>27000</v>
      </c>
      <c r="I53" s="7"/>
      <c r="J53" s="7">
        <v>31000</v>
      </c>
      <c r="K53" s="7"/>
    </row>
    <row r="54" spans="1:11" x14ac:dyDescent="0.25">
      <c r="A54" s="8" t="s">
        <v>62</v>
      </c>
      <c r="B54" s="8">
        <v>65000</v>
      </c>
      <c r="C54" s="8">
        <v>32500</v>
      </c>
      <c r="D54" s="8">
        <v>98000</v>
      </c>
      <c r="E54" s="8">
        <v>44000</v>
      </c>
      <c r="F54" s="6">
        <v>210000</v>
      </c>
      <c r="G54" s="6">
        <v>105000</v>
      </c>
      <c r="H54" s="6">
        <v>260000</v>
      </c>
      <c r="I54" s="6"/>
      <c r="J54" s="6">
        <v>300000</v>
      </c>
      <c r="K54" s="7"/>
    </row>
    <row r="55" spans="1:11" x14ac:dyDescent="0.25">
      <c r="A55" s="8" t="s">
        <v>63</v>
      </c>
      <c r="B55" s="8">
        <v>7500</v>
      </c>
      <c r="C55" s="8">
        <v>3750</v>
      </c>
      <c r="D55" s="8">
        <v>13000</v>
      </c>
      <c r="E55" s="8">
        <v>6500</v>
      </c>
      <c r="F55" s="6">
        <v>21000</v>
      </c>
      <c r="G55" s="6">
        <v>10500</v>
      </c>
      <c r="H55" s="6">
        <v>26000</v>
      </c>
      <c r="I55" s="6"/>
      <c r="J55" s="6">
        <v>30000</v>
      </c>
      <c r="K55" s="7"/>
    </row>
    <row r="56" spans="1:11" x14ac:dyDescent="0.25">
      <c r="A56" s="8" t="s">
        <v>64</v>
      </c>
      <c r="B56" s="8">
        <v>38000</v>
      </c>
      <c r="C56" s="8">
        <v>19000</v>
      </c>
      <c r="D56" s="8">
        <v>58000</v>
      </c>
      <c r="E56" s="8">
        <v>29000</v>
      </c>
      <c r="F56" s="6">
        <v>120000</v>
      </c>
      <c r="G56" s="6">
        <v>60000</v>
      </c>
      <c r="H56" s="6">
        <v>155000</v>
      </c>
      <c r="I56" s="6"/>
      <c r="J56" s="6">
        <v>175000</v>
      </c>
      <c r="K56" s="7"/>
    </row>
    <row r="57" spans="1:11" x14ac:dyDescent="0.25">
      <c r="A57" s="7" t="s">
        <v>23</v>
      </c>
      <c r="B57" s="7">
        <v>105000</v>
      </c>
      <c r="C57" s="7">
        <v>52500</v>
      </c>
      <c r="D57" s="7">
        <v>155000</v>
      </c>
      <c r="E57" s="7">
        <v>77500</v>
      </c>
      <c r="F57" s="7">
        <v>330000</v>
      </c>
      <c r="G57" s="7">
        <v>165000</v>
      </c>
      <c r="H57" s="7">
        <v>410000</v>
      </c>
      <c r="I57" s="7"/>
      <c r="J57" s="7">
        <v>480000</v>
      </c>
      <c r="K57" s="7"/>
    </row>
    <row r="58" spans="1:11" x14ac:dyDescent="0.25">
      <c r="A58" s="7" t="s">
        <v>24</v>
      </c>
      <c r="B58" s="7">
        <v>15000</v>
      </c>
      <c r="C58" s="7">
        <v>7500</v>
      </c>
      <c r="D58" s="7">
        <v>23000</v>
      </c>
      <c r="E58" s="7">
        <v>11500</v>
      </c>
      <c r="F58" s="7">
        <v>42000</v>
      </c>
      <c r="G58" s="7">
        <v>21000</v>
      </c>
      <c r="H58" s="7">
        <v>52000</v>
      </c>
      <c r="I58" s="7"/>
      <c r="J58" s="7">
        <v>60000</v>
      </c>
      <c r="K58" s="7"/>
    </row>
    <row r="59" spans="1:11" x14ac:dyDescent="0.25">
      <c r="A59" s="7" t="s">
        <v>25</v>
      </c>
      <c r="B59" s="7">
        <v>22000</v>
      </c>
      <c r="C59" s="7">
        <v>11000</v>
      </c>
      <c r="D59" s="7">
        <v>33000</v>
      </c>
      <c r="E59" s="7">
        <v>16500</v>
      </c>
      <c r="F59" s="7">
        <v>72000</v>
      </c>
      <c r="G59" s="7">
        <v>36000</v>
      </c>
      <c r="H59" s="7">
        <v>90000</v>
      </c>
      <c r="I59" s="7"/>
      <c r="J59" s="7">
        <v>102000</v>
      </c>
      <c r="K59" s="7"/>
    </row>
    <row r="60" spans="1:11" x14ac:dyDescent="0.25">
      <c r="A60" s="7" t="s">
        <v>44</v>
      </c>
      <c r="B60" s="7">
        <v>43000</v>
      </c>
      <c r="C60" s="7">
        <v>21500</v>
      </c>
      <c r="D60" s="7">
        <v>67000</v>
      </c>
      <c r="E60" s="7">
        <v>33500</v>
      </c>
      <c r="F60" s="7">
        <v>145000</v>
      </c>
      <c r="G60" s="7">
        <v>72500</v>
      </c>
      <c r="H60" s="7">
        <v>180000</v>
      </c>
      <c r="I60" s="7"/>
      <c r="J60" s="7">
        <v>205000</v>
      </c>
      <c r="K60" s="7"/>
    </row>
    <row r="61" spans="1:11" x14ac:dyDescent="0.25">
      <c r="A61" s="9" t="s">
        <v>45</v>
      </c>
      <c r="B61" s="9">
        <v>10000</v>
      </c>
      <c r="C61" s="9">
        <v>5000</v>
      </c>
      <c r="D61" s="9">
        <v>15000</v>
      </c>
      <c r="E61" s="9">
        <v>7500</v>
      </c>
      <c r="F61" s="7">
        <v>28000</v>
      </c>
      <c r="G61" s="7">
        <v>14000</v>
      </c>
      <c r="H61" s="7">
        <v>35000</v>
      </c>
      <c r="I61" s="7"/>
      <c r="J61" s="7">
        <v>40000</v>
      </c>
      <c r="K61" s="7"/>
    </row>
    <row r="62" spans="1:11" x14ac:dyDescent="0.25">
      <c r="A62" s="9" t="s">
        <v>46</v>
      </c>
      <c r="B62" s="9">
        <v>29000</v>
      </c>
      <c r="C62" s="9">
        <v>14500</v>
      </c>
      <c r="D62" s="9">
        <v>44000</v>
      </c>
      <c r="E62" s="9">
        <v>22000</v>
      </c>
      <c r="F62" s="7">
        <v>96000</v>
      </c>
      <c r="G62" s="7">
        <v>48000</v>
      </c>
      <c r="H62" s="7">
        <v>120000</v>
      </c>
      <c r="I62" s="7"/>
      <c r="J62" s="7">
        <v>136000</v>
      </c>
      <c r="K62" s="7"/>
    </row>
    <row r="63" spans="1:11" x14ac:dyDescent="0.25">
      <c r="A63" s="8" t="s">
        <v>65</v>
      </c>
      <c r="B63" s="8">
        <v>110000</v>
      </c>
      <c r="C63" s="8">
        <v>55000</v>
      </c>
      <c r="D63" s="8">
        <v>175000</v>
      </c>
      <c r="E63" s="8">
        <v>87500</v>
      </c>
      <c r="F63" s="6">
        <v>365000</v>
      </c>
      <c r="G63" s="6">
        <v>182500</v>
      </c>
      <c r="H63" s="6">
        <v>460000</v>
      </c>
      <c r="I63" s="6"/>
      <c r="J63" s="6">
        <v>520000</v>
      </c>
      <c r="K63" s="7"/>
    </row>
    <row r="64" spans="1:11" x14ac:dyDescent="0.25">
      <c r="A64" s="8" t="s">
        <v>66</v>
      </c>
      <c r="B64" s="8">
        <v>6000</v>
      </c>
      <c r="C64" s="8">
        <v>3000</v>
      </c>
      <c r="D64" s="8">
        <v>10000</v>
      </c>
      <c r="E64" s="8">
        <v>5000</v>
      </c>
      <c r="F64" s="6">
        <v>14000</v>
      </c>
      <c r="G64" s="6">
        <v>7000</v>
      </c>
      <c r="H64" s="6">
        <v>16000</v>
      </c>
      <c r="I64" s="6"/>
      <c r="J64" s="6">
        <v>18500</v>
      </c>
      <c r="K64" s="7"/>
    </row>
  </sheetData>
  <sortState ref="A4:K64">
    <sortCondition ref="A3:A64"/>
  </sortState>
  <mergeCells count="6">
    <mergeCell ref="H1:I1"/>
    <mergeCell ref="J1:K1"/>
    <mergeCell ref="D1:E1"/>
    <mergeCell ref="F1:G1"/>
    <mergeCell ref="A1:A2"/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sqref="A1:K2"/>
    </sheetView>
  </sheetViews>
  <sheetFormatPr defaultRowHeight="15" x14ac:dyDescent="0.25"/>
  <cols>
    <col min="1" max="1" width="18" customWidth="1"/>
    <col min="2" max="2" width="13.28515625" customWidth="1"/>
    <col min="3" max="3" width="11.42578125" customWidth="1"/>
    <col min="4" max="4" width="13" customWidth="1"/>
    <col min="5" max="5" width="13.140625" customWidth="1"/>
    <col min="6" max="6" width="15.140625" customWidth="1"/>
    <col min="7" max="7" width="14" customWidth="1"/>
    <col min="8" max="9" width="12.7109375" customWidth="1"/>
    <col min="10" max="10" width="12.28515625" customWidth="1"/>
    <col min="11" max="11" width="17.5703125" customWidth="1"/>
  </cols>
  <sheetData>
    <row r="1" spans="1:11" x14ac:dyDescent="0.25">
      <c r="A1" s="15" t="s">
        <v>1</v>
      </c>
      <c r="B1" s="16" t="s">
        <v>0</v>
      </c>
      <c r="C1" s="16"/>
      <c r="D1" s="17" t="s">
        <v>68</v>
      </c>
      <c r="E1" s="17"/>
      <c r="F1" s="17" t="s">
        <v>69</v>
      </c>
      <c r="G1" s="17"/>
      <c r="H1" s="17" t="s">
        <v>70</v>
      </c>
      <c r="I1" s="17"/>
      <c r="J1" s="17" t="s">
        <v>67</v>
      </c>
      <c r="K1" s="17"/>
    </row>
    <row r="2" spans="1:11" ht="30" x14ac:dyDescent="0.25">
      <c r="A2" s="15"/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10" t="s">
        <v>2</v>
      </c>
      <c r="I2" s="10" t="s">
        <v>3</v>
      </c>
      <c r="J2" s="10" t="s">
        <v>2</v>
      </c>
      <c r="K2" s="10" t="s">
        <v>3</v>
      </c>
    </row>
    <row r="3" spans="1:11" x14ac:dyDescent="0.25">
      <c r="A3" s="8" t="s">
        <v>5</v>
      </c>
      <c r="B3" s="8">
        <v>45000</v>
      </c>
      <c r="C3" s="8">
        <v>22500</v>
      </c>
      <c r="D3" s="6">
        <v>65000</v>
      </c>
      <c r="E3" s="6">
        <v>32500</v>
      </c>
      <c r="F3" s="6">
        <v>130000</v>
      </c>
      <c r="G3" s="6">
        <v>65000</v>
      </c>
      <c r="H3" s="6">
        <v>160000</v>
      </c>
      <c r="I3" s="6"/>
      <c r="J3" s="6">
        <v>180000</v>
      </c>
      <c r="K3" s="7"/>
    </row>
    <row r="4" spans="1:11" x14ac:dyDescent="0.25">
      <c r="A4" s="8" t="s">
        <v>6</v>
      </c>
      <c r="B4" s="8">
        <v>10000</v>
      </c>
      <c r="C4" s="8">
        <v>5000</v>
      </c>
      <c r="D4" s="6">
        <v>17000</v>
      </c>
      <c r="E4" s="6">
        <v>8500</v>
      </c>
      <c r="F4" s="6">
        <v>25000</v>
      </c>
      <c r="G4" s="6">
        <v>12500</v>
      </c>
      <c r="H4" s="6">
        <v>32000</v>
      </c>
      <c r="I4" s="6"/>
      <c r="J4" s="6">
        <v>38000</v>
      </c>
      <c r="K4" s="7"/>
    </row>
    <row r="5" spans="1:11" x14ac:dyDescent="0.25">
      <c r="A5" s="8" t="s">
        <v>7</v>
      </c>
      <c r="B5" s="8">
        <v>68000</v>
      </c>
      <c r="C5" s="8">
        <v>34000</v>
      </c>
      <c r="D5" s="6">
        <v>100000</v>
      </c>
      <c r="E5" s="6">
        <v>50000</v>
      </c>
      <c r="F5" s="6">
        <v>210000</v>
      </c>
      <c r="G5" s="6">
        <v>105000</v>
      </c>
      <c r="H5" s="6">
        <v>260000</v>
      </c>
      <c r="I5" s="6"/>
      <c r="J5" s="6">
        <v>300000</v>
      </c>
      <c r="K5" s="7"/>
    </row>
    <row r="6" spans="1:11" x14ac:dyDescent="0.25">
      <c r="A6" s="9" t="s">
        <v>26</v>
      </c>
      <c r="B6" s="9">
        <v>17000</v>
      </c>
      <c r="C6" s="9">
        <v>8500</v>
      </c>
      <c r="D6" s="7">
        <v>22000</v>
      </c>
      <c r="E6" s="7">
        <v>11000</v>
      </c>
      <c r="F6" s="7">
        <v>45000</v>
      </c>
      <c r="G6" s="7">
        <v>22500</v>
      </c>
      <c r="H6" s="7">
        <v>58000</v>
      </c>
      <c r="I6" s="7"/>
      <c r="J6" s="7">
        <v>68000</v>
      </c>
      <c r="K6" s="7"/>
    </row>
    <row r="7" spans="1:11" x14ac:dyDescent="0.25">
      <c r="A7" s="9" t="s">
        <v>27</v>
      </c>
      <c r="B7" s="9">
        <v>20000</v>
      </c>
      <c r="C7" s="9">
        <v>10000</v>
      </c>
      <c r="D7" s="7">
        <v>30000</v>
      </c>
      <c r="E7" s="7">
        <v>15000</v>
      </c>
      <c r="F7" s="7">
        <v>40000</v>
      </c>
      <c r="G7" s="7">
        <v>20000</v>
      </c>
      <c r="H7" s="7">
        <v>50000</v>
      </c>
      <c r="I7" s="7"/>
      <c r="J7" s="7">
        <v>80000</v>
      </c>
      <c r="K7" s="7"/>
    </row>
    <row r="8" spans="1:11" x14ac:dyDescent="0.25">
      <c r="A8" s="9" t="s">
        <v>28</v>
      </c>
      <c r="B8" s="9">
        <v>28000</v>
      </c>
      <c r="C8" s="9">
        <v>14000</v>
      </c>
      <c r="D8" s="7">
        <v>45000</v>
      </c>
      <c r="E8" s="7">
        <v>22500</v>
      </c>
      <c r="F8" s="7">
        <v>64000</v>
      </c>
      <c r="G8" s="7">
        <v>32000</v>
      </c>
      <c r="H8" s="7">
        <v>80000</v>
      </c>
      <c r="I8" s="7"/>
      <c r="J8" s="7">
        <v>130000</v>
      </c>
      <c r="K8" s="7"/>
    </row>
    <row r="9" spans="1:11" x14ac:dyDescent="0.25">
      <c r="A9" s="9" t="s">
        <v>47</v>
      </c>
      <c r="B9" s="9">
        <v>20000</v>
      </c>
      <c r="C9" s="9">
        <v>10000</v>
      </c>
      <c r="D9" s="7">
        <v>28000</v>
      </c>
      <c r="E9" s="7">
        <v>14000</v>
      </c>
      <c r="F9" s="7">
        <v>40000</v>
      </c>
      <c r="G9" s="7">
        <v>20000</v>
      </c>
      <c r="H9" s="7">
        <v>50000</v>
      </c>
      <c r="I9" s="7"/>
      <c r="J9" s="7">
        <v>75000</v>
      </c>
      <c r="K9" s="7"/>
    </row>
    <row r="10" spans="1:11" x14ac:dyDescent="0.25">
      <c r="A10" s="9" t="s">
        <v>48</v>
      </c>
      <c r="B10" s="9"/>
      <c r="C10" s="9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9" t="s">
        <v>49</v>
      </c>
      <c r="B11" s="9">
        <v>26000</v>
      </c>
      <c r="C11" s="9">
        <v>13000</v>
      </c>
      <c r="D11" s="7">
        <v>42000</v>
      </c>
      <c r="E11" s="7">
        <v>21000</v>
      </c>
      <c r="F11" s="7">
        <v>90000</v>
      </c>
      <c r="G11" s="7">
        <v>45000</v>
      </c>
      <c r="H11" s="7">
        <v>105000</v>
      </c>
      <c r="I11" s="7"/>
      <c r="J11" s="7">
        <v>125000</v>
      </c>
      <c r="K11" s="7"/>
    </row>
    <row r="12" spans="1:11" x14ac:dyDescent="0.25">
      <c r="A12" s="8" t="s">
        <v>8</v>
      </c>
      <c r="B12" s="8">
        <v>12000</v>
      </c>
      <c r="C12" s="8">
        <v>6000</v>
      </c>
      <c r="D12" s="6">
        <v>20000</v>
      </c>
      <c r="E12" s="6">
        <v>10000</v>
      </c>
      <c r="F12" s="6">
        <v>25000</v>
      </c>
      <c r="G12" s="6">
        <v>12500</v>
      </c>
      <c r="H12" s="6">
        <v>30000</v>
      </c>
      <c r="I12" s="6"/>
      <c r="J12" s="6">
        <v>50000</v>
      </c>
      <c r="K12" s="7"/>
    </row>
    <row r="13" spans="1:11" x14ac:dyDescent="0.25">
      <c r="A13" s="8" t="s">
        <v>9</v>
      </c>
      <c r="B13" s="8">
        <v>32000</v>
      </c>
      <c r="C13" s="8">
        <v>16000</v>
      </c>
      <c r="D13" s="6">
        <v>50000</v>
      </c>
      <c r="E13" s="6">
        <v>25000</v>
      </c>
      <c r="F13" s="6">
        <v>90000</v>
      </c>
      <c r="G13" s="6">
        <v>45000</v>
      </c>
      <c r="H13" s="6">
        <v>125000</v>
      </c>
      <c r="I13" s="6"/>
      <c r="J13" s="6">
        <v>150000</v>
      </c>
      <c r="K13" s="7"/>
    </row>
    <row r="14" spans="1:11" x14ac:dyDescent="0.25">
      <c r="A14" s="8" t="s">
        <v>10</v>
      </c>
      <c r="B14" s="8">
        <v>22000</v>
      </c>
      <c r="C14" s="8">
        <v>11000</v>
      </c>
      <c r="D14" s="6">
        <v>30000</v>
      </c>
      <c r="E14" s="6">
        <v>15000</v>
      </c>
      <c r="F14" s="6">
        <v>48000</v>
      </c>
      <c r="G14" s="6">
        <v>24000</v>
      </c>
      <c r="H14" s="6">
        <v>55000</v>
      </c>
      <c r="I14" s="6"/>
      <c r="J14" s="6">
        <v>90000</v>
      </c>
      <c r="K14" s="7"/>
    </row>
    <row r="15" spans="1:11" x14ac:dyDescent="0.25">
      <c r="A15" s="9" t="s">
        <v>29</v>
      </c>
      <c r="B15" s="9">
        <v>25000</v>
      </c>
      <c r="C15" s="9">
        <v>12500</v>
      </c>
      <c r="D15" s="7">
        <v>40000</v>
      </c>
      <c r="E15" s="7">
        <v>20000</v>
      </c>
      <c r="F15" s="7">
        <v>56000</v>
      </c>
      <c r="G15" s="7">
        <v>23000</v>
      </c>
      <c r="H15" s="7">
        <v>70000</v>
      </c>
      <c r="I15" s="7"/>
      <c r="J15" s="7">
        <v>110000</v>
      </c>
      <c r="K15" s="7"/>
    </row>
    <row r="16" spans="1:11" x14ac:dyDescent="0.25">
      <c r="A16" s="9" t="s">
        <v>30</v>
      </c>
      <c r="B16" s="9">
        <v>90000</v>
      </c>
      <c r="C16" s="9">
        <v>45000</v>
      </c>
      <c r="D16" s="7">
        <v>140000</v>
      </c>
      <c r="E16" s="7">
        <v>70000</v>
      </c>
      <c r="F16" s="7">
        <v>300000</v>
      </c>
      <c r="G16" s="7">
        <v>150000</v>
      </c>
      <c r="H16" s="7">
        <v>360000</v>
      </c>
      <c r="I16" s="7"/>
      <c r="J16" s="7">
        <v>430000</v>
      </c>
      <c r="K16" s="7"/>
    </row>
    <row r="17" spans="1:11" x14ac:dyDescent="0.25">
      <c r="A17" s="9" t="s">
        <v>31</v>
      </c>
      <c r="B17" s="9">
        <v>22000</v>
      </c>
      <c r="C17" s="9">
        <v>11000</v>
      </c>
      <c r="D17" s="7">
        <v>33000</v>
      </c>
      <c r="E17" s="7">
        <v>16500</v>
      </c>
      <c r="F17" s="7">
        <v>44000</v>
      </c>
      <c r="G17" s="7">
        <v>22000</v>
      </c>
      <c r="H17" s="7">
        <v>55000</v>
      </c>
      <c r="I17" s="7"/>
      <c r="J17" s="7">
        <v>88000</v>
      </c>
      <c r="K17" s="7"/>
    </row>
    <row r="18" spans="1:11" x14ac:dyDescent="0.25">
      <c r="A18" s="9" t="s">
        <v>50</v>
      </c>
      <c r="B18" s="9">
        <v>25000</v>
      </c>
      <c r="C18" s="9">
        <v>12500</v>
      </c>
      <c r="D18" s="7">
        <v>40000</v>
      </c>
      <c r="E18" s="7">
        <v>20000</v>
      </c>
      <c r="F18" s="7">
        <v>60000</v>
      </c>
      <c r="G18" s="7">
        <v>30000</v>
      </c>
      <c r="H18" s="7">
        <v>75000</v>
      </c>
      <c r="I18" s="7"/>
      <c r="J18" s="7">
        <v>110000</v>
      </c>
      <c r="K18" s="7"/>
    </row>
    <row r="19" spans="1:11" x14ac:dyDescent="0.25">
      <c r="A19" s="9" t="s">
        <v>51</v>
      </c>
      <c r="B19" s="9">
        <v>40000</v>
      </c>
      <c r="C19" s="9">
        <v>20000</v>
      </c>
      <c r="D19" s="7">
        <v>60000</v>
      </c>
      <c r="E19" s="7">
        <v>30000</v>
      </c>
      <c r="F19" s="7">
        <v>130000</v>
      </c>
      <c r="G19" s="7">
        <v>65000</v>
      </c>
      <c r="H19" s="7">
        <v>165000</v>
      </c>
      <c r="I19" s="7"/>
      <c r="J19" s="7">
        <v>190000</v>
      </c>
      <c r="K19" s="7"/>
    </row>
    <row r="20" spans="1:11" x14ac:dyDescent="0.25">
      <c r="A20" s="9" t="s">
        <v>52</v>
      </c>
      <c r="B20" s="9">
        <v>20000</v>
      </c>
      <c r="C20" s="9">
        <v>10000</v>
      </c>
      <c r="D20" s="7">
        <v>30000</v>
      </c>
      <c r="E20" s="7">
        <v>15000</v>
      </c>
      <c r="F20" s="7">
        <v>40000</v>
      </c>
      <c r="G20" s="7">
        <v>20000</v>
      </c>
      <c r="H20" s="7">
        <v>50000</v>
      </c>
      <c r="I20" s="7"/>
      <c r="J20" s="7">
        <v>80000</v>
      </c>
      <c r="K20" s="7"/>
    </row>
    <row r="21" spans="1:11" x14ac:dyDescent="0.25">
      <c r="A21" s="8" t="s">
        <v>11</v>
      </c>
      <c r="B21" s="8">
        <v>68000</v>
      </c>
      <c r="C21" s="8">
        <v>34000</v>
      </c>
      <c r="D21" s="6">
        <v>100000</v>
      </c>
      <c r="E21" s="6">
        <v>50000</v>
      </c>
      <c r="F21" s="6">
        <v>200000</v>
      </c>
      <c r="G21" s="6">
        <v>100000</v>
      </c>
      <c r="H21" s="6">
        <v>270000</v>
      </c>
      <c r="I21" s="6"/>
      <c r="J21" s="6">
        <v>300000</v>
      </c>
      <c r="K21" s="7"/>
    </row>
    <row r="22" spans="1:11" x14ac:dyDescent="0.25">
      <c r="A22" s="9" t="s">
        <v>12</v>
      </c>
      <c r="B22" s="9">
        <v>25000</v>
      </c>
      <c r="C22" s="9">
        <v>12500</v>
      </c>
      <c r="D22" s="7">
        <v>40000</v>
      </c>
      <c r="E22" s="7">
        <v>20000</v>
      </c>
      <c r="F22" s="7">
        <v>58000</v>
      </c>
      <c r="G22" s="7">
        <v>29000</v>
      </c>
      <c r="H22" s="7">
        <v>75000</v>
      </c>
      <c r="I22" s="7"/>
      <c r="J22" s="7">
        <v>120000</v>
      </c>
      <c r="K22" s="7"/>
    </row>
    <row r="23" spans="1:11" x14ac:dyDescent="0.25">
      <c r="A23" s="9" t="s">
        <v>13</v>
      </c>
      <c r="B23" s="9">
        <v>22000</v>
      </c>
      <c r="C23" s="9">
        <v>11000</v>
      </c>
      <c r="D23" s="7">
        <v>34000</v>
      </c>
      <c r="E23" s="7">
        <v>17000</v>
      </c>
      <c r="F23" s="7">
        <v>50000</v>
      </c>
      <c r="G23" s="7">
        <v>25000</v>
      </c>
      <c r="H23" s="7">
        <v>65000</v>
      </c>
      <c r="I23" s="7"/>
      <c r="J23" s="7">
        <v>100000</v>
      </c>
      <c r="K23" s="7"/>
    </row>
    <row r="24" spans="1:11" x14ac:dyDescent="0.25">
      <c r="A24" s="9" t="s">
        <v>32</v>
      </c>
      <c r="B24" s="9">
        <v>16000</v>
      </c>
      <c r="C24" s="9">
        <v>8000</v>
      </c>
      <c r="D24" s="7">
        <v>24000</v>
      </c>
      <c r="E24" s="7">
        <v>12000</v>
      </c>
      <c r="F24" s="7">
        <v>30000</v>
      </c>
      <c r="G24" s="7">
        <v>15000</v>
      </c>
      <c r="H24" s="7">
        <v>40000</v>
      </c>
      <c r="I24" s="7"/>
      <c r="J24" s="7">
        <v>60000</v>
      </c>
      <c r="K24" s="7"/>
    </row>
    <row r="25" spans="1:11" x14ac:dyDescent="0.25">
      <c r="A25" s="9" t="s">
        <v>33</v>
      </c>
      <c r="B25" s="9">
        <v>75000</v>
      </c>
      <c r="C25" s="9">
        <v>37500</v>
      </c>
      <c r="D25" s="7">
        <v>110000</v>
      </c>
      <c r="E25" s="7">
        <v>55000</v>
      </c>
      <c r="F25" s="7">
        <v>240000</v>
      </c>
      <c r="G25" s="7">
        <v>120000</v>
      </c>
      <c r="H25" s="7">
        <v>300000</v>
      </c>
      <c r="I25" s="7"/>
      <c r="J25" s="7">
        <v>340000</v>
      </c>
      <c r="K25" s="7"/>
    </row>
    <row r="26" spans="1:11" x14ac:dyDescent="0.25">
      <c r="A26" s="9" t="s">
        <v>34</v>
      </c>
      <c r="B26" s="9">
        <v>36000</v>
      </c>
      <c r="C26" s="9">
        <v>18000</v>
      </c>
      <c r="D26" s="7">
        <v>56000</v>
      </c>
      <c r="E26" s="7">
        <v>28000</v>
      </c>
      <c r="F26" s="7">
        <v>120000</v>
      </c>
      <c r="G26" s="7">
        <v>60000</v>
      </c>
      <c r="H26" s="7">
        <v>150000</v>
      </c>
      <c r="I26" s="7"/>
      <c r="J26" s="7">
        <v>170000</v>
      </c>
      <c r="K26" s="7"/>
    </row>
    <row r="27" spans="1:11" x14ac:dyDescent="0.25">
      <c r="A27" s="9" t="s">
        <v>53</v>
      </c>
      <c r="B27" s="9">
        <v>17000</v>
      </c>
      <c r="C27" s="9">
        <v>8500</v>
      </c>
      <c r="D27" s="7">
        <v>28000</v>
      </c>
      <c r="E27" s="7">
        <v>14000</v>
      </c>
      <c r="F27" s="7">
        <v>48000</v>
      </c>
      <c r="G27" s="7">
        <v>24000</v>
      </c>
      <c r="H27" s="7">
        <v>58000</v>
      </c>
      <c r="I27" s="7"/>
      <c r="J27" s="7">
        <v>65000</v>
      </c>
      <c r="K27" s="7"/>
    </row>
    <row r="28" spans="1:11" x14ac:dyDescent="0.25">
      <c r="A28" s="9" t="s">
        <v>54</v>
      </c>
      <c r="B28" s="9">
        <v>14000</v>
      </c>
      <c r="C28" s="9">
        <v>7000</v>
      </c>
      <c r="D28" s="7">
        <v>24000</v>
      </c>
      <c r="E28" s="7">
        <v>12000</v>
      </c>
      <c r="F28" s="7">
        <v>28000</v>
      </c>
      <c r="G28" s="7">
        <v>14000</v>
      </c>
      <c r="H28" s="7">
        <v>33000</v>
      </c>
      <c r="I28" s="7"/>
      <c r="J28" s="7">
        <v>50000</v>
      </c>
      <c r="K28" s="7"/>
    </row>
    <row r="29" spans="1:11" x14ac:dyDescent="0.25">
      <c r="A29" s="9" t="s">
        <v>55</v>
      </c>
      <c r="B29" s="9">
        <v>15000</v>
      </c>
      <c r="C29" s="9">
        <v>7500</v>
      </c>
      <c r="D29" s="7">
        <v>26000</v>
      </c>
      <c r="E29" s="7">
        <v>13000</v>
      </c>
      <c r="F29" s="7">
        <v>35000</v>
      </c>
      <c r="G29" s="7">
        <v>17500</v>
      </c>
      <c r="H29" s="7">
        <v>45000</v>
      </c>
      <c r="I29" s="7"/>
      <c r="J29" s="7">
        <v>75000</v>
      </c>
      <c r="K29" s="7"/>
    </row>
    <row r="30" spans="1:11" x14ac:dyDescent="0.25">
      <c r="A30" s="9" t="s">
        <v>14</v>
      </c>
      <c r="B30" s="9">
        <v>55000</v>
      </c>
      <c r="C30" s="9">
        <v>22500</v>
      </c>
      <c r="D30" s="7">
        <v>90000</v>
      </c>
      <c r="E30" s="7">
        <v>45000</v>
      </c>
      <c r="F30" s="7">
        <v>180000</v>
      </c>
      <c r="G30" s="7">
        <v>90000</v>
      </c>
      <c r="H30" s="7">
        <v>225000</v>
      </c>
      <c r="I30" s="7"/>
      <c r="J30" s="7">
        <v>260000</v>
      </c>
      <c r="K30" s="7"/>
    </row>
    <row r="31" spans="1:11" x14ac:dyDescent="0.25">
      <c r="A31" s="9" t="s">
        <v>15</v>
      </c>
      <c r="B31" s="9">
        <v>65000</v>
      </c>
      <c r="C31" s="9">
        <v>32500</v>
      </c>
      <c r="D31" s="7">
        <v>100000</v>
      </c>
      <c r="E31" s="7">
        <v>50000</v>
      </c>
      <c r="F31" s="7">
        <v>190000</v>
      </c>
      <c r="G31" s="7">
        <v>95000</v>
      </c>
      <c r="H31" s="7">
        <v>250000</v>
      </c>
      <c r="I31" s="7"/>
      <c r="J31" s="7">
        <v>280000</v>
      </c>
      <c r="K31" s="7"/>
    </row>
    <row r="32" spans="1:11" x14ac:dyDescent="0.25">
      <c r="A32" s="9" t="s">
        <v>16</v>
      </c>
      <c r="B32" s="9">
        <v>18000</v>
      </c>
      <c r="C32" s="9">
        <v>9000</v>
      </c>
      <c r="D32" s="7">
        <v>26000</v>
      </c>
      <c r="E32" s="7">
        <v>13000</v>
      </c>
      <c r="F32" s="7">
        <v>40000</v>
      </c>
      <c r="G32" s="7">
        <v>20000</v>
      </c>
      <c r="H32" s="7">
        <v>50000</v>
      </c>
      <c r="I32" s="7"/>
      <c r="J32" s="7">
        <v>85000</v>
      </c>
      <c r="K32" s="7"/>
    </row>
    <row r="33" spans="1:11" x14ac:dyDescent="0.25">
      <c r="A33" s="9" t="s">
        <v>35</v>
      </c>
      <c r="B33" s="9">
        <v>60000</v>
      </c>
      <c r="C33" s="9">
        <v>30000</v>
      </c>
      <c r="D33" s="7">
        <v>95000</v>
      </c>
      <c r="E33" s="7">
        <v>47500</v>
      </c>
      <c r="F33" s="7">
        <v>190000</v>
      </c>
      <c r="G33" s="7">
        <v>95000</v>
      </c>
      <c r="H33" s="7">
        <v>240000</v>
      </c>
      <c r="I33" s="7"/>
      <c r="J33" s="7">
        <v>280000</v>
      </c>
      <c r="K33" s="7"/>
    </row>
    <row r="34" spans="1:11" x14ac:dyDescent="0.25">
      <c r="A34" s="9" t="s">
        <v>36</v>
      </c>
      <c r="B34" s="9">
        <v>65000</v>
      </c>
      <c r="C34" s="9">
        <v>32500</v>
      </c>
      <c r="D34" s="7">
        <v>105000</v>
      </c>
      <c r="E34" s="7">
        <v>52500</v>
      </c>
      <c r="F34" s="7">
        <v>210000</v>
      </c>
      <c r="G34" s="7">
        <v>105000</v>
      </c>
      <c r="H34" s="7">
        <v>270000</v>
      </c>
      <c r="I34" s="7"/>
      <c r="J34" s="7">
        <v>300000</v>
      </c>
      <c r="K34" s="7"/>
    </row>
    <row r="35" spans="1:11" x14ac:dyDescent="0.25">
      <c r="A35" s="9" t="s">
        <v>37</v>
      </c>
      <c r="B35" s="9">
        <v>46000</v>
      </c>
      <c r="C35" s="9">
        <v>23000</v>
      </c>
      <c r="D35" s="7">
        <v>70000</v>
      </c>
      <c r="E35" s="7">
        <v>35000</v>
      </c>
      <c r="F35" s="7">
        <v>105000</v>
      </c>
      <c r="G35" s="7">
        <v>52500</v>
      </c>
      <c r="H35" s="7">
        <v>130000</v>
      </c>
      <c r="I35" s="7"/>
      <c r="J35" s="7">
        <v>205000</v>
      </c>
      <c r="K35" s="7"/>
    </row>
    <row r="36" spans="1:11" x14ac:dyDescent="0.25">
      <c r="A36" s="9" t="s">
        <v>56</v>
      </c>
      <c r="B36" s="9">
        <v>20000</v>
      </c>
      <c r="C36" s="9">
        <v>10000</v>
      </c>
      <c r="D36" s="7">
        <v>30000</v>
      </c>
      <c r="E36" s="7">
        <v>15000</v>
      </c>
      <c r="F36" s="7">
        <v>38000</v>
      </c>
      <c r="G36" s="7">
        <v>19000</v>
      </c>
      <c r="H36" s="7">
        <v>46000</v>
      </c>
      <c r="I36" s="7"/>
      <c r="J36" s="7">
        <v>78000</v>
      </c>
      <c r="K36" s="7"/>
    </row>
    <row r="37" spans="1:11" x14ac:dyDescent="0.25">
      <c r="A37" s="9" t="s">
        <v>57</v>
      </c>
      <c r="B37" s="9">
        <v>24000</v>
      </c>
      <c r="C37" s="9">
        <v>12000</v>
      </c>
      <c r="D37" s="7">
        <v>35000</v>
      </c>
      <c r="E37" s="7">
        <v>17500</v>
      </c>
      <c r="F37" s="7">
        <v>75000</v>
      </c>
      <c r="G37" s="7">
        <v>37500</v>
      </c>
      <c r="H37" s="7">
        <v>90000</v>
      </c>
      <c r="I37" s="7"/>
      <c r="J37" s="7">
        <v>102000</v>
      </c>
      <c r="K37" s="7"/>
    </row>
    <row r="38" spans="1:11" x14ac:dyDescent="0.25">
      <c r="A38" s="9" t="s">
        <v>58</v>
      </c>
      <c r="B38" s="9">
        <v>11000</v>
      </c>
      <c r="C38" s="9">
        <v>550</v>
      </c>
      <c r="D38" s="7">
        <v>17000</v>
      </c>
      <c r="E38" s="7">
        <v>8500</v>
      </c>
      <c r="F38" s="7">
        <v>22000</v>
      </c>
      <c r="G38" s="7">
        <v>11000</v>
      </c>
      <c r="H38" s="7">
        <v>28000</v>
      </c>
      <c r="I38" s="7"/>
      <c r="J38" s="7">
        <v>45000</v>
      </c>
      <c r="K38" s="7"/>
    </row>
    <row r="39" spans="1:11" x14ac:dyDescent="0.25">
      <c r="A39" s="9" t="s">
        <v>17</v>
      </c>
      <c r="B39" s="9">
        <v>30000</v>
      </c>
      <c r="C39" s="9">
        <v>15000</v>
      </c>
      <c r="D39" s="7">
        <v>50000</v>
      </c>
      <c r="E39" s="7">
        <v>25000</v>
      </c>
      <c r="F39" s="7">
        <v>70000</v>
      </c>
      <c r="G39" s="7">
        <v>35000</v>
      </c>
      <c r="H39" s="7">
        <v>85000</v>
      </c>
      <c r="I39" s="7"/>
      <c r="J39" s="7">
        <v>145000</v>
      </c>
      <c r="K39" s="7"/>
    </row>
    <row r="40" spans="1:11" x14ac:dyDescent="0.25">
      <c r="A40" s="9" t="s">
        <v>18</v>
      </c>
      <c r="B40" s="9">
        <v>38000</v>
      </c>
      <c r="C40" s="9">
        <v>19000</v>
      </c>
      <c r="D40" s="7">
        <v>60000</v>
      </c>
      <c r="E40" s="7">
        <v>30000</v>
      </c>
      <c r="F40" s="7">
        <v>120000</v>
      </c>
      <c r="G40" s="7">
        <v>60000</v>
      </c>
      <c r="H40" s="7">
        <v>150000</v>
      </c>
      <c r="I40" s="7"/>
      <c r="J40" s="7">
        <v>170000</v>
      </c>
      <c r="K40" s="7"/>
    </row>
    <row r="41" spans="1:11" x14ac:dyDescent="0.25">
      <c r="A41" s="9" t="s">
        <v>19</v>
      </c>
      <c r="B41" s="9">
        <v>34000</v>
      </c>
      <c r="C41" s="9">
        <v>17000</v>
      </c>
      <c r="D41" s="7">
        <v>50000</v>
      </c>
      <c r="E41" s="7">
        <v>25000</v>
      </c>
      <c r="F41" s="7">
        <v>75000</v>
      </c>
      <c r="G41" s="7">
        <v>37500</v>
      </c>
      <c r="H41" s="7">
        <v>90000</v>
      </c>
      <c r="I41" s="7"/>
      <c r="J41" s="7">
        <v>150000</v>
      </c>
      <c r="K41" s="7"/>
    </row>
    <row r="42" spans="1:11" x14ac:dyDescent="0.25">
      <c r="A42" s="9" t="s">
        <v>38</v>
      </c>
      <c r="B42" s="9">
        <v>10000</v>
      </c>
      <c r="C42" s="9">
        <v>5000</v>
      </c>
      <c r="D42" s="7">
        <v>15000</v>
      </c>
      <c r="E42" s="7">
        <v>7500</v>
      </c>
      <c r="F42" s="7">
        <v>19000</v>
      </c>
      <c r="G42" s="7">
        <v>9500</v>
      </c>
      <c r="H42" s="7">
        <v>25000</v>
      </c>
      <c r="I42" s="7"/>
      <c r="J42" s="7">
        <v>38000</v>
      </c>
      <c r="K42" s="7"/>
    </row>
    <row r="43" spans="1:11" x14ac:dyDescent="0.25">
      <c r="A43" s="9" t="s">
        <v>39</v>
      </c>
      <c r="B43" s="9">
        <v>16000</v>
      </c>
      <c r="C43" s="9">
        <v>8000</v>
      </c>
      <c r="D43" s="7">
        <v>22000</v>
      </c>
      <c r="E43" s="7">
        <v>11000</v>
      </c>
      <c r="F43" s="7">
        <v>30000</v>
      </c>
      <c r="G43" s="7">
        <v>15000</v>
      </c>
      <c r="H43" s="7">
        <v>40000</v>
      </c>
      <c r="I43" s="7"/>
      <c r="J43" s="7">
        <v>60000</v>
      </c>
      <c r="K43" s="7"/>
    </row>
    <row r="44" spans="1:11" x14ac:dyDescent="0.25">
      <c r="A44" s="9" t="s">
        <v>40</v>
      </c>
      <c r="B44" s="9">
        <v>68000</v>
      </c>
      <c r="C44" s="9">
        <v>34000</v>
      </c>
      <c r="D44" s="7">
        <v>105000</v>
      </c>
      <c r="E44" s="7">
        <v>52500</v>
      </c>
      <c r="F44" s="7">
        <v>215000</v>
      </c>
      <c r="G44" s="7">
        <v>108500</v>
      </c>
      <c r="H44" s="7">
        <v>270000</v>
      </c>
      <c r="I44" s="7"/>
      <c r="J44" s="7">
        <v>305000</v>
      </c>
      <c r="K44" s="7"/>
    </row>
    <row r="45" spans="1:11" x14ac:dyDescent="0.25">
      <c r="A45" s="9" t="s">
        <v>59</v>
      </c>
      <c r="B45" s="9">
        <v>16000</v>
      </c>
      <c r="C45" s="9">
        <v>8000</v>
      </c>
      <c r="D45" s="7">
        <v>26000</v>
      </c>
      <c r="E45" s="7">
        <v>13000</v>
      </c>
      <c r="F45" s="7">
        <v>30000</v>
      </c>
      <c r="G45" s="7">
        <v>15000</v>
      </c>
      <c r="H45" s="7">
        <v>40000</v>
      </c>
      <c r="I45" s="7"/>
      <c r="J45" s="7">
        <v>64000</v>
      </c>
      <c r="K45" s="7"/>
    </row>
    <row r="46" spans="1:11" x14ac:dyDescent="0.25">
      <c r="A46" s="9" t="s">
        <v>60</v>
      </c>
      <c r="B46" s="9">
        <v>28000</v>
      </c>
      <c r="C46" s="9">
        <v>14000</v>
      </c>
      <c r="D46" s="7">
        <v>45000</v>
      </c>
      <c r="E46" s="7">
        <v>22500</v>
      </c>
      <c r="F46" s="7">
        <v>64000</v>
      </c>
      <c r="G46" s="7">
        <v>32000</v>
      </c>
      <c r="H46" s="7">
        <v>80000</v>
      </c>
      <c r="I46" s="7"/>
      <c r="J46" s="7">
        <v>120000</v>
      </c>
      <c r="K46" s="7"/>
    </row>
    <row r="47" spans="1:11" x14ac:dyDescent="0.25">
      <c r="A47" s="8" t="s">
        <v>61</v>
      </c>
      <c r="B47" s="8">
        <v>15000</v>
      </c>
      <c r="C47" s="8">
        <v>7500</v>
      </c>
      <c r="D47" s="6">
        <v>22000</v>
      </c>
      <c r="E47" s="6">
        <v>11000</v>
      </c>
      <c r="F47" s="6">
        <v>26000</v>
      </c>
      <c r="G47" s="6">
        <v>13000</v>
      </c>
      <c r="H47" s="6">
        <v>36000</v>
      </c>
      <c r="I47" s="6"/>
      <c r="J47" s="6">
        <v>56000</v>
      </c>
      <c r="K47" s="7"/>
    </row>
    <row r="48" spans="1:11" x14ac:dyDescent="0.25">
      <c r="A48" s="9" t="s">
        <v>20</v>
      </c>
      <c r="B48" s="9">
        <v>8000</v>
      </c>
      <c r="C48" s="9">
        <v>4000</v>
      </c>
      <c r="D48" s="7">
        <v>13000</v>
      </c>
      <c r="E48" s="7">
        <v>6500</v>
      </c>
      <c r="F48" s="7">
        <v>22000</v>
      </c>
      <c r="G48" s="7">
        <v>11000</v>
      </c>
      <c r="H48" s="7">
        <v>27000</v>
      </c>
      <c r="I48" s="7"/>
      <c r="J48" s="7">
        <v>32000</v>
      </c>
      <c r="K48" s="7"/>
    </row>
    <row r="49" spans="1:11" x14ac:dyDescent="0.25">
      <c r="A49" s="9" t="s">
        <v>21</v>
      </c>
      <c r="B49" s="9">
        <v>23000</v>
      </c>
      <c r="C49" s="9">
        <v>11500</v>
      </c>
      <c r="D49" s="7">
        <v>36000</v>
      </c>
      <c r="E49" s="7">
        <v>18000</v>
      </c>
      <c r="F49" s="7">
        <v>50000</v>
      </c>
      <c r="G49" s="7">
        <v>25000</v>
      </c>
      <c r="H49" s="7">
        <v>65000</v>
      </c>
      <c r="I49" s="7"/>
      <c r="J49" s="7">
        <v>100000</v>
      </c>
      <c r="K49" s="7"/>
    </row>
    <row r="50" spans="1:11" x14ac:dyDescent="0.25">
      <c r="A50" s="9" t="s">
        <v>22</v>
      </c>
      <c r="B50" s="9">
        <v>13000</v>
      </c>
      <c r="C50" s="9">
        <v>6500</v>
      </c>
      <c r="D50" s="7">
        <v>17000</v>
      </c>
      <c r="E50" s="7">
        <v>8500</v>
      </c>
      <c r="F50" s="7">
        <v>24000</v>
      </c>
      <c r="G50" s="7">
        <v>12000</v>
      </c>
      <c r="H50" s="7">
        <v>30000</v>
      </c>
      <c r="I50" s="7"/>
      <c r="J50" s="7">
        <v>45000</v>
      </c>
      <c r="K50" s="7"/>
    </row>
    <row r="51" spans="1:11" x14ac:dyDescent="0.25">
      <c r="A51" s="9" t="s">
        <v>41</v>
      </c>
      <c r="B51" s="9">
        <v>32000</v>
      </c>
      <c r="C51" s="9">
        <v>16000</v>
      </c>
      <c r="D51" s="7">
        <v>50000</v>
      </c>
      <c r="E51" s="7">
        <v>25000</v>
      </c>
      <c r="F51" s="7">
        <v>70000</v>
      </c>
      <c r="G51" s="7">
        <v>35000</v>
      </c>
      <c r="H51" s="7">
        <v>90000</v>
      </c>
      <c r="I51" s="7"/>
      <c r="J51" s="7">
        <v>140000</v>
      </c>
      <c r="K51" s="7"/>
    </row>
    <row r="52" spans="1:11" x14ac:dyDescent="0.25">
      <c r="A52" s="9" t="s">
        <v>42</v>
      </c>
      <c r="B52" s="9">
        <v>11000</v>
      </c>
      <c r="C52" s="9">
        <v>5500</v>
      </c>
      <c r="D52" s="7">
        <v>19000</v>
      </c>
      <c r="E52" s="7">
        <v>9500</v>
      </c>
      <c r="F52" s="7">
        <v>30000</v>
      </c>
      <c r="G52" s="7">
        <v>15000</v>
      </c>
      <c r="H52" s="7">
        <v>38000</v>
      </c>
      <c r="I52" s="7"/>
      <c r="J52" s="7">
        <v>42000</v>
      </c>
      <c r="K52" s="7"/>
    </row>
    <row r="53" spans="1:11" x14ac:dyDescent="0.25">
      <c r="A53" s="9" t="s">
        <v>43</v>
      </c>
      <c r="B53" s="9">
        <v>20000</v>
      </c>
      <c r="C53" s="9">
        <v>10000</v>
      </c>
      <c r="D53" s="7">
        <v>30000</v>
      </c>
      <c r="E53" s="7">
        <v>15000</v>
      </c>
      <c r="F53" s="7">
        <v>48000</v>
      </c>
      <c r="G53" s="7">
        <v>24000</v>
      </c>
      <c r="H53" s="7">
        <v>60000</v>
      </c>
      <c r="I53" s="7"/>
      <c r="J53" s="7">
        <v>96000</v>
      </c>
      <c r="K53" s="7"/>
    </row>
    <row r="54" spans="1:11" x14ac:dyDescent="0.25">
      <c r="A54" s="8" t="s">
        <v>62</v>
      </c>
      <c r="B54" s="8">
        <v>65000</v>
      </c>
      <c r="C54" s="8">
        <v>32500</v>
      </c>
      <c r="D54" s="6">
        <v>100000</v>
      </c>
      <c r="E54" s="6">
        <v>50000</v>
      </c>
      <c r="F54" s="6">
        <v>150000</v>
      </c>
      <c r="G54" s="6">
        <v>75000</v>
      </c>
      <c r="H54" s="6">
        <v>180000</v>
      </c>
      <c r="I54" s="6"/>
      <c r="J54" s="6">
        <v>280000</v>
      </c>
      <c r="K54" s="7"/>
    </row>
    <row r="55" spans="1:11" x14ac:dyDescent="0.25">
      <c r="A55" s="8" t="s">
        <v>63</v>
      </c>
      <c r="B55" s="8">
        <v>20000</v>
      </c>
      <c r="C55" s="8">
        <v>10000</v>
      </c>
      <c r="D55" s="6">
        <v>30000</v>
      </c>
      <c r="E55" s="6">
        <v>15000</v>
      </c>
      <c r="F55" s="6">
        <v>55000</v>
      </c>
      <c r="G55" s="6">
        <v>27500</v>
      </c>
      <c r="H55" s="6">
        <v>65000</v>
      </c>
      <c r="I55" s="6"/>
      <c r="J55" s="6">
        <v>75000</v>
      </c>
      <c r="K55" s="7"/>
    </row>
    <row r="56" spans="1:11" x14ac:dyDescent="0.25">
      <c r="A56" s="8" t="s">
        <v>64</v>
      </c>
      <c r="B56" s="8">
        <v>40000</v>
      </c>
      <c r="C56" s="8">
        <v>20000</v>
      </c>
      <c r="D56" s="6">
        <v>60000</v>
      </c>
      <c r="E56" s="6">
        <v>30000</v>
      </c>
      <c r="F56" s="6">
        <v>105000</v>
      </c>
      <c r="G56" s="6">
        <v>52500</v>
      </c>
      <c r="H56" s="6">
        <v>140000</v>
      </c>
      <c r="I56" s="6"/>
      <c r="J56" s="6">
        <v>170000</v>
      </c>
      <c r="K56" s="7"/>
    </row>
    <row r="57" spans="1:11" x14ac:dyDescent="0.25">
      <c r="A57" s="9" t="s">
        <v>23</v>
      </c>
      <c r="B57" s="9">
        <v>105000</v>
      </c>
      <c r="C57" s="9">
        <v>52500</v>
      </c>
      <c r="D57" s="7">
        <v>150000</v>
      </c>
      <c r="E57" s="7">
        <v>75000</v>
      </c>
      <c r="F57" s="7">
        <v>330000</v>
      </c>
      <c r="G57" s="7">
        <v>165000</v>
      </c>
      <c r="H57" s="7">
        <v>410000</v>
      </c>
      <c r="I57" s="7"/>
      <c r="J57" s="7">
        <v>470000</v>
      </c>
      <c r="K57" s="7"/>
    </row>
    <row r="58" spans="1:11" x14ac:dyDescent="0.25">
      <c r="A58" s="9" t="s">
        <v>24</v>
      </c>
      <c r="B58" s="9">
        <v>18000</v>
      </c>
      <c r="C58" s="9">
        <v>9000</v>
      </c>
      <c r="D58" s="7">
        <v>26000</v>
      </c>
      <c r="E58" s="7">
        <v>13000</v>
      </c>
      <c r="F58" s="7">
        <v>33000</v>
      </c>
      <c r="G58" s="7">
        <v>16500</v>
      </c>
      <c r="H58" s="7">
        <v>42000</v>
      </c>
      <c r="I58" s="7"/>
      <c r="J58" s="7">
        <v>70000</v>
      </c>
      <c r="K58" s="7"/>
    </row>
    <row r="59" spans="1:11" x14ac:dyDescent="0.25">
      <c r="A59" s="9" t="s">
        <v>25</v>
      </c>
      <c r="B59" s="9">
        <v>24000</v>
      </c>
      <c r="C59" s="9">
        <v>12000</v>
      </c>
      <c r="D59" s="7">
        <v>36000</v>
      </c>
      <c r="E59" s="7">
        <v>18000</v>
      </c>
      <c r="F59" s="7">
        <v>52000</v>
      </c>
      <c r="G59" s="7">
        <v>26000</v>
      </c>
      <c r="H59" s="7">
        <v>65000</v>
      </c>
      <c r="I59" s="7"/>
      <c r="J59" s="7">
        <v>100000</v>
      </c>
      <c r="K59" s="7"/>
    </row>
    <row r="60" spans="1:11" x14ac:dyDescent="0.25">
      <c r="A60" s="9" t="s">
        <v>44</v>
      </c>
      <c r="B60" s="9">
        <v>50000</v>
      </c>
      <c r="C60" s="9">
        <v>25000</v>
      </c>
      <c r="D60" s="7">
        <v>78000</v>
      </c>
      <c r="E60" s="7">
        <v>39000</v>
      </c>
      <c r="F60" s="7">
        <v>160000</v>
      </c>
      <c r="G60" s="7">
        <v>80000</v>
      </c>
      <c r="H60" s="7">
        <v>200000</v>
      </c>
      <c r="I60" s="7"/>
      <c r="J60" s="7">
        <v>220000</v>
      </c>
      <c r="K60" s="7"/>
    </row>
    <row r="61" spans="1:11" x14ac:dyDescent="0.25">
      <c r="A61" s="9" t="s">
        <v>45</v>
      </c>
      <c r="B61" s="9">
        <v>20000</v>
      </c>
      <c r="C61" s="9">
        <v>10000</v>
      </c>
      <c r="D61" s="7">
        <v>30000</v>
      </c>
      <c r="E61" s="7">
        <v>15000</v>
      </c>
      <c r="F61" s="7">
        <v>40000</v>
      </c>
      <c r="G61" s="7">
        <v>20000</v>
      </c>
      <c r="H61" s="7">
        <v>50000</v>
      </c>
      <c r="I61" s="7"/>
      <c r="J61" s="7">
        <v>75000</v>
      </c>
      <c r="K61" s="7"/>
    </row>
    <row r="62" spans="1:11" x14ac:dyDescent="0.25">
      <c r="A62" s="9" t="s">
        <v>46</v>
      </c>
      <c r="B62" s="9">
        <v>30000</v>
      </c>
      <c r="C62" s="9">
        <v>15000</v>
      </c>
      <c r="D62" s="7">
        <v>46000</v>
      </c>
      <c r="E62" s="7">
        <v>23000</v>
      </c>
      <c r="F62" s="7">
        <v>68000</v>
      </c>
      <c r="G62" s="7">
        <v>34000</v>
      </c>
      <c r="H62" s="7">
        <v>85000</v>
      </c>
      <c r="I62" s="7"/>
      <c r="J62" s="7">
        <v>130000</v>
      </c>
      <c r="K62" s="7"/>
    </row>
    <row r="63" spans="1:11" x14ac:dyDescent="0.25">
      <c r="A63" s="8" t="s">
        <v>65</v>
      </c>
      <c r="B63" s="8">
        <v>120000</v>
      </c>
      <c r="C63" s="8">
        <v>60000</v>
      </c>
      <c r="D63" s="6">
        <v>180000</v>
      </c>
      <c r="E63" s="6">
        <v>90000</v>
      </c>
      <c r="F63" s="6">
        <v>370000</v>
      </c>
      <c r="G63" s="6">
        <v>185000</v>
      </c>
      <c r="H63" s="6">
        <v>460000</v>
      </c>
      <c r="I63" s="6"/>
      <c r="J63" s="6">
        <v>530000</v>
      </c>
      <c r="K63" s="7"/>
    </row>
    <row r="64" spans="1:11" x14ac:dyDescent="0.25">
      <c r="A64" s="8" t="s">
        <v>66</v>
      </c>
      <c r="B64" s="8">
        <v>20000</v>
      </c>
      <c r="C64" s="8">
        <v>10000</v>
      </c>
      <c r="D64" s="6">
        <v>30000</v>
      </c>
      <c r="E64" s="6">
        <v>15000</v>
      </c>
      <c r="F64" s="6">
        <v>40000</v>
      </c>
      <c r="G64" s="6">
        <v>20000</v>
      </c>
      <c r="H64" s="6">
        <v>50000</v>
      </c>
      <c r="I64" s="6"/>
      <c r="J64" s="6">
        <v>80000</v>
      </c>
      <c r="K64" s="7"/>
    </row>
  </sheetData>
  <sortState ref="A4:K64">
    <sortCondition ref="A3:A64"/>
  </sortState>
  <mergeCells count="6">
    <mergeCell ref="H1:I1"/>
    <mergeCell ref="J1:K1"/>
    <mergeCell ref="D1:E1"/>
    <mergeCell ref="F1:G1"/>
    <mergeCell ref="B1:C1"/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sqref="A1:K2"/>
    </sheetView>
  </sheetViews>
  <sheetFormatPr defaultRowHeight="15" x14ac:dyDescent="0.25"/>
  <cols>
    <col min="1" max="1" width="13.85546875" customWidth="1"/>
    <col min="2" max="2" width="13.5703125" customWidth="1"/>
    <col min="3" max="3" width="12.7109375" customWidth="1"/>
    <col min="4" max="5" width="13.28515625" customWidth="1"/>
    <col min="6" max="6" width="13.140625" customWidth="1"/>
    <col min="7" max="7" width="12.140625" customWidth="1"/>
    <col min="8" max="9" width="14.140625" customWidth="1"/>
    <col min="10" max="10" width="13.28515625" customWidth="1"/>
    <col min="11" max="11" width="18.28515625" customWidth="1"/>
  </cols>
  <sheetData>
    <row r="1" spans="1:11" x14ac:dyDescent="0.25">
      <c r="A1" s="15" t="s">
        <v>1</v>
      </c>
      <c r="B1" s="16" t="s">
        <v>0</v>
      </c>
      <c r="C1" s="16"/>
      <c r="D1" s="17" t="s">
        <v>68</v>
      </c>
      <c r="E1" s="17"/>
      <c r="F1" s="17" t="s">
        <v>69</v>
      </c>
      <c r="G1" s="17"/>
      <c r="H1" s="17" t="s">
        <v>70</v>
      </c>
      <c r="I1" s="17"/>
      <c r="J1" s="17" t="s">
        <v>67</v>
      </c>
      <c r="K1" s="17"/>
    </row>
    <row r="2" spans="1:11" ht="30" x14ac:dyDescent="0.25">
      <c r="A2" s="15"/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  <c r="H2" s="10" t="s">
        <v>2</v>
      </c>
      <c r="I2" s="10" t="s">
        <v>3</v>
      </c>
      <c r="J2" s="10" t="s">
        <v>2</v>
      </c>
      <c r="K2" s="10" t="s">
        <v>3</v>
      </c>
    </row>
    <row r="3" spans="1:11" x14ac:dyDescent="0.25">
      <c r="A3" s="8" t="s">
        <v>5</v>
      </c>
      <c r="B3" s="8">
        <v>20000</v>
      </c>
      <c r="C3" s="8">
        <v>10000</v>
      </c>
      <c r="D3" s="6">
        <v>34000</v>
      </c>
      <c r="E3" s="6">
        <v>17000</v>
      </c>
      <c r="F3" s="6">
        <v>48000</v>
      </c>
      <c r="G3" s="6">
        <v>24000</v>
      </c>
      <c r="H3" s="6">
        <v>60000</v>
      </c>
      <c r="I3" s="6"/>
      <c r="J3" s="6">
        <v>80000</v>
      </c>
      <c r="K3" s="7"/>
    </row>
    <row r="4" spans="1:11" x14ac:dyDescent="0.25">
      <c r="A4" s="8" t="s">
        <v>6</v>
      </c>
      <c r="B4" s="8">
        <v>35000</v>
      </c>
      <c r="C4" s="8">
        <v>17500</v>
      </c>
      <c r="D4" s="6">
        <v>55000</v>
      </c>
      <c r="E4" s="6">
        <v>27500</v>
      </c>
      <c r="F4" s="6">
        <v>120000</v>
      </c>
      <c r="G4" s="6">
        <v>60000</v>
      </c>
      <c r="H4" s="6">
        <v>140000</v>
      </c>
      <c r="I4" s="6"/>
      <c r="J4" s="6">
        <v>160000</v>
      </c>
      <c r="K4" s="7"/>
    </row>
    <row r="5" spans="1:11" x14ac:dyDescent="0.25">
      <c r="A5" s="8" t="s">
        <v>7</v>
      </c>
      <c r="B5" s="8">
        <v>65000</v>
      </c>
      <c r="C5" s="8">
        <v>32500</v>
      </c>
      <c r="D5" s="6">
        <v>100000</v>
      </c>
      <c r="E5" s="6">
        <v>50000</v>
      </c>
      <c r="F5" s="6">
        <v>200000</v>
      </c>
      <c r="G5" s="6">
        <v>100000</v>
      </c>
      <c r="H5" s="6">
        <v>250000</v>
      </c>
      <c r="I5" s="6"/>
      <c r="J5" s="6">
        <v>290000</v>
      </c>
      <c r="K5" s="7"/>
    </row>
    <row r="6" spans="1:11" x14ac:dyDescent="0.25">
      <c r="A6" s="9" t="s">
        <v>26</v>
      </c>
      <c r="B6" s="9">
        <v>18000</v>
      </c>
      <c r="C6" s="9">
        <v>9000</v>
      </c>
      <c r="D6" s="7">
        <v>28000</v>
      </c>
      <c r="E6" s="7">
        <v>14000</v>
      </c>
      <c r="F6" s="7">
        <v>40000</v>
      </c>
      <c r="G6" s="7">
        <v>20000</v>
      </c>
      <c r="H6" s="7">
        <v>50000</v>
      </c>
      <c r="I6" s="7"/>
      <c r="J6" s="7">
        <v>85000</v>
      </c>
      <c r="K6" s="7"/>
    </row>
    <row r="7" spans="1:11" x14ac:dyDescent="0.25">
      <c r="A7" s="9" t="s">
        <v>27</v>
      </c>
      <c r="B7" s="9">
        <v>18000</v>
      </c>
      <c r="C7" s="9">
        <v>9000</v>
      </c>
      <c r="D7" s="7">
        <v>28000</v>
      </c>
      <c r="E7" s="7">
        <v>14000</v>
      </c>
      <c r="F7" s="7">
        <v>40000</v>
      </c>
      <c r="G7" s="7">
        <v>20000</v>
      </c>
      <c r="H7" s="7">
        <v>50000</v>
      </c>
      <c r="I7" s="7"/>
      <c r="J7" s="7">
        <v>80000</v>
      </c>
      <c r="K7" s="7"/>
    </row>
    <row r="8" spans="1:11" x14ac:dyDescent="0.25">
      <c r="A8" s="9" t="s">
        <v>28</v>
      </c>
      <c r="B8" s="9">
        <v>13000</v>
      </c>
      <c r="C8" s="9">
        <v>6500</v>
      </c>
      <c r="D8" s="7">
        <v>20000</v>
      </c>
      <c r="E8" s="7">
        <v>10000</v>
      </c>
      <c r="F8" s="7">
        <v>25000</v>
      </c>
      <c r="G8" s="7">
        <v>12500</v>
      </c>
      <c r="H8" s="7">
        <v>32000</v>
      </c>
      <c r="I8" s="7"/>
      <c r="J8" s="7">
        <v>50000</v>
      </c>
      <c r="K8" s="7"/>
    </row>
    <row r="9" spans="1:11" x14ac:dyDescent="0.25">
      <c r="A9" s="9" t="s">
        <v>47</v>
      </c>
      <c r="B9" s="9">
        <v>9000</v>
      </c>
      <c r="C9" s="9">
        <v>4500</v>
      </c>
      <c r="D9" s="7">
        <v>15000</v>
      </c>
      <c r="E9" s="7">
        <v>7500</v>
      </c>
      <c r="F9" s="7">
        <v>16000</v>
      </c>
      <c r="G9" s="7">
        <v>8000</v>
      </c>
      <c r="H9" s="7">
        <v>20000</v>
      </c>
      <c r="I9" s="7"/>
      <c r="J9" s="7">
        <v>34000</v>
      </c>
      <c r="K9" s="7"/>
    </row>
    <row r="10" spans="1:11" x14ac:dyDescent="0.25">
      <c r="A10" s="9" t="s">
        <v>48</v>
      </c>
      <c r="B10" s="9">
        <v>25000</v>
      </c>
      <c r="C10" s="9">
        <v>12500</v>
      </c>
      <c r="D10" s="7">
        <v>40000</v>
      </c>
      <c r="E10" s="7">
        <v>20000</v>
      </c>
      <c r="F10" s="7">
        <v>56000</v>
      </c>
      <c r="G10" s="7">
        <v>28000</v>
      </c>
      <c r="H10" s="7">
        <v>70000</v>
      </c>
      <c r="I10" s="7"/>
      <c r="J10" s="7">
        <v>110000</v>
      </c>
      <c r="K10" s="7"/>
    </row>
    <row r="11" spans="1:11" x14ac:dyDescent="0.25">
      <c r="A11" s="9" t="s">
        <v>49</v>
      </c>
      <c r="B11" s="9"/>
      <c r="C11" s="9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8" t="s">
        <v>8</v>
      </c>
      <c r="B12" s="8">
        <v>18000</v>
      </c>
      <c r="C12" s="8">
        <v>9000</v>
      </c>
      <c r="D12" s="6">
        <v>26000</v>
      </c>
      <c r="E12" s="6">
        <v>13000</v>
      </c>
      <c r="F12" s="6">
        <v>38000</v>
      </c>
      <c r="G12" s="6">
        <v>19000</v>
      </c>
      <c r="H12" s="6">
        <v>48000</v>
      </c>
      <c r="I12" s="6"/>
      <c r="J12" s="6">
        <v>80000</v>
      </c>
      <c r="K12" s="7"/>
    </row>
    <row r="13" spans="1:11" x14ac:dyDescent="0.25">
      <c r="A13" s="8" t="s">
        <v>9</v>
      </c>
      <c r="B13" s="8">
        <v>28000</v>
      </c>
      <c r="C13" s="8">
        <v>14000</v>
      </c>
      <c r="D13" s="6">
        <v>44000</v>
      </c>
      <c r="E13" s="6">
        <v>22000</v>
      </c>
      <c r="F13" s="6">
        <v>64000</v>
      </c>
      <c r="G13" s="6">
        <v>32000</v>
      </c>
      <c r="H13" s="6">
        <v>80000</v>
      </c>
      <c r="I13" s="6"/>
      <c r="J13" s="6">
        <v>130000</v>
      </c>
      <c r="K13" s="7"/>
    </row>
    <row r="14" spans="1:11" x14ac:dyDescent="0.25">
      <c r="A14" s="8" t="s">
        <v>10</v>
      </c>
      <c r="B14" s="8">
        <v>7500</v>
      </c>
      <c r="C14" s="8">
        <v>3750</v>
      </c>
      <c r="D14" s="6">
        <v>12000</v>
      </c>
      <c r="E14" s="6">
        <v>6000</v>
      </c>
      <c r="F14" s="6">
        <v>18000</v>
      </c>
      <c r="G14" s="6">
        <v>9000</v>
      </c>
      <c r="H14" s="6">
        <v>24000</v>
      </c>
      <c r="I14" s="6"/>
      <c r="J14" s="6">
        <v>28000</v>
      </c>
      <c r="K14" s="7"/>
    </row>
    <row r="15" spans="1:11" x14ac:dyDescent="0.25">
      <c r="A15" s="9" t="s">
        <v>29</v>
      </c>
      <c r="B15" s="9">
        <v>22000</v>
      </c>
      <c r="C15" s="9">
        <v>11000</v>
      </c>
      <c r="D15" s="7">
        <v>30000</v>
      </c>
      <c r="E15" s="7">
        <v>15000</v>
      </c>
      <c r="F15" s="7">
        <v>44000</v>
      </c>
      <c r="G15" s="7">
        <v>22000</v>
      </c>
      <c r="H15" s="7">
        <v>55000</v>
      </c>
      <c r="I15" s="7"/>
      <c r="J15" s="7">
        <v>88000</v>
      </c>
      <c r="K15" s="7"/>
    </row>
    <row r="16" spans="1:11" x14ac:dyDescent="0.25">
      <c r="A16" s="9" t="s">
        <v>30</v>
      </c>
      <c r="B16" s="9">
        <v>100000</v>
      </c>
      <c r="C16" s="9">
        <v>50000</v>
      </c>
      <c r="D16" s="7">
        <v>155000</v>
      </c>
      <c r="E16" s="7">
        <v>77500</v>
      </c>
      <c r="F16" s="7">
        <v>330000</v>
      </c>
      <c r="G16" s="7">
        <v>165000</v>
      </c>
      <c r="H16" s="7">
        <v>410000</v>
      </c>
      <c r="I16" s="7"/>
      <c r="J16" s="7">
        <v>460000</v>
      </c>
      <c r="K16" s="7"/>
    </row>
    <row r="17" spans="1:11" x14ac:dyDescent="0.25">
      <c r="A17" s="9" t="s">
        <v>31</v>
      </c>
      <c r="B17" s="9">
        <v>16000</v>
      </c>
      <c r="C17" s="9">
        <v>8000</v>
      </c>
      <c r="D17" s="7">
        <v>26000</v>
      </c>
      <c r="E17" s="7">
        <v>13000</v>
      </c>
      <c r="F17" s="7">
        <v>30000</v>
      </c>
      <c r="G17" s="7">
        <v>15000</v>
      </c>
      <c r="H17" s="7">
        <v>38000</v>
      </c>
      <c r="I17" s="7"/>
      <c r="J17" s="7">
        <v>60000</v>
      </c>
      <c r="K17" s="7"/>
    </row>
    <row r="18" spans="1:11" x14ac:dyDescent="0.25">
      <c r="A18" s="9" t="s">
        <v>50</v>
      </c>
      <c r="B18" s="9">
        <v>19000</v>
      </c>
      <c r="C18" s="9">
        <v>9500</v>
      </c>
      <c r="D18" s="7">
        <v>30000</v>
      </c>
      <c r="E18" s="7">
        <v>15000</v>
      </c>
      <c r="F18" s="7">
        <v>34000</v>
      </c>
      <c r="G18" s="7">
        <v>17000</v>
      </c>
      <c r="H18" s="7">
        <v>46000</v>
      </c>
      <c r="I18" s="7"/>
      <c r="J18" s="7">
        <v>76000</v>
      </c>
      <c r="K18" s="7"/>
    </row>
    <row r="19" spans="1:11" x14ac:dyDescent="0.25">
      <c r="A19" s="9" t="s">
        <v>51</v>
      </c>
      <c r="B19" s="9">
        <v>28000</v>
      </c>
      <c r="C19" s="9">
        <v>14000</v>
      </c>
      <c r="D19" s="7">
        <v>42000</v>
      </c>
      <c r="E19" s="7">
        <v>21000</v>
      </c>
      <c r="F19" s="7">
        <v>85000</v>
      </c>
      <c r="G19" s="7">
        <v>42500</v>
      </c>
      <c r="H19" s="7">
        <v>105000</v>
      </c>
      <c r="I19" s="7"/>
      <c r="J19" s="7">
        <v>120000</v>
      </c>
      <c r="K19" s="7"/>
    </row>
    <row r="20" spans="1:11" x14ac:dyDescent="0.25">
      <c r="A20" s="9" t="s">
        <v>52</v>
      </c>
      <c r="B20" s="9">
        <v>14000</v>
      </c>
      <c r="C20" s="9">
        <v>7000</v>
      </c>
      <c r="D20" s="7">
        <v>24000</v>
      </c>
      <c r="E20" s="7">
        <v>12000</v>
      </c>
      <c r="F20" s="7">
        <v>26000</v>
      </c>
      <c r="G20" s="7">
        <v>13000</v>
      </c>
      <c r="H20" s="7">
        <v>33000</v>
      </c>
      <c r="I20" s="7"/>
      <c r="J20" s="7">
        <v>52000</v>
      </c>
      <c r="K20" s="7"/>
    </row>
    <row r="21" spans="1:11" x14ac:dyDescent="0.25">
      <c r="A21" s="8" t="s">
        <v>11</v>
      </c>
      <c r="B21" s="8">
        <v>64000</v>
      </c>
      <c r="C21" s="8">
        <v>32000</v>
      </c>
      <c r="D21" s="6">
        <v>96000</v>
      </c>
      <c r="E21" s="6">
        <v>48000</v>
      </c>
      <c r="F21" s="6">
        <v>140000</v>
      </c>
      <c r="G21" s="6">
        <v>80000</v>
      </c>
      <c r="H21" s="6">
        <v>170000</v>
      </c>
      <c r="I21" s="6"/>
      <c r="J21" s="6">
        <v>290000</v>
      </c>
      <c r="K21" s="7"/>
    </row>
    <row r="22" spans="1:11" x14ac:dyDescent="0.25">
      <c r="A22" s="9" t="s">
        <v>12</v>
      </c>
      <c r="B22" s="9">
        <v>18000</v>
      </c>
      <c r="C22" s="9">
        <v>9000</v>
      </c>
      <c r="D22" s="7">
        <v>28000</v>
      </c>
      <c r="E22" s="7">
        <v>14000</v>
      </c>
      <c r="F22" s="7">
        <v>32000</v>
      </c>
      <c r="G22" s="7">
        <v>16000</v>
      </c>
      <c r="H22" s="7">
        <v>40000</v>
      </c>
      <c r="I22" s="7"/>
      <c r="J22" s="7">
        <v>68000</v>
      </c>
      <c r="K22" s="7"/>
    </row>
    <row r="23" spans="1:11" x14ac:dyDescent="0.25">
      <c r="A23" s="9" t="s">
        <v>13</v>
      </c>
      <c r="B23" s="9">
        <v>6500</v>
      </c>
      <c r="C23" s="9">
        <v>3250</v>
      </c>
      <c r="D23" s="7">
        <v>13000</v>
      </c>
      <c r="E23" s="7">
        <v>6500</v>
      </c>
      <c r="F23" s="7">
        <v>17000</v>
      </c>
      <c r="G23" s="7">
        <v>85000</v>
      </c>
      <c r="H23" s="7">
        <v>21000</v>
      </c>
      <c r="I23" s="7"/>
      <c r="J23" s="7">
        <v>24000</v>
      </c>
      <c r="K23" s="7"/>
    </row>
    <row r="24" spans="1:11" x14ac:dyDescent="0.25">
      <c r="A24" s="9" t="s">
        <v>32</v>
      </c>
      <c r="B24" s="9">
        <v>32000</v>
      </c>
      <c r="C24" s="9">
        <v>16000</v>
      </c>
      <c r="D24" s="7">
        <v>50000</v>
      </c>
      <c r="E24" s="7">
        <v>25000</v>
      </c>
      <c r="F24" s="7">
        <v>70000</v>
      </c>
      <c r="G24" s="7">
        <v>35000</v>
      </c>
      <c r="H24" s="7">
        <v>90000</v>
      </c>
      <c r="I24" s="7"/>
      <c r="J24" s="7">
        <v>140000</v>
      </c>
      <c r="K24" s="7"/>
    </row>
    <row r="25" spans="1:11" x14ac:dyDescent="0.25">
      <c r="A25" s="9" t="s">
        <v>33</v>
      </c>
      <c r="B25" s="9">
        <v>80000</v>
      </c>
      <c r="C25" s="9">
        <v>40000</v>
      </c>
      <c r="D25" s="7">
        <v>130000</v>
      </c>
      <c r="E25" s="7">
        <v>65000</v>
      </c>
      <c r="F25" s="7">
        <v>270000</v>
      </c>
      <c r="G25" s="7">
        <v>135000</v>
      </c>
      <c r="H25" s="7">
        <v>330000</v>
      </c>
      <c r="I25" s="7"/>
      <c r="J25" s="7">
        <v>380000</v>
      </c>
      <c r="K25" s="7"/>
    </row>
    <row r="26" spans="1:11" x14ac:dyDescent="0.25">
      <c r="A26" s="9" t="s">
        <v>34</v>
      </c>
      <c r="B26" s="9">
        <v>45000</v>
      </c>
      <c r="C26" s="9">
        <v>22500</v>
      </c>
      <c r="D26" s="7">
        <v>65000</v>
      </c>
      <c r="E26" s="7">
        <v>32500</v>
      </c>
      <c r="F26" s="7">
        <v>130000</v>
      </c>
      <c r="G26" s="7">
        <v>65000</v>
      </c>
      <c r="H26" s="7">
        <v>160000</v>
      </c>
      <c r="I26" s="7"/>
      <c r="J26" s="7">
        <v>180000</v>
      </c>
      <c r="K26" s="7"/>
    </row>
    <row r="27" spans="1:11" x14ac:dyDescent="0.25">
      <c r="A27" s="9" t="s">
        <v>53</v>
      </c>
      <c r="B27" s="9">
        <v>20000</v>
      </c>
      <c r="C27" s="9">
        <v>10000</v>
      </c>
      <c r="D27" s="7">
        <v>28000</v>
      </c>
      <c r="E27" s="7">
        <v>14000</v>
      </c>
      <c r="F27" s="7">
        <v>40000</v>
      </c>
      <c r="G27" s="7">
        <v>20000</v>
      </c>
      <c r="H27" s="7">
        <v>50000</v>
      </c>
      <c r="I27" s="7"/>
      <c r="J27" s="7">
        <v>80000</v>
      </c>
      <c r="K27" s="7"/>
    </row>
    <row r="28" spans="1:11" x14ac:dyDescent="0.25">
      <c r="A28" s="9" t="s">
        <v>54</v>
      </c>
      <c r="B28" s="9">
        <v>18000</v>
      </c>
      <c r="C28" s="9">
        <v>9000</v>
      </c>
      <c r="D28" s="7">
        <v>28000</v>
      </c>
      <c r="E28" s="7">
        <v>14000</v>
      </c>
      <c r="F28" s="7">
        <v>35000</v>
      </c>
      <c r="G28" s="7">
        <v>17500</v>
      </c>
      <c r="H28" s="7">
        <v>45000</v>
      </c>
      <c r="I28" s="7"/>
      <c r="J28" s="7">
        <v>70000</v>
      </c>
      <c r="K28" s="7"/>
    </row>
    <row r="29" spans="1:11" x14ac:dyDescent="0.25">
      <c r="A29" s="9" t="s">
        <v>55</v>
      </c>
      <c r="B29" s="9">
        <v>10000</v>
      </c>
      <c r="C29" s="9">
        <v>5000</v>
      </c>
      <c r="D29" s="7">
        <v>15000</v>
      </c>
      <c r="E29" s="7">
        <v>7500</v>
      </c>
      <c r="F29" s="7">
        <v>17000</v>
      </c>
      <c r="G29" s="7">
        <v>8500</v>
      </c>
      <c r="H29" s="7">
        <v>20000</v>
      </c>
      <c r="I29" s="7"/>
      <c r="J29" s="7">
        <v>36000</v>
      </c>
      <c r="K29" s="7"/>
    </row>
    <row r="30" spans="1:11" x14ac:dyDescent="0.25">
      <c r="A30" s="9" t="s">
        <v>14</v>
      </c>
      <c r="B30" s="9">
        <v>28000</v>
      </c>
      <c r="C30" s="9">
        <v>14000</v>
      </c>
      <c r="D30" s="7">
        <v>45000</v>
      </c>
      <c r="E30" s="7">
        <v>22500</v>
      </c>
      <c r="F30" s="7">
        <v>86000</v>
      </c>
      <c r="G30" s="7">
        <v>43000</v>
      </c>
      <c r="H30" s="7">
        <v>105000</v>
      </c>
      <c r="I30" s="7"/>
      <c r="J30" s="7">
        <v>120000</v>
      </c>
      <c r="K30" s="7"/>
    </row>
    <row r="31" spans="1:11" x14ac:dyDescent="0.25">
      <c r="A31" s="9" t="s">
        <v>15</v>
      </c>
      <c r="B31" s="9">
        <v>58000</v>
      </c>
      <c r="C31" s="9">
        <v>29000</v>
      </c>
      <c r="D31" s="7">
        <v>88000</v>
      </c>
      <c r="E31" s="7">
        <v>44000</v>
      </c>
      <c r="F31" s="7">
        <v>180000</v>
      </c>
      <c r="G31" s="7">
        <v>90000</v>
      </c>
      <c r="H31" s="7">
        <v>230000</v>
      </c>
      <c r="I31" s="7"/>
      <c r="J31" s="7">
        <v>260000</v>
      </c>
      <c r="K31" s="7"/>
    </row>
    <row r="32" spans="1:11" x14ac:dyDescent="0.25">
      <c r="A32" s="9" t="s">
        <v>16</v>
      </c>
      <c r="B32" s="9">
        <v>12000</v>
      </c>
      <c r="C32" s="9">
        <v>6000</v>
      </c>
      <c r="D32" s="7">
        <v>18000</v>
      </c>
      <c r="E32" s="7">
        <v>9000</v>
      </c>
      <c r="F32" s="7">
        <v>22000</v>
      </c>
      <c r="G32" s="7">
        <v>11000</v>
      </c>
      <c r="H32" s="7">
        <v>26000</v>
      </c>
      <c r="I32" s="7"/>
      <c r="J32" s="7">
        <v>46000</v>
      </c>
      <c r="K32" s="7"/>
    </row>
    <row r="33" spans="1:11" x14ac:dyDescent="0.25">
      <c r="A33" s="9" t="s">
        <v>35</v>
      </c>
      <c r="B33" s="9">
        <v>65000</v>
      </c>
      <c r="C33" s="9">
        <v>32500</v>
      </c>
      <c r="D33" s="7">
        <v>90000</v>
      </c>
      <c r="E33" s="7">
        <v>45000</v>
      </c>
      <c r="F33" s="7">
        <v>180000</v>
      </c>
      <c r="G33" s="7">
        <v>90000</v>
      </c>
      <c r="H33" s="7">
        <v>220000</v>
      </c>
      <c r="I33" s="7"/>
      <c r="J33" s="7">
        <v>270000</v>
      </c>
      <c r="K33" s="7"/>
    </row>
    <row r="34" spans="1:11" x14ac:dyDescent="0.25">
      <c r="A34" s="9" t="s">
        <v>36</v>
      </c>
      <c r="B34" s="9">
        <v>68000</v>
      </c>
      <c r="C34" s="9">
        <v>34000</v>
      </c>
      <c r="D34" s="7">
        <v>100000</v>
      </c>
      <c r="E34" s="7">
        <v>50000</v>
      </c>
      <c r="F34" s="7">
        <v>200000</v>
      </c>
      <c r="G34" s="7">
        <v>100000</v>
      </c>
      <c r="H34" s="7">
        <v>250000</v>
      </c>
      <c r="I34" s="7"/>
      <c r="J34" s="7">
        <v>290000</v>
      </c>
      <c r="K34" s="7"/>
    </row>
    <row r="35" spans="1:11" x14ac:dyDescent="0.25">
      <c r="A35" s="9" t="s">
        <v>37</v>
      </c>
      <c r="B35" s="9">
        <v>45000</v>
      </c>
      <c r="C35" s="9">
        <v>22500</v>
      </c>
      <c r="D35" s="7">
        <v>70000</v>
      </c>
      <c r="E35" s="7">
        <v>35000</v>
      </c>
      <c r="F35" s="7">
        <v>100000</v>
      </c>
      <c r="G35" s="7">
        <v>50000</v>
      </c>
      <c r="H35" s="7">
        <v>125000</v>
      </c>
      <c r="I35" s="7"/>
      <c r="J35" s="7">
        <v>200000</v>
      </c>
      <c r="K35" s="7"/>
    </row>
    <row r="36" spans="1:11" x14ac:dyDescent="0.25">
      <c r="A36" s="9" t="s">
        <v>56</v>
      </c>
      <c r="B36" s="9">
        <v>18000</v>
      </c>
      <c r="C36" s="9">
        <v>9000</v>
      </c>
      <c r="D36" s="7">
        <v>26000</v>
      </c>
      <c r="E36" s="7">
        <v>13000</v>
      </c>
      <c r="F36" s="7">
        <v>32000</v>
      </c>
      <c r="G36" s="7">
        <v>16000</v>
      </c>
      <c r="H36" s="7">
        <v>40000</v>
      </c>
      <c r="I36" s="7"/>
      <c r="J36" s="7">
        <v>68000</v>
      </c>
      <c r="K36" s="7"/>
    </row>
    <row r="37" spans="1:11" x14ac:dyDescent="0.25">
      <c r="A37" s="9" t="s">
        <v>57</v>
      </c>
      <c r="B37" s="9">
        <v>30000</v>
      </c>
      <c r="C37" s="9">
        <v>15000</v>
      </c>
      <c r="D37" s="7">
        <v>46000</v>
      </c>
      <c r="E37" s="7">
        <v>23000</v>
      </c>
      <c r="F37" s="7">
        <v>96000</v>
      </c>
      <c r="G37" s="7">
        <v>48000</v>
      </c>
      <c r="H37" s="7">
        <v>120000</v>
      </c>
      <c r="I37" s="7"/>
      <c r="J37" s="7">
        <v>140000</v>
      </c>
      <c r="K37" s="7"/>
    </row>
    <row r="38" spans="1:11" x14ac:dyDescent="0.25">
      <c r="A38" s="9" t="s">
        <v>58</v>
      </c>
      <c r="B38" s="9">
        <v>20000</v>
      </c>
      <c r="C38" s="9">
        <v>10000</v>
      </c>
      <c r="D38" s="7">
        <v>28000</v>
      </c>
      <c r="E38" s="7">
        <v>14000</v>
      </c>
      <c r="F38" s="7">
        <v>38000</v>
      </c>
      <c r="G38" s="7">
        <v>19000</v>
      </c>
      <c r="H38" s="7">
        <v>48000</v>
      </c>
      <c r="I38" s="7"/>
      <c r="J38" s="7">
        <v>78000</v>
      </c>
      <c r="K38" s="7"/>
    </row>
    <row r="39" spans="1:11" x14ac:dyDescent="0.25">
      <c r="A39" s="9" t="s">
        <v>17</v>
      </c>
      <c r="B39" s="9">
        <v>20000</v>
      </c>
      <c r="C39" s="9">
        <v>10000</v>
      </c>
      <c r="D39" s="7">
        <v>32000</v>
      </c>
      <c r="E39" s="7">
        <v>16000</v>
      </c>
      <c r="F39" s="7">
        <v>48000</v>
      </c>
      <c r="G39" s="7">
        <v>24000</v>
      </c>
      <c r="H39" s="7">
        <v>60000</v>
      </c>
      <c r="I39" s="7"/>
      <c r="J39" s="7">
        <v>96000</v>
      </c>
      <c r="K39" s="7"/>
    </row>
    <row r="40" spans="1:11" x14ac:dyDescent="0.25">
      <c r="A40" s="9" t="s">
        <v>18</v>
      </c>
      <c r="B40" s="9">
        <v>14000</v>
      </c>
      <c r="C40" s="9">
        <v>7000</v>
      </c>
      <c r="D40" s="7">
        <v>19000</v>
      </c>
      <c r="E40" s="7">
        <v>9500</v>
      </c>
      <c r="F40" s="7">
        <v>33000</v>
      </c>
      <c r="G40" s="7">
        <v>16500</v>
      </c>
      <c r="H40" s="7">
        <v>40000</v>
      </c>
      <c r="I40" s="7"/>
      <c r="J40" s="7">
        <v>46000</v>
      </c>
      <c r="K40" s="7"/>
    </row>
    <row r="41" spans="1:11" x14ac:dyDescent="0.25">
      <c r="A41" s="9" t="s">
        <v>19</v>
      </c>
      <c r="B41" s="9">
        <v>18000</v>
      </c>
      <c r="C41" s="9">
        <v>9000</v>
      </c>
      <c r="D41" s="7">
        <v>26000</v>
      </c>
      <c r="E41" s="7">
        <v>13000</v>
      </c>
      <c r="F41" s="7">
        <v>32000</v>
      </c>
      <c r="G41" s="7">
        <v>16000</v>
      </c>
      <c r="H41" s="7">
        <v>42000</v>
      </c>
      <c r="I41" s="7"/>
      <c r="J41" s="7">
        <v>64000</v>
      </c>
      <c r="K41" s="7"/>
    </row>
    <row r="42" spans="1:11" x14ac:dyDescent="0.25">
      <c r="A42" s="9" t="s">
        <v>38</v>
      </c>
      <c r="B42" s="9">
        <v>28000</v>
      </c>
      <c r="C42" s="9">
        <v>14000</v>
      </c>
      <c r="D42" s="7">
        <v>44000</v>
      </c>
      <c r="E42" s="7">
        <v>22000</v>
      </c>
      <c r="F42" s="7">
        <v>64000</v>
      </c>
      <c r="G42" s="7">
        <v>32000</v>
      </c>
      <c r="H42" s="7">
        <v>80000</v>
      </c>
      <c r="I42" s="7"/>
      <c r="J42" s="7">
        <v>130000</v>
      </c>
      <c r="K42" s="7"/>
    </row>
    <row r="43" spans="1:11" x14ac:dyDescent="0.25">
      <c r="A43" s="9" t="s">
        <v>39</v>
      </c>
      <c r="B43" s="9">
        <v>14000</v>
      </c>
      <c r="C43" s="9">
        <v>7000</v>
      </c>
      <c r="D43" s="7">
        <v>22000</v>
      </c>
      <c r="E43" s="7">
        <v>11000</v>
      </c>
      <c r="F43" s="7">
        <v>26000</v>
      </c>
      <c r="G43" s="7">
        <v>13000</v>
      </c>
      <c r="H43" s="7">
        <v>33000</v>
      </c>
      <c r="I43" s="7"/>
      <c r="J43" s="7">
        <v>50000</v>
      </c>
      <c r="K43" s="7"/>
    </row>
    <row r="44" spans="1:11" x14ac:dyDescent="0.25">
      <c r="A44" s="9" t="s">
        <v>40</v>
      </c>
      <c r="B44" s="9">
        <v>60000</v>
      </c>
      <c r="C44" s="9">
        <v>30000</v>
      </c>
      <c r="D44" s="7">
        <v>96000</v>
      </c>
      <c r="E44" s="7">
        <v>48000</v>
      </c>
      <c r="F44" s="7">
        <v>190000</v>
      </c>
      <c r="G44" s="7">
        <v>95000</v>
      </c>
      <c r="H44" s="7">
        <v>240000</v>
      </c>
      <c r="I44" s="7"/>
      <c r="J44" s="7">
        <v>280000</v>
      </c>
      <c r="K44" s="7"/>
    </row>
    <row r="45" spans="1:11" x14ac:dyDescent="0.25">
      <c r="A45" s="9" t="s">
        <v>59</v>
      </c>
      <c r="B45" s="9">
        <v>20000</v>
      </c>
      <c r="C45" s="9">
        <v>10000</v>
      </c>
      <c r="D45" s="7">
        <v>32000</v>
      </c>
      <c r="E45" s="7">
        <v>16000</v>
      </c>
      <c r="F45" s="7">
        <v>48000</v>
      </c>
      <c r="G45" s="7">
        <v>24000</v>
      </c>
      <c r="H45" s="7">
        <v>60000</v>
      </c>
      <c r="I45" s="7"/>
      <c r="J45" s="7">
        <v>96000</v>
      </c>
      <c r="K45" s="7"/>
    </row>
    <row r="46" spans="1:11" x14ac:dyDescent="0.25">
      <c r="A46" s="9" t="s">
        <v>60</v>
      </c>
      <c r="B46" s="9">
        <v>12000</v>
      </c>
      <c r="C46" s="9">
        <v>6000</v>
      </c>
      <c r="D46" s="7">
        <v>20000</v>
      </c>
      <c r="E46" s="7">
        <v>10000</v>
      </c>
      <c r="F46" s="7">
        <v>24000</v>
      </c>
      <c r="G46" s="7">
        <v>12000</v>
      </c>
      <c r="H46" s="7">
        <v>30000</v>
      </c>
      <c r="I46" s="7"/>
      <c r="J46" s="7">
        <v>50000</v>
      </c>
      <c r="K46" s="7"/>
    </row>
    <row r="47" spans="1:11" x14ac:dyDescent="0.25">
      <c r="A47" s="8" t="s">
        <v>61</v>
      </c>
      <c r="B47" s="8">
        <v>18000</v>
      </c>
      <c r="C47" s="8">
        <v>9000</v>
      </c>
      <c r="D47" s="6">
        <v>26000</v>
      </c>
      <c r="E47" s="6">
        <v>13000</v>
      </c>
      <c r="F47" s="6">
        <v>34000</v>
      </c>
      <c r="G47" s="6">
        <v>17000</v>
      </c>
      <c r="H47" s="6">
        <v>42000</v>
      </c>
      <c r="I47" s="6"/>
      <c r="J47" s="6">
        <v>68000</v>
      </c>
      <c r="K47" s="7"/>
    </row>
    <row r="48" spans="1:11" x14ac:dyDescent="0.25">
      <c r="A48" s="9" t="s">
        <v>20</v>
      </c>
      <c r="B48" s="9">
        <v>21000</v>
      </c>
      <c r="C48" s="9">
        <v>10500</v>
      </c>
      <c r="D48" s="7">
        <v>32000</v>
      </c>
      <c r="E48" s="7">
        <v>16000</v>
      </c>
      <c r="F48" s="7">
        <v>68000</v>
      </c>
      <c r="G48" s="7">
        <v>34000</v>
      </c>
      <c r="H48" s="7">
        <v>84000</v>
      </c>
      <c r="I48" s="7"/>
      <c r="J48" s="7">
        <v>96000</v>
      </c>
      <c r="K48" s="7"/>
    </row>
    <row r="49" spans="1:11" x14ac:dyDescent="0.25">
      <c r="A49" s="9" t="s">
        <v>21</v>
      </c>
      <c r="B49" s="9">
        <v>18000</v>
      </c>
      <c r="C49" s="9">
        <v>9000</v>
      </c>
      <c r="D49" s="7">
        <v>28000</v>
      </c>
      <c r="E49" s="7">
        <v>14000</v>
      </c>
      <c r="F49" s="7">
        <v>34000</v>
      </c>
      <c r="G49" s="7">
        <v>17000</v>
      </c>
      <c r="H49" s="7">
        <v>44000</v>
      </c>
      <c r="I49" s="7"/>
      <c r="J49" s="7">
        <v>68000</v>
      </c>
      <c r="K49" s="7"/>
    </row>
    <row r="50" spans="1:11" x14ac:dyDescent="0.25">
      <c r="A50" s="9" t="s">
        <v>22</v>
      </c>
      <c r="B50" s="9">
        <v>34000</v>
      </c>
      <c r="C50" s="9">
        <v>17000</v>
      </c>
      <c r="D50" s="7">
        <v>50000</v>
      </c>
      <c r="E50" s="7">
        <v>25000</v>
      </c>
      <c r="F50" s="7">
        <v>76000</v>
      </c>
      <c r="G50" s="7">
        <v>38000</v>
      </c>
      <c r="H50" s="7">
        <v>95000</v>
      </c>
      <c r="I50" s="7"/>
      <c r="J50" s="7">
        <v>150000</v>
      </c>
      <c r="K50" s="7"/>
    </row>
    <row r="51" spans="1:11" x14ac:dyDescent="0.25">
      <c r="A51" s="9" t="s">
        <v>41</v>
      </c>
      <c r="B51" s="9">
        <v>18000</v>
      </c>
      <c r="C51" s="9">
        <v>9000</v>
      </c>
      <c r="D51" s="7">
        <v>28000</v>
      </c>
      <c r="E51" s="7">
        <v>14000</v>
      </c>
      <c r="F51" s="7">
        <v>34000</v>
      </c>
      <c r="G51" s="7">
        <v>14000</v>
      </c>
      <c r="H51" s="7">
        <v>42000</v>
      </c>
      <c r="I51" s="7"/>
      <c r="J51" s="7">
        <v>68000</v>
      </c>
      <c r="K51" s="7"/>
    </row>
    <row r="52" spans="1:11" x14ac:dyDescent="0.25">
      <c r="A52" s="9" t="s">
        <v>42</v>
      </c>
      <c r="B52" s="9">
        <v>20000</v>
      </c>
      <c r="C52" s="9">
        <v>10000</v>
      </c>
      <c r="D52" s="7">
        <v>30000</v>
      </c>
      <c r="E52" s="7">
        <v>15000</v>
      </c>
      <c r="F52" s="7">
        <v>40000</v>
      </c>
      <c r="G52" s="7">
        <v>20000</v>
      </c>
      <c r="H52" s="7">
        <v>50000</v>
      </c>
      <c r="I52" s="7"/>
      <c r="J52" s="7">
        <v>75000</v>
      </c>
      <c r="K52" s="7"/>
    </row>
    <row r="53" spans="1:11" x14ac:dyDescent="0.25">
      <c r="A53" s="9" t="s">
        <v>43</v>
      </c>
      <c r="B53" s="9">
        <v>10000</v>
      </c>
      <c r="C53" s="9">
        <v>5000</v>
      </c>
      <c r="D53" s="7">
        <v>18000</v>
      </c>
      <c r="E53" s="7">
        <v>9000</v>
      </c>
      <c r="F53" s="7">
        <v>20000</v>
      </c>
      <c r="G53" s="7">
        <v>10000</v>
      </c>
      <c r="H53" s="7">
        <v>26000</v>
      </c>
      <c r="I53" s="7"/>
      <c r="J53" s="7">
        <v>40000</v>
      </c>
      <c r="K53" s="7"/>
    </row>
    <row r="54" spans="1:11" x14ac:dyDescent="0.25">
      <c r="A54" s="8" t="s">
        <v>62</v>
      </c>
      <c r="B54" s="8">
        <v>62000</v>
      </c>
      <c r="C54" s="8">
        <v>31000</v>
      </c>
      <c r="D54" s="6">
        <v>96000</v>
      </c>
      <c r="E54" s="6">
        <v>48000</v>
      </c>
      <c r="F54" s="6">
        <v>150000</v>
      </c>
      <c r="G54" s="6">
        <v>75000</v>
      </c>
      <c r="H54" s="6">
        <v>190000</v>
      </c>
      <c r="I54" s="6"/>
      <c r="J54" s="6">
        <v>280000</v>
      </c>
      <c r="K54" s="7"/>
    </row>
    <row r="55" spans="1:11" x14ac:dyDescent="0.25">
      <c r="A55" s="8" t="s">
        <v>63</v>
      </c>
      <c r="B55" s="8">
        <v>14000</v>
      </c>
      <c r="C55" s="8">
        <v>7000</v>
      </c>
      <c r="D55" s="6">
        <v>22000</v>
      </c>
      <c r="E55" s="6">
        <v>11000</v>
      </c>
      <c r="F55" s="6">
        <v>26000</v>
      </c>
      <c r="G55" s="6">
        <v>13000</v>
      </c>
      <c r="H55" s="6">
        <v>34000</v>
      </c>
      <c r="I55" s="6"/>
      <c r="J55" s="6">
        <v>50000</v>
      </c>
      <c r="K55" s="7"/>
    </row>
    <row r="56" spans="1:11" x14ac:dyDescent="0.25">
      <c r="A56" s="8" t="s">
        <v>64</v>
      </c>
      <c r="B56" s="8">
        <v>36000</v>
      </c>
      <c r="C56" s="8">
        <v>18000</v>
      </c>
      <c r="D56" s="6">
        <v>54000</v>
      </c>
      <c r="E56" s="6">
        <v>27000</v>
      </c>
      <c r="F56" s="6">
        <v>100000</v>
      </c>
      <c r="G56" s="6">
        <v>50000</v>
      </c>
      <c r="H56" s="6">
        <v>140000</v>
      </c>
      <c r="I56" s="6"/>
      <c r="J56" s="6">
        <v>150000</v>
      </c>
      <c r="K56" s="7"/>
    </row>
    <row r="57" spans="1:11" x14ac:dyDescent="0.25">
      <c r="A57" s="9" t="s">
        <v>23</v>
      </c>
      <c r="B57" s="9">
        <v>100000</v>
      </c>
      <c r="C57" s="9">
        <v>50000</v>
      </c>
      <c r="D57" s="7">
        <v>150000</v>
      </c>
      <c r="E57" s="7">
        <v>75000</v>
      </c>
      <c r="F57" s="7">
        <v>320000</v>
      </c>
      <c r="G57" s="7">
        <v>160000</v>
      </c>
      <c r="H57" s="7">
        <v>270000</v>
      </c>
      <c r="I57" s="7"/>
      <c r="J57" s="7">
        <v>460000</v>
      </c>
      <c r="K57" s="7"/>
    </row>
    <row r="58" spans="1:11" x14ac:dyDescent="0.25">
      <c r="A58" s="9" t="s">
        <v>24</v>
      </c>
      <c r="B58" s="9">
        <v>18000</v>
      </c>
      <c r="C58" s="9">
        <v>9000</v>
      </c>
      <c r="D58" s="7">
        <v>26000</v>
      </c>
      <c r="E58" s="7">
        <v>13000</v>
      </c>
      <c r="F58" s="7">
        <v>36000</v>
      </c>
      <c r="G58" s="7">
        <v>18000</v>
      </c>
      <c r="H58" s="7">
        <v>45000</v>
      </c>
      <c r="I58" s="7"/>
      <c r="J58" s="7">
        <v>80000</v>
      </c>
      <c r="K58" s="7"/>
    </row>
    <row r="59" spans="1:11" x14ac:dyDescent="0.25">
      <c r="A59" s="9" t="s">
        <v>25</v>
      </c>
      <c r="B59" s="9">
        <v>25000</v>
      </c>
      <c r="C59" s="9">
        <v>12500</v>
      </c>
      <c r="D59" s="7">
        <v>40000</v>
      </c>
      <c r="E59" s="7">
        <v>20000</v>
      </c>
      <c r="F59" s="7">
        <v>54000</v>
      </c>
      <c r="G59" s="7">
        <v>27000</v>
      </c>
      <c r="H59" s="7">
        <v>70000</v>
      </c>
      <c r="I59" s="7"/>
      <c r="J59" s="7">
        <v>110000</v>
      </c>
      <c r="K59" s="7"/>
    </row>
    <row r="60" spans="1:11" x14ac:dyDescent="0.25">
      <c r="A60" s="9" t="s">
        <v>44</v>
      </c>
      <c r="B60" s="9">
        <v>44000</v>
      </c>
      <c r="C60" s="9">
        <v>22000</v>
      </c>
      <c r="D60" s="7">
        <v>68000</v>
      </c>
      <c r="E60" s="7">
        <v>34000</v>
      </c>
      <c r="F60" s="7">
        <v>140000</v>
      </c>
      <c r="G60" s="7">
        <v>70000</v>
      </c>
      <c r="H60" s="7">
        <v>180000</v>
      </c>
      <c r="I60" s="7"/>
      <c r="J60" s="7">
        <v>200000</v>
      </c>
      <c r="K60" s="7"/>
    </row>
    <row r="61" spans="1:11" x14ac:dyDescent="0.25">
      <c r="A61" s="9" t="s">
        <v>45</v>
      </c>
      <c r="B61" s="9">
        <v>17000</v>
      </c>
      <c r="C61" s="9">
        <v>8500</v>
      </c>
      <c r="D61" s="7">
        <v>28000</v>
      </c>
      <c r="E61" s="7">
        <v>14000</v>
      </c>
      <c r="F61" s="7">
        <v>32000</v>
      </c>
      <c r="G61" s="7">
        <v>16000</v>
      </c>
      <c r="H61" s="7">
        <v>40000</v>
      </c>
      <c r="I61" s="7"/>
      <c r="J61" s="7">
        <v>64000</v>
      </c>
      <c r="K61" s="7"/>
    </row>
    <row r="62" spans="1:11" x14ac:dyDescent="0.25">
      <c r="A62" s="9" t="s">
        <v>46</v>
      </c>
      <c r="B62" s="9">
        <v>34000</v>
      </c>
      <c r="C62" s="9">
        <v>17000</v>
      </c>
      <c r="D62" s="7">
        <v>54000</v>
      </c>
      <c r="E62" s="7">
        <v>27000</v>
      </c>
      <c r="F62" s="7">
        <v>76000</v>
      </c>
      <c r="G62" s="7">
        <v>38000</v>
      </c>
      <c r="H62" s="7">
        <v>95000</v>
      </c>
      <c r="I62" s="7"/>
      <c r="J62" s="7">
        <v>150000</v>
      </c>
      <c r="K62" s="7"/>
    </row>
    <row r="63" spans="1:11" x14ac:dyDescent="0.25">
      <c r="A63" s="8" t="s">
        <v>65</v>
      </c>
      <c r="B63" s="8">
        <v>110000</v>
      </c>
      <c r="C63" s="8">
        <v>55000</v>
      </c>
      <c r="D63" s="6">
        <v>170000</v>
      </c>
      <c r="E63" s="6">
        <v>85000</v>
      </c>
      <c r="F63" s="6">
        <v>360000</v>
      </c>
      <c r="G63" s="6">
        <v>180000</v>
      </c>
      <c r="H63" s="6">
        <v>420000</v>
      </c>
      <c r="I63" s="6"/>
      <c r="J63" s="6">
        <v>500000</v>
      </c>
      <c r="K63" s="7"/>
    </row>
    <row r="64" spans="1:11" x14ac:dyDescent="0.25">
      <c r="A64" s="8" t="s">
        <v>66</v>
      </c>
      <c r="B64" s="8">
        <v>5000</v>
      </c>
      <c r="C64" s="8">
        <v>2500</v>
      </c>
      <c r="D64" s="6">
        <v>9000</v>
      </c>
      <c r="E64" s="6">
        <v>4500</v>
      </c>
      <c r="F64" s="6">
        <v>12000</v>
      </c>
      <c r="G64" s="6">
        <v>6000</v>
      </c>
      <c r="H64" s="6">
        <v>15000</v>
      </c>
      <c r="I64" s="6"/>
      <c r="J64" s="6">
        <v>18000</v>
      </c>
      <c r="K64" s="7"/>
    </row>
  </sheetData>
  <sortState ref="A4:K64">
    <sortCondition ref="A3:A64"/>
  </sortState>
  <mergeCells count="6">
    <mergeCell ref="H1:I1"/>
    <mergeCell ref="J1:K1"/>
    <mergeCell ref="D1:E1"/>
    <mergeCell ref="F1:G1"/>
    <mergeCell ref="B1:C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Ульяновск</vt:lpstr>
      <vt:lpstr>Уфа</vt:lpstr>
      <vt:lpstr>Белгород</vt:lpstr>
      <vt:lpstr>Архангельск</vt:lpstr>
      <vt:lpstr>Астрахань</vt:lpstr>
      <vt:lpstr>Челябинск</vt:lpstr>
      <vt:lpstr>Владимир</vt:lpstr>
      <vt:lpstr>Волгоград</vt:lpstr>
      <vt:lpstr>Вологда</vt:lpstr>
      <vt:lpstr>Самара</vt:lpstr>
      <vt:lpstr>Санкт-Петербург</vt:lpstr>
      <vt:lpstr>Воронеж</vt:lpstr>
      <vt:lpstr>НН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2019-10-03T06:23:00Z</dcterms:modified>
</cp:coreProperties>
</file>