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utation" sheetId="1" state="visible" r:id="rId2"/>
    <sheet name="Block Diagra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<sst xmlns="http://schemas.openxmlformats.org/spreadsheetml/2006/main" count="76" uniqueCount="65">
  <si>
    <t xml:space="preserve">User Input</t>
  </si>
  <si>
    <t xml:space="preserve">Computed/Fixed</t>
  </si>
  <si>
    <t xml:space="preserve">VSTOR nominal</t>
  </si>
  <si>
    <t xml:space="preserve">V</t>
  </si>
  <si>
    <t xml:space="preserve">VBAT_UV &lt; VSTOR nominal &lt;= VBAT_OV</t>
  </si>
  <si>
    <t xml:space="preserve">System Loads</t>
  </si>
  <si>
    <t xml:space="preserve">VOUT 
(V)</t>
  </si>
  <si>
    <t xml:space="preserve">IOUT 
(mA)</t>
  </si>
  <si>
    <t xml:space="preserve">Est Buck Effcy per datasheet</t>
  </si>
  <si>
    <t xml:space="preserve">ISTOR = (VOUTxIOUT) / (VSTORnom x Effcy) 
(mA)</t>
  </si>
  <si>
    <t xml:space="preserve">Mode Duration (how long?) 
(s)</t>
  </si>
  <si>
    <t xml:space="preserve">Mode Period (how often?) 
 (s)</t>
  </si>
  <si>
    <t xml:space="preserve">Mode Hours / Day = 24 hours x duration/
period</t>
  </si>
  <si>
    <t xml:space="preserve">mAHr / Day = ISTOR X Mode Hrs / Day</t>
  </si>
  <si>
    <t xml:space="preserve">mWHr / Day = VSTOR x mAHr / Day</t>
  </si>
  <si>
    <t xml:space="preserve">Active Mode 1 - TPS62736 VOUT</t>
  </si>
  <si>
    <t xml:space="preserve">Active Mode 1 - bq25504 VSTOR</t>
  </si>
  <si>
    <t xml:space="preserve"> </t>
  </si>
  <si>
    <t xml:space="preserve">Direct loading on VSTOR</t>
  </si>
  <si>
    <t xml:space="preserve">Totals for Active Mode 1 </t>
  </si>
  <si>
    <t xml:space="preserve">Active Mode 2 - TPS62736 VOUT</t>
  </si>
  <si>
    <t xml:space="preserve">If only one active mode, enter 0 for IOUT.</t>
  </si>
  <si>
    <t xml:space="preserve">Active Mode 2 - bq25504 VSTOR</t>
  </si>
  <si>
    <t xml:space="preserve">If only one active mode, enter 0 for ISTOR.</t>
  </si>
  <si>
    <t xml:space="preserve">Totals for Active Mode 2 </t>
  </si>
  <si>
    <t xml:space="preserve">Sleep Mode - bq25504 VSTOR (1.8V rail off)</t>
  </si>
  <si>
    <t xml:space="preserve">Idle mode hours / day = 24 minus active mode hours / day</t>
  </si>
  <si>
    <t xml:space="preserve">bq25504 Iq + TPS62736 Iq + storage element leakage current</t>
  </si>
  <si>
    <t xml:space="preserve">Storage element leaks all the time.</t>
  </si>
  <si>
    <t xml:space="preserve">Total mAHr / day consumed</t>
  </si>
  <si>
    <t xml:space="preserve">mAHr / day</t>
  </si>
  <si>
    <t xml:space="preserve">Multiply by max consec dark days (e.g. not charging when overcast or raining)</t>
  </si>
  <si>
    <t xml:space="preserve">days / week</t>
  </si>
  <si>
    <t xml:space="preserve">Recommended minimum battery capacity</t>
  </si>
  <si>
    <t xml:space="preserve">mAHr</t>
  </si>
  <si>
    <t xml:space="preserve">-OR-</t>
  </si>
  <si>
    <t xml:space="preserve">Mininum super capacitor voltage</t>
  </si>
  <si>
    <t xml:space="preserve">VBAT_UV = 2.0V &gt; Min super capacitor &gt; VSTOR nominal</t>
  </si>
  <si>
    <t xml:space="preserve">Maximum super capacitor voltage</t>
  </si>
  <si>
    <t xml:space="preserve">VSTOR nominal &lt; Max super capacitor voltage &lt;= VBAT_OV</t>
  </si>
  <si>
    <t xml:space="preserve">Recommended minimum super capacitance</t>
  </si>
  <si>
    <t xml:space="preserve">F</t>
  </si>
  <si>
    <r>
      <rPr>
        <sz val="11"/>
        <color rgb="FF808080"/>
        <rFont val="Calibri"/>
        <family val="2"/>
        <charset val="1"/>
      </rPr>
      <t xml:space="preserve">Min Bat Capacity / 1000 x 3600s/hr x VSTOR</t>
    </r>
    <r>
      <rPr>
        <vertAlign val="subscript"/>
        <sz val="11"/>
        <color rgb="FF808080"/>
        <rFont val="Calibri"/>
        <family val="2"/>
        <charset val="1"/>
      </rPr>
      <t xml:space="preserve">NOM</t>
    </r>
    <r>
      <rPr>
        <sz val="11"/>
        <color rgb="FF808080"/>
        <rFont val="Calibri"/>
        <family val="2"/>
        <charset val="1"/>
      </rPr>
      <t xml:space="preserve"> = 1/2 x C</t>
    </r>
    <r>
      <rPr>
        <vertAlign val="subscript"/>
        <sz val="11"/>
        <color rgb="FF808080"/>
        <rFont val="Calibri"/>
        <family val="2"/>
        <charset val="1"/>
      </rPr>
      <t xml:space="preserve">SUPER</t>
    </r>
    <r>
      <rPr>
        <sz val="11"/>
        <color rgb="FF808080"/>
        <rFont val="Calibri"/>
        <family val="2"/>
        <charset val="1"/>
      </rPr>
      <t xml:space="preserve"> x (Vmax</t>
    </r>
    <r>
      <rPr>
        <vertAlign val="superscript"/>
        <sz val="11"/>
        <color rgb="FF808080"/>
        <rFont val="Calibri"/>
        <family val="2"/>
        <charset val="1"/>
      </rPr>
      <t xml:space="preserve">2</t>
    </r>
    <r>
      <rPr>
        <sz val="11"/>
        <color rgb="FF808080"/>
        <rFont val="Calibri"/>
        <family val="2"/>
        <charset val="1"/>
      </rPr>
      <t xml:space="preserve"> - Vmin</t>
    </r>
    <r>
      <rPr>
        <vertAlign val="superscript"/>
        <sz val="11"/>
        <color rgb="FF808080"/>
        <rFont val="Calibri"/>
        <family val="2"/>
        <charset val="1"/>
      </rPr>
      <t xml:space="preserve">2</t>
    </r>
    <r>
      <rPr>
        <sz val="11"/>
        <color rgb="FF808080"/>
        <rFont val="Calibri"/>
        <family val="2"/>
        <charset val="1"/>
      </rPr>
      <t xml:space="preserve">)</t>
    </r>
  </si>
  <si>
    <t xml:space="preserve">Total mWHr / day consumed</t>
  </si>
  <si>
    <t xml:space="preserve">mWHr / day</t>
  </si>
  <si>
    <t xml:space="preserve">Multiply by operating days per week</t>
  </si>
  <si>
    <t xml:space="preserve">Total mWHr /week required for system operation for the week</t>
  </si>
  <si>
    <t xml:space="preserve">mWHr / week</t>
  </si>
  <si>
    <t xml:space="preserve">Divide by charging days per week</t>
  </si>
  <si>
    <t xml:space="preserve">Operating days minus max consecutive dark days</t>
  </si>
  <si>
    <t xml:space="preserve">Total mWHr / day required to be collected by solar panel during charging days</t>
  </si>
  <si>
    <t xml:space="preserve">Total 7-day power must be collected during 5 charging days</t>
  </si>
  <si>
    <t xml:space="preserve">Divide by charging hours / day</t>
  </si>
  <si>
    <t xml:space="preserve">hours / day</t>
  </si>
  <si>
    <t xml:space="preserve">i.e., includes excess energy for charging the battery</t>
  </si>
  <si>
    <t xml:space="preserve">Instantaneous power required from the solar panel </t>
  </si>
  <si>
    <t xml:space="preserve">mW</t>
  </si>
  <si>
    <t xml:space="preserve">Divide by low estimate of bq25504 efficiency per datasheet</t>
  </si>
  <si>
    <t xml:space="preserve">Minimum input power required for system operation</t>
  </si>
  <si>
    <t xml:space="preserve">Minimum solar irradiance</t>
  </si>
  <si>
    <r>
      <rPr>
        <sz val="11"/>
        <color rgb="FF000000"/>
        <rFont val="Calibri"/>
        <family val="2"/>
        <charset val="1"/>
      </rPr>
      <t xml:space="preserve">W/m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</si>
  <si>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Use power from lowest expected light level</t>
  </si>
  <si>
    <t xml:space="preserve">Solar panel efficiency</t>
  </si>
  <si>
    <t xml:space="preserve">Minimum solar panel area required</t>
  </si>
  <si>
    <r>
      <rPr>
        <sz val="11"/>
        <color rgb="FF000000"/>
        <rFont val="Calibri"/>
        <family val="2"/>
        <charset val="1"/>
      </rPr>
      <t xml:space="preserve">cm</t>
    </r>
    <r>
      <rPr>
        <vertAlign val="superscript"/>
        <sz val="11"/>
        <color rgb="FF000000"/>
        <rFont val="Calibri"/>
        <family val="2"/>
        <charset val="1"/>
      </rPr>
      <t xml:space="preserve">2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</si>
</sst>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C0504D"/>
      <name val="Calibri"/>
      <family val="2"/>
      <charset val="1"/>
    </font>
    <font>
      <vertAlign val="subscript"/>
      <sz val="11"/>
      <color rgb="FF808080"/>
      <name val="Calibri"/>
      <family val="2"/>
      <charset val="1"/>
    </font>
    <font>
      <vertAlign val="superscript"/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370800</xdr:colOff>
      <xdr:row>26</xdr:row>
      <xdr:rowOff>163800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190440"/>
          <a:ext cx="7206120" cy="4926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72"/>
    <col collapsed="false" customWidth="true" hidden="false" outlineLevel="0" max="3" min="2" style="0" width="8.7"/>
    <col collapsed="false" customWidth="true" hidden="false" outlineLevel="0" max="4" min="4" style="0" width="9.7"/>
    <col collapsed="false" customWidth="true" hidden="false" outlineLevel="0" max="5" min="5" style="0" width="13"/>
    <col collapsed="false" customWidth="true" hidden="false" outlineLevel="0" max="7" min="6" style="0" width="10.71"/>
    <col collapsed="false" customWidth="true" hidden="false" outlineLevel="0" max="8" min="8" style="0" width="12.57"/>
    <col collapsed="false" customWidth="true" hidden="false" outlineLevel="0" max="9" min="9" style="0" width="9.57"/>
    <col collapsed="false" customWidth="true" hidden="false" outlineLevel="0" max="11" min="10" style="0" width="1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30" hidden="false" customHeight="true" outlineLevel="0" collapsed="false">
      <c r="D3" s="3" t="s">
        <v>2</v>
      </c>
      <c r="E3" s="4" t="n">
        <v>3</v>
      </c>
      <c r="F3" s="5" t="s">
        <v>3</v>
      </c>
      <c r="K3" s="6" t="s">
        <v>4</v>
      </c>
    </row>
    <row r="4" customFormat="false" ht="75.75" hidden="false" customHeight="false" outlineLevel="0" collapsed="false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9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6"/>
    </row>
    <row r="5" customFormat="false" ht="13.8" hidden="false" customHeight="false" outlineLevel="0" collapsed="false">
      <c r="A5" s="10" t="s">
        <v>15</v>
      </c>
      <c r="B5" s="11" t="n">
        <v>1.8</v>
      </c>
      <c r="C5" s="12" t="n">
        <v>0</v>
      </c>
      <c r="D5" s="12" t="n">
        <v>1</v>
      </c>
      <c r="E5" s="13" t="n">
        <f aca="false">(B5*C5)/($E$3*D5)</f>
        <v>0</v>
      </c>
      <c r="F5" s="14"/>
      <c r="G5" s="14"/>
      <c r="H5" s="14"/>
      <c r="I5" s="14"/>
      <c r="J5" s="14"/>
      <c r="K5" s="6"/>
    </row>
    <row r="6" customFormat="false" ht="13.8" hidden="false" customHeight="false" outlineLevel="0" collapsed="false">
      <c r="A6" s="15" t="s">
        <v>16</v>
      </c>
      <c r="B6" s="16" t="s">
        <v>17</v>
      </c>
      <c r="C6" s="16" t="s">
        <v>17</v>
      </c>
      <c r="D6" s="16" t="s">
        <v>17</v>
      </c>
      <c r="E6" s="17" t="n">
        <v>1.6</v>
      </c>
      <c r="F6" s="14"/>
      <c r="G6" s="14"/>
      <c r="H6" s="14"/>
      <c r="I6" s="14"/>
      <c r="J6" s="14"/>
      <c r="K6" s="6" t="s">
        <v>18</v>
      </c>
    </row>
    <row r="7" customFormat="false" ht="15.75" hidden="false" customHeight="false" outlineLevel="0" collapsed="false">
      <c r="A7" s="18" t="s">
        <v>19</v>
      </c>
      <c r="B7" s="18"/>
      <c r="C7" s="18"/>
      <c r="D7" s="18"/>
      <c r="E7" s="19" t="n">
        <f aca="false">SUM(E5:E6)</f>
        <v>1.6</v>
      </c>
      <c r="F7" s="12" t="n">
        <v>1</v>
      </c>
      <c r="G7" s="12" t="n">
        <v>600</v>
      </c>
      <c r="H7" s="20" t="n">
        <f aca="false">24*F7/G7</f>
        <v>0.04</v>
      </c>
      <c r="I7" s="20" t="n">
        <f aca="false">H7*E7</f>
        <v>0.064</v>
      </c>
      <c r="J7" s="20" t="n">
        <f aca="false">I7*$E$3</f>
        <v>0.192</v>
      </c>
      <c r="K7" s="6"/>
    </row>
    <row r="8" customFormat="false" ht="15.75" hidden="false" customHeight="false" outlineLevel="0" collapsed="false">
      <c r="A8" s="14"/>
      <c r="B8" s="16"/>
      <c r="C8" s="16"/>
      <c r="D8" s="16"/>
      <c r="E8" s="21"/>
      <c r="F8" s="22"/>
      <c r="G8" s="22"/>
      <c r="H8" s="22"/>
      <c r="I8" s="22"/>
      <c r="J8" s="22"/>
      <c r="K8" s="6"/>
    </row>
    <row r="9" customFormat="false" ht="15" hidden="false" customHeight="false" outlineLevel="0" collapsed="false">
      <c r="A9" s="10" t="s">
        <v>20</v>
      </c>
      <c r="B9" s="11" t="n">
        <v>1.8</v>
      </c>
      <c r="C9" s="12" t="n">
        <v>0</v>
      </c>
      <c r="D9" s="12" t="n">
        <v>0.85</v>
      </c>
      <c r="E9" s="13" t="n">
        <f aca="false">(B9*C9)/($E$3*D9)</f>
        <v>0</v>
      </c>
      <c r="F9" s="22"/>
      <c r="G9" s="22"/>
      <c r="H9" s="22"/>
      <c r="I9" s="22"/>
      <c r="J9" s="22"/>
      <c r="K9" s="6" t="s">
        <v>21</v>
      </c>
    </row>
    <row r="10" customFormat="false" ht="15" hidden="false" customHeight="false" outlineLevel="0" collapsed="false">
      <c r="A10" s="15" t="s">
        <v>22</v>
      </c>
      <c r="B10" s="16" t="s">
        <v>17</v>
      </c>
      <c r="C10" s="16" t="s">
        <v>17</v>
      </c>
      <c r="D10" s="16" t="s">
        <v>17</v>
      </c>
      <c r="E10" s="17" t="n">
        <v>0</v>
      </c>
      <c r="F10" s="22"/>
      <c r="G10" s="22"/>
      <c r="H10" s="22"/>
      <c r="I10" s="22"/>
      <c r="J10" s="22"/>
      <c r="K10" s="6" t="s">
        <v>23</v>
      </c>
    </row>
    <row r="11" customFormat="false" ht="15.75" hidden="false" customHeight="false" outlineLevel="0" collapsed="false">
      <c r="A11" s="18" t="s">
        <v>24</v>
      </c>
      <c r="B11" s="18"/>
      <c r="C11" s="18"/>
      <c r="D11" s="18"/>
      <c r="E11" s="19" t="n">
        <f aca="false">SUM(E9:E10)</f>
        <v>0</v>
      </c>
      <c r="F11" s="12" t="n">
        <v>0</v>
      </c>
      <c r="G11" s="12" t="n">
        <v>60</v>
      </c>
      <c r="H11" s="20" t="n">
        <f aca="false">24*F11/G11</f>
        <v>0</v>
      </c>
      <c r="I11" s="20" t="n">
        <f aca="false">H11*E11</f>
        <v>0</v>
      </c>
      <c r="J11" s="20" t="n">
        <f aca="false">I11*$E$3</f>
        <v>0</v>
      </c>
      <c r="K11" s="6"/>
    </row>
    <row r="12" customFormat="false" ht="15.75" hidden="false" customHeight="false" outlineLevel="0" collapsed="false">
      <c r="A12" s="23"/>
      <c r="B12" s="16"/>
      <c r="C12" s="16"/>
      <c r="D12" s="16"/>
      <c r="E12" s="21"/>
      <c r="F12" s="22"/>
      <c r="G12" s="22"/>
      <c r="H12" s="22"/>
      <c r="I12" s="22"/>
      <c r="J12" s="22"/>
      <c r="K12" s="6"/>
    </row>
    <row r="13" customFormat="false" ht="15" hidden="false" customHeight="false" outlineLevel="0" collapsed="false">
      <c r="A13" s="18" t="s">
        <v>25</v>
      </c>
      <c r="B13" s="18"/>
      <c r="C13" s="18"/>
      <c r="D13" s="18"/>
      <c r="E13" s="24" t="n">
        <v>0.0035</v>
      </c>
      <c r="F13" s="25"/>
      <c r="G13" s="25"/>
      <c r="H13" s="20" t="n">
        <f aca="false">24-H7-H11</f>
        <v>23.96</v>
      </c>
      <c r="I13" s="20" t="n">
        <f aca="false">H13*E13</f>
        <v>0.08386</v>
      </c>
      <c r="J13" s="20" t="n">
        <f aca="false">I13*$E$3</f>
        <v>0.25158</v>
      </c>
      <c r="K13" s="6" t="s">
        <v>26</v>
      </c>
    </row>
    <row r="14" customFormat="false" ht="15" hidden="false" customHeight="false" outlineLevel="0" collapsed="false">
      <c r="A14" s="23"/>
      <c r="B14" s="16"/>
      <c r="C14" s="16"/>
      <c r="D14" s="16"/>
      <c r="E14" s="21"/>
      <c r="F14" s="22"/>
      <c r="G14" s="22"/>
      <c r="H14" s="22"/>
      <c r="I14" s="22"/>
      <c r="J14" s="22"/>
      <c r="K14" s="6"/>
    </row>
    <row r="15" customFormat="false" ht="13.8" hidden="false" customHeight="false" outlineLevel="0" collapsed="false">
      <c r="A15" s="18" t="s">
        <v>27</v>
      </c>
      <c r="B15" s="18"/>
      <c r="C15" s="18"/>
      <c r="D15" s="18"/>
      <c r="E15" s="24" t="n">
        <v>0.001</v>
      </c>
      <c r="F15" s="26"/>
      <c r="G15" s="26"/>
      <c r="H15" s="20" t="n">
        <v>24</v>
      </c>
      <c r="I15" s="20" t="n">
        <f aca="false">H15*E15</f>
        <v>0.024</v>
      </c>
      <c r="J15" s="20" t="n">
        <f aca="false">I15*$E$3</f>
        <v>0.072</v>
      </c>
      <c r="K15" s="6" t="s">
        <v>28</v>
      </c>
    </row>
    <row r="16" customFormat="false" ht="15" hidden="false" customHeight="false" outlineLevel="0" collapsed="false">
      <c r="A16" s="23"/>
      <c r="B16" s="16"/>
      <c r="C16" s="16"/>
      <c r="D16" s="16"/>
      <c r="E16" s="16"/>
      <c r="F16" s="16"/>
      <c r="G16" s="22"/>
      <c r="H16" s="22"/>
      <c r="I16" s="22"/>
      <c r="J16" s="22"/>
    </row>
    <row r="17" customFormat="false" ht="15" hidden="false" customHeight="false" outlineLevel="0" collapsed="false">
      <c r="A17" s="23"/>
      <c r="B17" s="27" t="s">
        <v>29</v>
      </c>
      <c r="C17" s="27"/>
      <c r="D17" s="27"/>
      <c r="E17" s="27"/>
      <c r="F17" s="27"/>
      <c r="G17" s="27"/>
      <c r="H17" s="27"/>
      <c r="I17" s="28" t="n">
        <f aca="false">SUM(I7:I15)</f>
        <v>0.17186</v>
      </c>
      <c r="J17" s="22" t="s">
        <v>30</v>
      </c>
    </row>
    <row r="18" customFormat="false" ht="13.8" hidden="false" customHeight="false" outlineLevel="0" collapsed="false">
      <c r="A18" s="23"/>
      <c r="B18" s="29" t="s">
        <v>31</v>
      </c>
      <c r="C18" s="29"/>
      <c r="D18" s="29"/>
      <c r="E18" s="29"/>
      <c r="F18" s="29"/>
      <c r="G18" s="29"/>
      <c r="H18" s="29"/>
      <c r="I18" s="30" t="n">
        <v>2</v>
      </c>
      <c r="J18" s="22" t="s">
        <v>32</v>
      </c>
    </row>
    <row r="19" customFormat="false" ht="15.75" hidden="false" customHeight="false" outlineLevel="0" collapsed="false">
      <c r="A19" s="23"/>
      <c r="B19" s="31" t="s">
        <v>33</v>
      </c>
      <c r="C19" s="31"/>
      <c r="D19" s="31"/>
      <c r="E19" s="31"/>
      <c r="F19" s="31"/>
      <c r="G19" s="31"/>
      <c r="H19" s="31"/>
      <c r="I19" s="32" t="n">
        <f aca="false">I17*I18</f>
        <v>0.34372</v>
      </c>
      <c r="J19" s="22" t="s">
        <v>34</v>
      </c>
    </row>
    <row r="20" customFormat="false" ht="15.75" hidden="false" customHeight="false" outlineLevel="0" collapsed="false">
      <c r="A20" s="23"/>
      <c r="B20" s="33" t="s">
        <v>35</v>
      </c>
      <c r="C20" s="33"/>
      <c r="D20" s="33"/>
      <c r="E20" s="33"/>
      <c r="F20" s="33"/>
      <c r="G20" s="33"/>
      <c r="H20" s="33"/>
      <c r="I20" s="34"/>
      <c r="J20" s="22"/>
    </row>
    <row r="21" customFormat="false" ht="13.8" hidden="false" customHeight="false" outlineLevel="0" collapsed="false">
      <c r="A21" s="23"/>
      <c r="B21" s="35" t="s">
        <v>36</v>
      </c>
      <c r="C21" s="35"/>
      <c r="D21" s="35"/>
      <c r="E21" s="35"/>
      <c r="F21" s="35"/>
      <c r="G21" s="35"/>
      <c r="H21" s="35"/>
      <c r="I21" s="17" t="n">
        <v>2.251</v>
      </c>
      <c r="J21" s="22" t="s">
        <v>3</v>
      </c>
      <c r="K21" s="36" t="s">
        <v>37</v>
      </c>
      <c r="N21" s="36"/>
      <c r="O21" s="36"/>
      <c r="P21" s="36"/>
      <c r="Q21" s="36"/>
      <c r="R21" s="36"/>
      <c r="S21" s="36"/>
    </row>
    <row r="22" customFormat="false" ht="13.8" hidden="false" customHeight="false" outlineLevel="0" collapsed="false">
      <c r="A22" s="23"/>
      <c r="B22" s="35" t="s">
        <v>38</v>
      </c>
      <c r="C22" s="35"/>
      <c r="D22" s="35"/>
      <c r="E22" s="35"/>
      <c r="F22" s="35"/>
      <c r="G22" s="35"/>
      <c r="H22" s="35"/>
      <c r="I22" s="37" t="n">
        <v>3.861</v>
      </c>
      <c r="J22" s="22" t="s">
        <v>3</v>
      </c>
      <c r="K22" s="36" t="s">
        <v>39</v>
      </c>
      <c r="N22" s="36"/>
      <c r="O22" s="36"/>
      <c r="P22" s="36"/>
      <c r="Q22" s="36"/>
      <c r="R22" s="36"/>
      <c r="S22" s="36"/>
    </row>
    <row r="23" customFormat="false" ht="19.5" hidden="false" customHeight="false" outlineLevel="0" collapsed="false">
      <c r="A23" s="23"/>
      <c r="B23" s="31" t="s">
        <v>40</v>
      </c>
      <c r="C23" s="31"/>
      <c r="D23" s="31"/>
      <c r="E23" s="31"/>
      <c r="F23" s="31"/>
      <c r="G23" s="31"/>
      <c r="H23" s="31"/>
      <c r="I23" s="38" t="n">
        <f aca="false">2*I19/1000*3600*E3/(I22^2-I21^2)</f>
        <v>0.754482781047771</v>
      </c>
      <c r="J23" s="22" t="s">
        <v>41</v>
      </c>
      <c r="K23" s="6" t="s">
        <v>42</v>
      </c>
    </row>
    <row r="24" customFormat="false" ht="15.75" hidden="false" customHeight="false" outlineLevel="0" collapsed="false">
      <c r="A24" s="23"/>
      <c r="B24" s="39"/>
      <c r="C24" s="39"/>
      <c r="D24" s="39"/>
      <c r="E24" s="39"/>
      <c r="F24" s="39"/>
      <c r="G24" s="39"/>
      <c r="H24" s="39"/>
      <c r="I24" s="22"/>
      <c r="J24" s="22"/>
    </row>
    <row r="25" customFormat="false" ht="15" hidden="false" customHeight="false" outlineLevel="0" collapsed="false">
      <c r="A25" s="23"/>
      <c r="C25" s="40" t="s">
        <v>43</v>
      </c>
      <c r="D25" s="40"/>
      <c r="E25" s="40"/>
      <c r="F25" s="40"/>
      <c r="G25" s="40"/>
      <c r="H25" s="40"/>
      <c r="I25" s="40"/>
      <c r="J25" s="20" t="n">
        <f aca="false">SUM(J7:J15)</f>
        <v>0.51558</v>
      </c>
      <c r="K25" s="0" t="s">
        <v>44</v>
      </c>
    </row>
    <row r="26" customFormat="false" ht="15" hidden="false" customHeight="false" outlineLevel="0" collapsed="false">
      <c r="A26" s="23"/>
      <c r="C26" s="35" t="s">
        <v>45</v>
      </c>
      <c r="D26" s="35"/>
      <c r="E26" s="35"/>
      <c r="F26" s="35"/>
      <c r="G26" s="35"/>
      <c r="H26" s="35"/>
      <c r="I26" s="35"/>
      <c r="J26" s="12" t="n">
        <v>7</v>
      </c>
      <c r="K26" s="0" t="s">
        <v>32</v>
      </c>
    </row>
    <row r="27" customFormat="false" ht="15" hidden="false" customHeight="false" outlineLevel="0" collapsed="false">
      <c r="A27" s="23"/>
      <c r="C27" s="40" t="s">
        <v>46</v>
      </c>
      <c r="D27" s="40"/>
      <c r="E27" s="40"/>
      <c r="F27" s="40"/>
      <c r="G27" s="40"/>
      <c r="H27" s="40"/>
      <c r="I27" s="40"/>
      <c r="J27" s="20" t="n">
        <f aca="false">J25*J26</f>
        <v>3.60906</v>
      </c>
      <c r="K27" s="0" t="s">
        <v>47</v>
      </c>
    </row>
    <row r="28" customFormat="false" ht="15" hidden="false" customHeight="false" outlineLevel="0" collapsed="false">
      <c r="A28" s="23"/>
      <c r="C28" s="35" t="s">
        <v>48</v>
      </c>
      <c r="D28" s="35"/>
      <c r="E28" s="35"/>
      <c r="F28" s="35"/>
      <c r="G28" s="35"/>
      <c r="H28" s="35"/>
      <c r="I28" s="35"/>
      <c r="J28" s="20" t="n">
        <f aca="false">J26-I18</f>
        <v>5</v>
      </c>
      <c r="K28" s="0" t="s">
        <v>32</v>
      </c>
      <c r="M28" s="6" t="s">
        <v>49</v>
      </c>
    </row>
    <row r="29" customFormat="false" ht="15" hidden="false" customHeight="false" outlineLevel="0" collapsed="false">
      <c r="A29" s="23"/>
      <c r="C29" s="40" t="s">
        <v>50</v>
      </c>
      <c r="D29" s="40"/>
      <c r="E29" s="40"/>
      <c r="F29" s="40"/>
      <c r="G29" s="40"/>
      <c r="H29" s="40"/>
      <c r="I29" s="40"/>
      <c r="J29" s="20" t="n">
        <f aca="false">J27/J28</f>
        <v>0.721812</v>
      </c>
      <c r="K29" s="0" t="s">
        <v>44</v>
      </c>
      <c r="M29" s="6" t="s">
        <v>51</v>
      </c>
    </row>
    <row r="30" customFormat="false" ht="15" hidden="false" customHeight="false" outlineLevel="0" collapsed="false">
      <c r="A30" s="23"/>
      <c r="C30" s="35" t="s">
        <v>52</v>
      </c>
      <c r="D30" s="35"/>
      <c r="E30" s="35"/>
      <c r="F30" s="35"/>
      <c r="G30" s="35"/>
      <c r="H30" s="35"/>
      <c r="I30" s="35"/>
      <c r="J30" s="12" t="n">
        <v>6</v>
      </c>
      <c r="K30" s="0" t="s">
        <v>53</v>
      </c>
      <c r="M30" s="6" t="s">
        <v>54</v>
      </c>
    </row>
    <row r="31" customFormat="false" ht="15" hidden="false" customHeight="false" outlineLevel="0" collapsed="false">
      <c r="A31" s="23"/>
      <c r="C31" s="31" t="s">
        <v>55</v>
      </c>
      <c r="D31" s="31"/>
      <c r="E31" s="31"/>
      <c r="F31" s="31"/>
      <c r="G31" s="31"/>
      <c r="H31" s="31"/>
      <c r="I31" s="31"/>
      <c r="J31" s="20" t="n">
        <f aca="false">J29/J30</f>
        <v>0.120302</v>
      </c>
      <c r="K31" s="0" t="s">
        <v>56</v>
      </c>
    </row>
    <row r="32" customFormat="false" ht="15" hidden="false" customHeight="false" outlineLevel="0" collapsed="false">
      <c r="A32" s="23"/>
      <c r="B32" s="22"/>
      <c r="C32" s="39"/>
      <c r="D32" s="39"/>
      <c r="E32" s="39"/>
      <c r="F32" s="39"/>
      <c r="G32" s="39"/>
      <c r="H32" s="39"/>
      <c r="I32" s="22"/>
      <c r="J32" s="16"/>
    </row>
    <row r="33" customFormat="false" ht="15" hidden="false" customHeight="false" outlineLevel="0" collapsed="false">
      <c r="A33" s="23"/>
      <c r="B33" s="22"/>
      <c r="D33" s="35" t="s">
        <v>57</v>
      </c>
      <c r="E33" s="35"/>
      <c r="F33" s="35"/>
      <c r="G33" s="35"/>
      <c r="H33" s="35"/>
      <c r="I33" s="35"/>
      <c r="J33" s="30" t="n">
        <v>0.8</v>
      </c>
    </row>
    <row r="34" customFormat="false" ht="15.75" hidden="false" customHeight="false" outlineLevel="0" collapsed="false">
      <c r="A34" s="23"/>
      <c r="B34" s="22"/>
      <c r="C34" s="39"/>
      <c r="D34" s="31" t="s">
        <v>58</v>
      </c>
      <c r="E34" s="31"/>
      <c r="F34" s="31"/>
      <c r="G34" s="31"/>
      <c r="H34" s="31"/>
      <c r="I34" s="31"/>
      <c r="J34" s="32" t="n">
        <f aca="false">J31/J33</f>
        <v>0.1503775</v>
      </c>
      <c r="K34" s="0" t="s">
        <v>56</v>
      </c>
    </row>
    <row r="35" customFormat="false" ht="15.75" hidden="false" customHeight="false" outlineLevel="0" collapsed="false">
      <c r="A35" s="23"/>
      <c r="B35" s="22"/>
      <c r="C35" s="39"/>
      <c r="D35" s="39"/>
      <c r="E35" s="39"/>
      <c r="F35" s="39"/>
      <c r="G35" s="39"/>
      <c r="H35" s="39"/>
      <c r="I35" s="39"/>
      <c r="J35" s="16"/>
    </row>
    <row r="36" customFormat="false" ht="14.9" hidden="false" customHeight="false" outlineLevel="0" collapsed="false">
      <c r="A36" s="23"/>
      <c r="B36" s="22"/>
      <c r="C36" s="39"/>
      <c r="E36" s="35" t="s">
        <v>59</v>
      </c>
      <c r="F36" s="35"/>
      <c r="G36" s="35"/>
      <c r="H36" s="35"/>
      <c r="I36" s="35"/>
      <c r="J36" s="30" t="n">
        <v>100</v>
      </c>
      <c r="K36" s="0" t="s">
        <v>60</v>
      </c>
      <c r="M36" s="6" t="s">
        <v>61</v>
      </c>
    </row>
    <row r="37" customFormat="false" ht="13.8" hidden="false" customHeight="false" outlineLevel="0" collapsed="false">
      <c r="A37" s="23"/>
      <c r="B37" s="22"/>
      <c r="C37" s="39"/>
      <c r="E37" s="35" t="s">
        <v>62</v>
      </c>
      <c r="F37" s="35"/>
      <c r="G37" s="35"/>
      <c r="H37" s="35"/>
      <c r="I37" s="35"/>
      <c r="J37" s="30" t="n">
        <v>0.25</v>
      </c>
      <c r="M37" s="6"/>
    </row>
    <row r="38" customFormat="false" ht="18" hidden="false" customHeight="false" outlineLevel="0" collapsed="false">
      <c r="A38" s="14"/>
      <c r="B38" s="22"/>
      <c r="C38" s="22"/>
      <c r="E38" s="41" t="s">
        <v>63</v>
      </c>
      <c r="F38" s="41"/>
      <c r="G38" s="41"/>
      <c r="H38" s="41"/>
      <c r="I38" s="41"/>
      <c r="J38" s="32" t="n">
        <f aca="false">100*100*(J34*0.001)/(J36*J37)</f>
        <v>0.060151</v>
      </c>
      <c r="K38" s="0" t="s">
        <v>64</v>
      </c>
    </row>
    <row r="39" customFormat="false" ht="15.75" hidden="false" customHeight="false" outlineLevel="0" collapsed="false"/>
  </sheetData>
  <mergeCells count="25">
    <mergeCell ref="A7:D7"/>
    <mergeCell ref="A11:D11"/>
    <mergeCell ref="A13:D13"/>
    <mergeCell ref="F13:G13"/>
    <mergeCell ref="A15:D15"/>
    <mergeCell ref="F15:G15"/>
    <mergeCell ref="B17:H17"/>
    <mergeCell ref="B18:H18"/>
    <mergeCell ref="B19:H19"/>
    <mergeCell ref="B20:H20"/>
    <mergeCell ref="B21:H21"/>
    <mergeCell ref="B22:H22"/>
    <mergeCell ref="B23:H23"/>
    <mergeCell ref="C25:I25"/>
    <mergeCell ref="C26:I26"/>
    <mergeCell ref="C27:I27"/>
    <mergeCell ref="C28:I28"/>
    <mergeCell ref="C29:I29"/>
    <mergeCell ref="C30:I30"/>
    <mergeCell ref="C31:I31"/>
    <mergeCell ref="D33:I33"/>
    <mergeCell ref="D34:I34"/>
    <mergeCell ref="E36:I36"/>
    <mergeCell ref="E37:I37"/>
    <mergeCell ref="E38:I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  <Company>Texas Instruments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2012-11-19T03:40:16Z</dcterms:created>
  <dc:creator>a0216859</dc:creator>
  <dc:description/>
  <dc:language>en-US</dc:language>
  <cp:lastModifiedBy/>
  <dcterms:modified xsi:type="dcterms:W3CDTF">2022-11-29T21:03:24Z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