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q25504" sheetId="1" state="visible" r:id="rId2"/>
    <sheet name="Sheet3" sheetId="2" state="visible" r:id="rId3"/>
  </sheets>
  <definedNames>
    <definedName function="false" hidden="false" name="RSET1" vbProcedure="false">bq25504!$C$29</definedName>
    <definedName function="false" hidden="false" name="RSET2" vbProcedure="false">bq25504!$C$30</definedName>
    <definedName function="false" hidden="false" name="RSET3" vbProcedure="false">bq25504!$C$31</definedName>
    <definedName function="false" hidden="false" name="VBIAS" vbProcedure="false">'bq25504'!#ref!</definedName>
    <definedName function="false" hidden="false" name="VOUT" vbProcedure="false">'bq25504'!#ref!</definedName>
    <definedName function="false" hidden="false" name="VPGOOD" vbProcedure="false">'bq25504'!#ref!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<sst xmlns="http://schemas.openxmlformats.org/spreadsheetml/2006/main" count="144" uniqueCount="58">
  <si>
    <t xml:space="preserve">User Input</t>
  </si>
  <si>
    <t xml:space="preserve">VBIAS</t>
  </si>
  <si>
    <t xml:space="preserve">V</t>
  </si>
  <si>
    <t xml:space="preserve">Fixed</t>
  </si>
  <si>
    <t xml:space="preserve">Comparator threshold for VSTOR maximum. </t>
  </si>
  <si>
    <t xml:space="preserve">Comparator threshold voltages indicating when</t>
  </si>
  <si>
    <t xml:space="preserve">Comparator threshold for VSTOR minimum.</t>
  </si>
  <si>
    <t xml:space="preserve">Maximum power point threshold, e.g. ~0.7-0.8 of</t>
  </si>
  <si>
    <t xml:space="preserve">Typically the max storage element voltage, </t>
  </si>
  <si>
    <t xml:space="preserve">VSTOR has risen above VBAT_OK_HYS or fallen</t>
  </si>
  <si>
    <t xml:space="preserve">Typically the min storage element voltage, </t>
  </si>
  <si>
    <t xml:space="preserve">solar panel's open circuit voltage</t>
  </si>
  <si>
    <t xml:space="preserve">e.g. 4.2V for LiIon battery</t>
  </si>
  <si>
    <t xml:space="preserve">below VBAT_OK</t>
  </si>
  <si>
    <t xml:space="preserve">e.g. 2.5V for LiIon battery</t>
  </si>
  <si>
    <r>
      <rPr>
        <sz val="14"/>
        <color rgb="FFA6A6A6"/>
        <rFont val="Calibri"/>
        <family val="2"/>
        <charset val="1"/>
      </rPr>
      <t xml:space="preserve">2.5V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VBAT_OV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5.25V</t>
    </r>
  </si>
  <si>
    <r>
      <rPr>
        <sz val="14"/>
        <color rgb="FF7F7F7F"/>
        <rFont val="Calibri"/>
        <family val="2"/>
        <charset val="1"/>
      </rPr>
      <t xml:space="preserve">VBAT_OV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000000"/>
        <rFont val="Calibri"/>
        <family val="2"/>
        <charset val="1"/>
      </rPr>
      <t xml:space="preserve"> VBAT_OK_HYST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7F7F7F"/>
        <rFont val="Calibri"/>
        <family val="2"/>
        <charset val="1"/>
      </rPr>
      <t xml:space="preserve"> VBAT_UV</t>
    </r>
  </si>
  <si>
    <r>
      <rPr>
        <sz val="14"/>
        <color rgb="FFA6A6A6"/>
        <rFont val="Calibri"/>
        <family val="2"/>
        <charset val="1"/>
      </rPr>
      <t xml:space="preserve">2.2V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VBAT_UV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VBAT_OV</t>
    </r>
  </si>
  <si>
    <t xml:space="preserve">MPPT</t>
  </si>
  <si>
    <t xml:space="preserve">Desired</t>
  </si>
  <si>
    <r>
      <rPr>
        <sz val="11"/>
        <rFont val="Calibri"/>
        <family val="2"/>
        <charset val="1"/>
      </rPr>
      <t xml:space="preserve">RSUM</t>
    </r>
    <r>
      <rPr>
        <vertAlign val="superscript"/>
        <sz val="11"/>
        <color rgb="FFFF0000"/>
        <rFont val="Calibri"/>
        <family val="2"/>
        <charset val="1"/>
      </rPr>
      <t xml:space="preserve">1</t>
    </r>
  </si>
  <si>
    <t xml:space="preserve">Mohm</t>
  </si>
  <si>
    <t xml:space="preserve">VBAT_OK</t>
  </si>
  <si>
    <t xml:space="preserve">&gt; VBAT_UV</t>
  </si>
  <si>
    <t xml:space="preserve">VIN_DC(OC)</t>
  </si>
  <si>
    <t xml:space="preserve">Open Circuit Volts</t>
  </si>
  <si>
    <t xml:space="preserve">VBAT_OV</t>
  </si>
  <si>
    <t xml:space="preserve">VBAT_OK_HYST</t>
  </si>
  <si>
    <t xml:space="preserve">&gt; VBAT_OK</t>
  </si>
  <si>
    <t xml:space="preserve">VBAT_UV</t>
  </si>
  <si>
    <t xml:space="preserve">VREF_SAMP</t>
  </si>
  <si>
    <t xml:space="preserve">MPP voltage</t>
  </si>
  <si>
    <r>
      <rPr>
        <sz val="11"/>
        <color rgb="FFC00000"/>
        <rFont val="Calibri"/>
        <family val="2"/>
        <charset val="1"/>
      </rPr>
      <t xml:space="preserve">closest 1% resistor</t>
    </r>
    <r>
      <rPr>
        <vertAlign val="superscript"/>
        <sz val="11"/>
        <color rgb="FFC00000"/>
        <rFont val="Calibri"/>
        <family val="2"/>
        <charset val="1"/>
      </rPr>
      <t xml:space="preserve">1</t>
    </r>
  </si>
  <si>
    <t xml:space="preserve">Exact</t>
  </si>
  <si>
    <t xml:space="preserve">&lt;</t>
  </si>
  <si>
    <t xml:space="preserve">&gt; </t>
  </si>
  <si>
    <t xml:space="preserve">Computed</t>
  </si>
  <si>
    <t xml:space="preserve">ROK1</t>
  </si>
  <si>
    <t xml:space="preserve">ROC1</t>
  </si>
  <si>
    <t xml:space="preserve">ROV1</t>
  </si>
  <si>
    <t xml:space="preserve">ROK2</t>
  </si>
  <si>
    <t xml:space="preserve">RUV1</t>
  </si>
  <si>
    <r>
      <rPr>
        <sz val="11"/>
        <color rgb="FF000000"/>
        <rFont val="Calibri"/>
        <family val="2"/>
        <charset val="1"/>
      </rPr>
      <t xml:space="preserve">+10MEG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</si>
  <si>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ROV2</t>
  </si>
  <si>
    <t xml:space="preserve">ROK3</t>
  </si>
  <si>
    <t xml:space="preserve">RUV2</t>
  </si>
  <si>
    <t xml:space="preserve">ROC2</t>
  </si>
  <si>
    <t xml:space="preserve">VREF SAMP</t>
  </si>
  <si>
    <t xml:space="preserve">Selected</t>
  </si>
  <si>
    <t xml:space="preserve">Typ voltage</t>
  </si>
  <si>
    <t xml:space="preserve">VBAT_OV(typ)</t>
  </si>
  <si>
    <t xml:space="preserve">% diff</t>
  </si>
  <si>
    <t xml:space="preserve">VBAT_OK (typ)</t>
  </si>
  <si>
    <t xml:space="preserve">VBAT_UV(typ)</t>
  </si>
  <si>
    <t xml:space="preserve">VBAT_OK_HYST (typ)</t>
  </si>
  <si>
    <r>
      <rPr>
        <vertAlign val="superscript"/>
        <sz val="11"/>
        <color rgb="FFFF0000"/>
        <rFont val="Calibri"/>
        <family val="2"/>
        <charset val="1"/>
      </rPr>
      <t xml:space="preserve">1</t>
    </r>
    <r>
      <rPr>
        <sz val="11"/>
        <color rgb="FFFF0000"/>
        <rFont val="Calibri"/>
        <family val="2"/>
        <charset val="1"/>
      </rPr>
      <t xml:space="preserve">If the available 1% resistors for the recommend resistor total (RSUM) produce too high of % difference, try using the closest 1% &gt; and &lt; resistor cross combo OR increasing or</t>
    </r>
  </si>
  <si>
    <t xml:space="preserve"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</si>
  <si>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Granularity of resistors values &gt; 10 Mohm is greatly reduced so you may need to use a 10Mohm in series with a smaller resistor in order to achieve the desired resistance value.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</si>
</sst>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A6A6A6"/>
      <name val="Calibri"/>
      <family val="2"/>
      <charset val="1"/>
    </font>
    <font>
      <u val="single"/>
      <sz val="14"/>
      <color rgb="FFA6A6A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F7F7F"/>
      <name val="Calibri"/>
      <family val="2"/>
      <charset val="1"/>
    </font>
    <font>
      <u val="single"/>
      <sz val="14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vertAlign val="superscript"/>
      <sz val="11"/>
      <color rgb="FFC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219240</xdr:colOff>
      <xdr:row>20</xdr:row>
      <xdr:rowOff>111600</xdr:rowOff>
    </xdr:from>
    <xdr:to>
      <xdr:col>2</xdr:col>
      <xdr:colOff>219600</xdr:colOff>
      <xdr:row>22</xdr:row>
      <xdr:rowOff>15120</xdr:rowOff>
    </xdr:to>
    <xdr:sp>
      <xdr:nvSpPr>
        <xdr:cNvPr id="0" name="Straight Arrow Connector 3"/>
        <xdr:cNvSpPr/>
      </xdr:nvSpPr>
      <xdr:spPr>
        <a:xfrm>
          <a:off x="2143800" y="4143240"/>
          <a:ext cx="360" cy="297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219240</xdr:colOff>
      <xdr:row>21</xdr:row>
      <xdr:rowOff>73440</xdr:rowOff>
    </xdr:from>
    <xdr:to>
      <xdr:col>8</xdr:col>
      <xdr:colOff>219600</xdr:colOff>
      <xdr:row>22</xdr:row>
      <xdr:rowOff>53280</xdr:rowOff>
    </xdr:to>
    <xdr:sp>
      <xdr:nvSpPr>
        <xdr:cNvPr id="1" name="Straight Arrow Connector 5"/>
        <xdr:cNvSpPr/>
      </xdr:nvSpPr>
      <xdr:spPr>
        <a:xfrm>
          <a:off x="5868360" y="4280400"/>
          <a:ext cx="360" cy="19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237960</xdr:colOff>
      <xdr:row>22</xdr:row>
      <xdr:rowOff>54360</xdr:rowOff>
    </xdr:from>
    <xdr:to>
      <xdr:col>20</xdr:col>
      <xdr:colOff>238320</xdr:colOff>
      <xdr:row>23</xdr:row>
      <xdr:rowOff>43920</xdr:rowOff>
    </xdr:to>
    <xdr:sp>
      <xdr:nvSpPr>
        <xdr:cNvPr id="2" name="Straight Arrow Connector 9"/>
        <xdr:cNvSpPr/>
      </xdr:nvSpPr>
      <xdr:spPr>
        <a:xfrm>
          <a:off x="12489120" y="4480200"/>
          <a:ext cx="360" cy="180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</xdr:col>
      <xdr:colOff>9360</xdr:colOff>
      <xdr:row>15</xdr:row>
      <xdr:rowOff>123840</xdr:rowOff>
    </xdr:from>
    <xdr:to>
      <xdr:col>3</xdr:col>
      <xdr:colOff>8280</xdr:colOff>
      <xdr:row>15</xdr:row>
      <xdr:rowOff>124200</xdr:rowOff>
    </xdr:to>
    <xdr:sp>
      <xdr:nvSpPr>
        <xdr:cNvPr id="3" name="Straight Arrow Connector 11"/>
        <xdr:cNvSpPr/>
      </xdr:nvSpPr>
      <xdr:spPr>
        <a:xfrm>
          <a:off x="1933920" y="3191040"/>
          <a:ext cx="471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15</xdr:row>
      <xdr:rowOff>114480</xdr:rowOff>
    </xdr:from>
    <xdr:to>
      <xdr:col>9</xdr:col>
      <xdr:colOff>123480</xdr:colOff>
      <xdr:row>15</xdr:row>
      <xdr:rowOff>114840</xdr:rowOff>
    </xdr:to>
    <xdr:sp>
      <xdr:nvSpPr>
        <xdr:cNvPr id="4" name="Straight Arrow Connector 14"/>
        <xdr:cNvSpPr/>
      </xdr:nvSpPr>
      <xdr:spPr>
        <a:xfrm>
          <a:off x="5649120" y="3181680"/>
          <a:ext cx="595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9360</xdr:colOff>
      <xdr:row>16</xdr:row>
      <xdr:rowOff>114480</xdr:rowOff>
    </xdr:from>
    <xdr:to>
      <xdr:col>9</xdr:col>
      <xdr:colOff>8280</xdr:colOff>
      <xdr:row>16</xdr:row>
      <xdr:rowOff>114840</xdr:rowOff>
    </xdr:to>
    <xdr:sp>
      <xdr:nvSpPr>
        <xdr:cNvPr id="5" name="Straight Arrow Connector 15"/>
        <xdr:cNvSpPr/>
      </xdr:nvSpPr>
      <xdr:spPr>
        <a:xfrm>
          <a:off x="5658480" y="3400560"/>
          <a:ext cx="471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9360</xdr:colOff>
      <xdr:row>16</xdr:row>
      <xdr:rowOff>114480</xdr:rowOff>
    </xdr:from>
    <xdr:to>
      <xdr:col>21</xdr:col>
      <xdr:colOff>8280</xdr:colOff>
      <xdr:row>16</xdr:row>
      <xdr:rowOff>114840</xdr:rowOff>
    </xdr:to>
    <xdr:sp>
      <xdr:nvSpPr>
        <xdr:cNvPr id="6" name="Straight Arrow Connector 17"/>
        <xdr:cNvSpPr/>
      </xdr:nvSpPr>
      <xdr:spPr>
        <a:xfrm>
          <a:off x="12260520" y="3400560"/>
          <a:ext cx="471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4</xdr:col>
      <xdr:colOff>19080</xdr:colOff>
      <xdr:row>28</xdr:row>
      <xdr:rowOff>54360</xdr:rowOff>
    </xdr:from>
    <xdr:to>
      <xdr:col>23</xdr:col>
      <xdr:colOff>94320</xdr:colOff>
      <xdr:row>65</xdr:row>
      <xdr:rowOff>81720</xdr:rowOff>
    </xdr:to>
    <xdr:pic>
      <xdr:nvPicPr>
        <xdr:cNvPr id="7" name="Picture 12" descr=""/>
        <xdr:cNvPicPr/>
      </xdr:nvPicPr>
      <xdr:blipFill>
        <a:blip r:embed="rId1"/>
        <a:stretch/>
      </xdr:blipFill>
      <xdr:spPr>
        <a:xfrm>
          <a:off x="3030120" y="5690160"/>
          <a:ext cx="11015640" cy="7075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14</xdr:col>
      <xdr:colOff>219240</xdr:colOff>
      <xdr:row>20</xdr:row>
      <xdr:rowOff>111600</xdr:rowOff>
    </xdr:from>
    <xdr:to>
      <xdr:col>14</xdr:col>
      <xdr:colOff>219600</xdr:colOff>
      <xdr:row>22</xdr:row>
      <xdr:rowOff>15120</xdr:rowOff>
    </xdr:to>
    <xdr:sp>
      <xdr:nvSpPr>
        <xdr:cNvPr id="8" name="Straight Arrow Connector 19"/>
        <xdr:cNvSpPr/>
      </xdr:nvSpPr>
      <xdr:spPr>
        <a:xfrm>
          <a:off x="9209520" y="4143240"/>
          <a:ext cx="360" cy="297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8280</xdr:colOff>
      <xdr:row>15</xdr:row>
      <xdr:rowOff>124200</xdr:rowOff>
    </xdr:to>
    <xdr:sp>
      <xdr:nvSpPr>
        <xdr:cNvPr id="9" name="Straight Arrow Connector 20"/>
        <xdr:cNvSpPr/>
      </xdr:nvSpPr>
      <xdr:spPr>
        <a:xfrm>
          <a:off x="8999640" y="3191040"/>
          <a:ext cx="471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219240</xdr:colOff>
      <xdr:row>20</xdr:row>
      <xdr:rowOff>111600</xdr:rowOff>
    </xdr:from>
    <xdr:to>
      <xdr:col>14</xdr:col>
      <xdr:colOff>219600</xdr:colOff>
      <xdr:row>22</xdr:row>
      <xdr:rowOff>15120</xdr:rowOff>
    </xdr:to>
    <xdr:sp>
      <xdr:nvSpPr>
        <xdr:cNvPr id="10" name="Straight Arrow Connector 21"/>
        <xdr:cNvSpPr/>
      </xdr:nvSpPr>
      <xdr:spPr>
        <a:xfrm>
          <a:off x="9209520" y="4143240"/>
          <a:ext cx="360" cy="297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8280</xdr:colOff>
      <xdr:row>15</xdr:row>
      <xdr:rowOff>124200</xdr:rowOff>
    </xdr:to>
    <xdr:sp>
      <xdr:nvSpPr>
        <xdr:cNvPr id="11" name="Straight Arrow Connector 22"/>
        <xdr:cNvSpPr/>
      </xdr:nvSpPr>
      <xdr:spPr>
        <a:xfrm>
          <a:off x="8999640" y="3191040"/>
          <a:ext cx="471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AC16" activeCellId="0" sqref="AC1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14"/>
    <col collapsed="false" customWidth="true" hidden="false" outlineLevel="0" max="3" min="3" style="0" width="6.69"/>
    <col collapsed="false" customWidth="true" hidden="false" outlineLevel="0" max="5" min="4" style="0" width="8.7"/>
    <col collapsed="false" customWidth="true" hidden="false" outlineLevel="0" max="6" min="6" style="0" width="6.69"/>
    <col collapsed="false" customWidth="true" hidden="false" outlineLevel="0" max="7" min="7" style="0" width="2.71"/>
    <col collapsed="false" customWidth="true" hidden="false" outlineLevel="0" max="8" min="8" style="0" width="19.28"/>
    <col collapsed="false" customWidth="true" hidden="false" outlineLevel="0" max="9" min="9" style="0" width="6.69"/>
    <col collapsed="false" customWidth="true" hidden="false" outlineLevel="0" max="11" min="10" style="0" width="8.7"/>
    <col collapsed="false" customWidth="true" hidden="false" outlineLevel="0" max="12" min="12" style="0" width="6.69"/>
    <col collapsed="false" customWidth="true" hidden="false" outlineLevel="0" max="13" min="13" style="0" width="2.71"/>
    <col collapsed="false" customWidth="true" hidden="false" outlineLevel="0" max="14" min="14" style="0" width="13.85"/>
    <col collapsed="false" customWidth="true" hidden="false" outlineLevel="0" max="15" min="15" style="0" width="6.69"/>
    <col collapsed="false" customWidth="true" hidden="false" outlineLevel="0" max="17" min="16" style="0" width="8.7"/>
    <col collapsed="false" customWidth="true" hidden="false" outlineLevel="0" max="18" min="18" style="0" width="6.69"/>
    <col collapsed="false" customWidth="true" hidden="false" outlineLevel="0" max="19" min="19" style="0" width="2.71"/>
    <col collapsed="false" customWidth="true" hidden="false" outlineLevel="0" max="20" min="20" style="0" width="12.71"/>
    <col collapsed="false" customWidth="true" hidden="false" outlineLevel="0" max="21" min="21" style="0" width="6.69"/>
    <col collapsed="false" customWidth="true" hidden="false" outlineLevel="0" max="24" min="22" style="0" width="8.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1.25</v>
      </c>
      <c r="D1" s="3" t="s">
        <v>2</v>
      </c>
    </row>
    <row r="2" customFormat="false" ht="15" hidden="false" customHeight="false" outlineLevel="0" collapsed="false">
      <c r="A2" s="4" t="s">
        <v>3</v>
      </c>
    </row>
    <row r="3" customFormat="false" ht="15" hidden="false" customHeight="false" outlineLevel="0" collapsed="false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6" t="s">
        <v>6</v>
      </c>
      <c r="O3" s="7"/>
      <c r="P3" s="7"/>
      <c r="Q3" s="7"/>
      <c r="R3" s="8"/>
      <c r="T3" s="10" t="s">
        <v>7</v>
      </c>
      <c r="U3" s="7"/>
      <c r="V3" s="7"/>
      <c r="W3" s="7"/>
      <c r="X3" s="8"/>
    </row>
    <row r="4" customFormat="false" ht="15" hidden="false" customHeight="false" outlineLevel="0" collapsed="false">
      <c r="A4" s="5"/>
      <c r="B4" s="11" t="s">
        <v>8</v>
      </c>
      <c r="C4" s="12"/>
      <c r="D4" s="12"/>
      <c r="E4" s="12"/>
      <c r="F4" s="13"/>
      <c r="G4" s="12"/>
      <c r="H4" s="14" t="s">
        <v>9</v>
      </c>
      <c r="I4" s="12"/>
      <c r="J4" s="12"/>
      <c r="K4" s="12"/>
      <c r="L4" s="13"/>
      <c r="N4" s="11" t="s">
        <v>10</v>
      </c>
      <c r="O4" s="12"/>
      <c r="P4" s="12"/>
      <c r="Q4" s="12"/>
      <c r="R4" s="13"/>
      <c r="T4" s="15" t="s">
        <v>11</v>
      </c>
      <c r="U4" s="12"/>
      <c r="V4" s="12"/>
      <c r="W4" s="12"/>
      <c r="X4" s="13"/>
    </row>
    <row r="5" customFormat="false" ht="15.75" hidden="false" customHeight="false" outlineLevel="0" collapsed="false">
      <c r="A5" s="5"/>
      <c r="B5" s="16" t="s">
        <v>12</v>
      </c>
      <c r="C5" s="17"/>
      <c r="D5" s="17"/>
      <c r="E5" s="17"/>
      <c r="F5" s="18"/>
      <c r="G5" s="12"/>
      <c r="H5" s="19" t="s">
        <v>13</v>
      </c>
      <c r="I5" s="17"/>
      <c r="J5" s="17"/>
      <c r="K5" s="17"/>
      <c r="L5" s="18"/>
      <c r="N5" s="16" t="s">
        <v>14</v>
      </c>
      <c r="O5" s="17"/>
      <c r="P5" s="17"/>
      <c r="Q5" s="17"/>
      <c r="R5" s="18"/>
      <c r="T5" s="20"/>
      <c r="U5" s="21"/>
      <c r="V5" s="21"/>
      <c r="W5" s="21"/>
      <c r="X5" s="22"/>
    </row>
    <row r="6" customFormat="false" ht="19.5" hidden="false" customHeight="false" outlineLevel="0" collapsed="false">
      <c r="B6" s="23" t="s">
        <v>15</v>
      </c>
      <c r="C6" s="23"/>
      <c r="D6" s="23"/>
      <c r="E6" s="23"/>
      <c r="F6" s="23"/>
      <c r="H6" s="24" t="s">
        <v>16</v>
      </c>
      <c r="I6" s="24"/>
      <c r="J6" s="24"/>
      <c r="K6" s="24"/>
      <c r="L6" s="24"/>
      <c r="N6" s="23" t="s">
        <v>17</v>
      </c>
      <c r="O6" s="23"/>
      <c r="P6" s="23"/>
      <c r="Q6" s="23"/>
      <c r="R6" s="23"/>
      <c r="T6" s="25" t="s">
        <v>18</v>
      </c>
      <c r="U6" s="25"/>
      <c r="V6" s="25"/>
      <c r="W6" s="25"/>
      <c r="X6" s="25"/>
    </row>
    <row r="7" customFormat="false" ht="17.25" hidden="false" customHeight="false" outlineLevel="0" collapsed="false">
      <c r="A7" s="26" t="s">
        <v>19</v>
      </c>
      <c r="B7" s="27"/>
      <c r="C7" s="28"/>
      <c r="D7" s="28"/>
      <c r="E7" s="29"/>
      <c r="F7" s="30"/>
      <c r="H7" s="31" t="s">
        <v>20</v>
      </c>
      <c r="I7" s="32" t="n">
        <v>12</v>
      </c>
      <c r="J7" s="33" t="s">
        <v>21</v>
      </c>
      <c r="K7" s="28"/>
      <c r="L7" s="34"/>
      <c r="N7" s="27"/>
      <c r="O7" s="28"/>
      <c r="P7" s="28"/>
      <c r="Q7" s="29"/>
      <c r="R7" s="30"/>
      <c r="T7" s="31" t="s">
        <v>20</v>
      </c>
      <c r="U7" s="32" t="n">
        <v>12</v>
      </c>
      <c r="V7" s="33" t="s">
        <v>21</v>
      </c>
      <c r="W7" s="28"/>
      <c r="X7" s="34"/>
    </row>
    <row r="8" customFormat="false" ht="17.25" hidden="false" customHeight="false" outlineLevel="0" collapsed="false">
      <c r="A8" s="35" t="s">
        <v>19</v>
      </c>
      <c r="B8" s="31" t="s">
        <v>20</v>
      </c>
      <c r="C8" s="32" t="n">
        <v>11</v>
      </c>
      <c r="D8" s="33" t="s">
        <v>21</v>
      </c>
      <c r="E8" s="28"/>
      <c r="F8" s="34"/>
      <c r="H8" s="36" t="s">
        <v>22</v>
      </c>
      <c r="I8" s="32" t="n">
        <v>2.5</v>
      </c>
      <c r="J8" s="33" t="s">
        <v>2</v>
      </c>
      <c r="K8" s="37" t="s">
        <v>23</v>
      </c>
      <c r="L8" s="34"/>
      <c r="N8" s="31" t="s">
        <v>20</v>
      </c>
      <c r="O8" s="32" t="n">
        <v>8</v>
      </c>
      <c r="P8" s="33" t="s">
        <v>21</v>
      </c>
      <c r="Q8" s="28"/>
      <c r="R8" s="34"/>
      <c r="T8" s="36" t="s">
        <v>24</v>
      </c>
      <c r="U8" s="32" t="n">
        <v>2.07</v>
      </c>
      <c r="V8" s="33" t="s">
        <v>2</v>
      </c>
      <c r="W8" s="37" t="s">
        <v>25</v>
      </c>
      <c r="X8" s="34"/>
    </row>
    <row r="9" customFormat="false" ht="15" hidden="false" customHeight="false" outlineLevel="0" collapsed="false">
      <c r="A9" s="35" t="s">
        <v>19</v>
      </c>
      <c r="B9" s="36" t="s">
        <v>26</v>
      </c>
      <c r="C9" s="32" t="n">
        <f aca="false">3.9*0.99</f>
        <v>3.861</v>
      </c>
      <c r="D9" s="33" t="s">
        <v>2</v>
      </c>
      <c r="E9" s="37"/>
      <c r="F9" s="34"/>
      <c r="H9" s="36" t="s">
        <v>27</v>
      </c>
      <c r="I9" s="32" t="n">
        <v>3.3</v>
      </c>
      <c r="J9" s="33" t="s">
        <v>2</v>
      </c>
      <c r="K9" s="37" t="s">
        <v>28</v>
      </c>
      <c r="L9" s="34"/>
      <c r="N9" s="36" t="s">
        <v>29</v>
      </c>
      <c r="O9" s="32" t="n">
        <v>2.2</v>
      </c>
      <c r="P9" s="33" t="s">
        <v>2</v>
      </c>
      <c r="Q9" s="37"/>
      <c r="R9" s="34"/>
      <c r="T9" s="36" t="s">
        <v>30</v>
      </c>
      <c r="U9" s="32" t="n">
        <v>1.67</v>
      </c>
      <c r="V9" s="33" t="s">
        <v>2</v>
      </c>
      <c r="W9" s="37" t="s">
        <v>31</v>
      </c>
      <c r="X9" s="34"/>
    </row>
    <row r="10" customFormat="false" ht="15" hidden="false" customHeight="false" outlineLevel="0" collapsed="false">
      <c r="B10" s="38"/>
      <c r="C10" s="39"/>
      <c r="D10" s="40"/>
      <c r="E10" s="28"/>
      <c r="F10" s="34"/>
      <c r="H10" s="38"/>
      <c r="I10" s="40"/>
      <c r="J10" s="40"/>
      <c r="K10" s="28"/>
      <c r="L10" s="34"/>
      <c r="N10" s="38"/>
      <c r="O10" s="39"/>
      <c r="P10" s="40"/>
      <c r="Q10" s="28"/>
      <c r="R10" s="34"/>
      <c r="T10" s="38"/>
      <c r="U10" s="39"/>
      <c r="V10" s="40"/>
      <c r="W10" s="40"/>
      <c r="X10" s="34"/>
    </row>
    <row r="11" customFormat="false" ht="17.25" hidden="false" customHeight="false" outlineLevel="0" collapsed="false">
      <c r="B11" s="38"/>
      <c r="C11" s="40"/>
      <c r="D11" s="40"/>
      <c r="E11" s="28"/>
      <c r="F11" s="34"/>
      <c r="H11" s="38"/>
      <c r="I11" s="40"/>
      <c r="J11" s="41" t="s">
        <v>32</v>
      </c>
      <c r="K11" s="41"/>
      <c r="L11" s="34"/>
      <c r="N11" s="38"/>
      <c r="O11" s="40"/>
      <c r="P11" s="40"/>
      <c r="Q11" s="28"/>
      <c r="R11" s="34"/>
      <c r="T11" s="38"/>
      <c r="U11" s="40"/>
      <c r="V11" s="41" t="s">
        <v>32</v>
      </c>
      <c r="W11" s="41"/>
      <c r="X11" s="34"/>
    </row>
    <row r="12" customFormat="false" ht="17.25" hidden="false" customHeight="false" outlineLevel="0" collapsed="false">
      <c r="B12" s="38"/>
      <c r="C12" s="40"/>
      <c r="D12" s="41" t="s">
        <v>32</v>
      </c>
      <c r="E12" s="41"/>
      <c r="F12" s="34"/>
      <c r="H12" s="38"/>
      <c r="I12" s="42" t="s">
        <v>33</v>
      </c>
      <c r="J12" s="43" t="s">
        <v>34</v>
      </c>
      <c r="K12" s="43" t="s">
        <v>35</v>
      </c>
      <c r="L12" s="34"/>
      <c r="N12" s="38"/>
      <c r="O12" s="40"/>
      <c r="P12" s="41" t="s">
        <v>32</v>
      </c>
      <c r="Q12" s="41"/>
      <c r="R12" s="34"/>
      <c r="T12" s="38"/>
      <c r="U12" s="42" t="s">
        <v>33</v>
      </c>
      <c r="V12" s="43" t="s">
        <v>34</v>
      </c>
      <c r="W12" s="43" t="s">
        <v>35</v>
      </c>
      <c r="X12" s="34"/>
    </row>
    <row r="13" customFormat="false" ht="15" hidden="false" customHeight="false" outlineLevel="0" collapsed="false">
      <c r="A13" s="35" t="s">
        <v>36</v>
      </c>
      <c r="B13" s="38"/>
      <c r="C13" s="42" t="s">
        <v>33</v>
      </c>
      <c r="D13" s="43" t="s">
        <v>34</v>
      </c>
      <c r="E13" s="43" t="s">
        <v>35</v>
      </c>
      <c r="F13" s="34"/>
      <c r="H13" s="44" t="s">
        <v>37</v>
      </c>
      <c r="I13" s="45" t="n">
        <f aca="false">C1/I9*I7</f>
        <v>4.54545454545455</v>
      </c>
      <c r="J13" s="46" t="n">
        <f aca="false">IF(I13&gt;1,VLOOKUP(I13*10,$AA$27:$AA$132,1)/10,IF(I13&gt;0.099,VLOOKUP(I13*100,$AB$27:$AB$132,1)/100,VLOOKUP(I13*1000,$AB$27:$AB$132,1)/1000))</f>
        <v>4.53</v>
      </c>
      <c r="K13" s="46" t="n">
        <f aca="true">IF(I13&gt;1,OFFSET($AA$27,MATCH(I13*10,$AA$27:$AA$132,1),0)/10,IF(I13&gt;0.099, OFFSET($AB$27,MATCH(I13*100,$AB$27:$AB$132,1),0)/100,OFFSET($AB$27,MATCH(I13*1000,$AB$27:$AB$132,1),0)/1000))</f>
        <v>4.64</v>
      </c>
      <c r="L13" s="47" t="s">
        <v>21</v>
      </c>
      <c r="N13" s="38"/>
      <c r="O13" s="42" t="s">
        <v>33</v>
      </c>
      <c r="P13" s="43" t="s">
        <v>34</v>
      </c>
      <c r="Q13" s="43" t="s">
        <v>35</v>
      </c>
      <c r="R13" s="34"/>
      <c r="T13" s="44" t="s">
        <v>38</v>
      </c>
      <c r="U13" s="45" t="n">
        <f aca="false">IF(U9/U8*U7&gt;10, U9/U8*U7-10, U9/U8*U7)</f>
        <v>9.68115942028986</v>
      </c>
      <c r="V13" s="46" t="n">
        <f aca="false">IF(U13&gt;1,VLOOKUP(U13*10,$AA$27:$AA$132,1)/10,IF(U13&gt;0.099,VLOOKUP(U13*100,$AB$27:$AB$132,1)/100,VLOOKUP(U13*1000,$AB$27:$AB$132,1)/1000))</f>
        <v>9.53</v>
      </c>
      <c r="W13" s="46" t="n">
        <f aca="true">IF(U13&gt;1,OFFSET($AA$27,MATCH(U13*10,$AA$27:$AA$132,1),0)/10,IF(U13&gt;0.099, OFFSET($AB$27,MATCH(U13*100,$AB$27:$AB$132,1),0)/100,OFFSET($AB$27,MATCH(U13*1000,$AB$27:$AB$132,1),0)/1000))</f>
        <v>9.76</v>
      </c>
      <c r="X13" s="47" t="s">
        <v>21</v>
      </c>
    </row>
    <row r="14" customFormat="false" ht="17.25" hidden="false" customHeight="false" outlineLevel="0" collapsed="false">
      <c r="A14" s="35" t="s">
        <v>36</v>
      </c>
      <c r="B14" s="44" t="s">
        <v>39</v>
      </c>
      <c r="C14" s="45" t="n">
        <f aca="false">C8*$C$1/C9*3/2</f>
        <v>5.34188034188034</v>
      </c>
      <c r="D14" s="46" t="n">
        <f aca="false">IF(C14&gt;1,VLOOKUP(C14*10,$AA$27:$AA$132,1)/10,IF(C14&gt;0.099,VLOOKUP(C14*100,$AB$27:$AB$132,1)/100,VLOOKUP(C14*1000,$AB$27:$AB$132,1)/1000))</f>
        <v>5.23</v>
      </c>
      <c r="E14" s="46" t="n">
        <f aca="true">IF(C14&gt;1,OFFSET($AA$27,MATCH(C14*10,$AA$27:$AA$132,1),0)/10,IF(C14&gt;0.099, OFFSET($AB$27,MATCH(C14*100,$AB$27:$AB$132,1),0)/100,OFFSET($AB$27,MATCH(C14*1000,$AB$27:$AB$132,1),0)/1000))</f>
        <v>5.36</v>
      </c>
      <c r="F14" s="47" t="s">
        <v>21</v>
      </c>
      <c r="H14" s="44" t="s">
        <v>40</v>
      </c>
      <c r="I14" s="45" t="n">
        <f aca="false">(I8/C1-1)*I13</f>
        <v>4.54545454545455</v>
      </c>
      <c r="J14" s="46" t="n">
        <f aca="false">IF(I14&gt;1,VLOOKUP(I14*10,$AA$27:$AA$132,1)/10,IF(I14&gt;0.099,VLOOKUP(I14*100,$AB$27:$AB$132,1)/100,VLOOKUP(I14*1000,$AB$27:$AB$132,1)/1000))</f>
        <v>4.53</v>
      </c>
      <c r="K14" s="46" t="n">
        <f aca="true">IF(I14&gt;1,OFFSET($AA$27,MATCH(I14*10,$AA$27:$AA$132,1),0)/10,IF(I14&gt;0.099, OFFSET($AB$27,MATCH(I14*100,$AB$27:$AB$132,1),0)/100,OFFSET($AB$27,MATCH(I14*1000,$AB$27:$AB$132,1),0)/1000))</f>
        <v>4.64</v>
      </c>
      <c r="L14" s="47" t="s">
        <v>21</v>
      </c>
      <c r="N14" s="44" t="s">
        <v>41</v>
      </c>
      <c r="O14" s="45" t="n">
        <f aca="false">O8*$C$1/O9</f>
        <v>4.54545454545455</v>
      </c>
      <c r="P14" s="46" t="n">
        <f aca="false">IF(O14&gt;1,VLOOKUP(O14*10,$AA$27:$AA$132,1)/10,IF(O14&gt;0.099,VLOOKUP(O14*100,$AB$27:$AB$132,1)/100,VLOOKUP(O14*1000,$AB$27:$AB$132,1)/1000))</f>
        <v>4.53</v>
      </c>
      <c r="Q14" s="46" t="n">
        <f aca="true">IF(O14&gt;1,OFFSET($AA$27,MATCH(O14*10,$AA$27:$AA$132,1),0)/10,IF(O14&gt;0.099, OFFSET($AB$27,MATCH(O14*100,$AB$27:$AB$132,1),0)/100,OFFSET($AB$27,MATCH(O14*1000,$AB$27:$AB$132,1),0)/1000))</f>
        <v>4.64</v>
      </c>
      <c r="R14" s="47" t="s">
        <v>21</v>
      </c>
      <c r="T14" s="44" t="s">
        <v>42</v>
      </c>
      <c r="U14" s="48" t="n">
        <f aca="false">IF(U9/U8*U7&lt;=10,0,10)</f>
        <v>0</v>
      </c>
      <c r="V14" s="49" t="n">
        <f aca="false">IF(U9/U8*U7&lt;=10,0,10)</f>
        <v>0</v>
      </c>
      <c r="W14" s="49" t="n">
        <f aca="false">IF(U9/U8*U7&lt;=10,0,10)</f>
        <v>0</v>
      </c>
      <c r="X14" s="47" t="s">
        <v>21</v>
      </c>
    </row>
    <row r="15" customFormat="false" ht="15" hidden="false" customHeight="false" outlineLevel="0" collapsed="false">
      <c r="A15" s="35" t="s">
        <v>36</v>
      </c>
      <c r="B15" s="44" t="s">
        <v>43</v>
      </c>
      <c r="C15" s="45" t="n">
        <f aca="false">C8-C14</f>
        <v>5.65811965811966</v>
      </c>
      <c r="D15" s="46" t="n">
        <f aca="false">IF(C15&gt;1,VLOOKUP(C15*10,$AA$27:$AA$132,1)/10,IF(C15&gt;0.099,VLOOKUP(C15*100,$AB$27:$AB$132,1)/100,VLOOKUP(C15*1000,$AB$27:$AB$132,1)/1000))</f>
        <v>5.62</v>
      </c>
      <c r="E15" s="46" t="n">
        <f aca="true">IF(C15&gt;1,OFFSET($AA$27,MATCH(C15*10,$AA$27:$AA$132,1),0)/10,IF(C15&gt;0.099, OFFSET($AB$27,MATCH(C15*100,$AB$27:$AB$132,1),0)/100,OFFSET($AB$27,MATCH(C15*1000,$AB$27:$AB$132,1),0)/1000))</f>
        <v>5.76</v>
      </c>
      <c r="F15" s="47" t="s">
        <v>21</v>
      </c>
      <c r="H15" s="44" t="s">
        <v>44</v>
      </c>
      <c r="I15" s="45" t="n">
        <f aca="false">I7-I13-I14</f>
        <v>2.90909090909091</v>
      </c>
      <c r="J15" s="46" t="n">
        <f aca="false">IF(I15&gt;1,VLOOKUP(I15*10,$AA$27:$AA$132,1)/10,IF(I15&gt;0.099,VLOOKUP(I15*100,$AB$27:$AB$132,1)/100,VLOOKUP(I15*1000,$AB$27:$AB$132,1)/1000))</f>
        <v>2.87</v>
      </c>
      <c r="K15" s="46" t="n">
        <f aca="true">IF(I15&gt;1,OFFSET($AA$27,MATCH(I15*10,$AA$27:$AA$132,1),0)/10,IF(I15&gt;0.099, OFFSET($AB$27,MATCH(I15*100,$AB$27:$AB$132,1),0)/100,OFFSET($AB$27,MATCH(I15*1000,$AB$27:$AB$132,1),0)/1000))</f>
        <v>2.94</v>
      </c>
      <c r="L15" s="47" t="s">
        <v>21</v>
      </c>
      <c r="N15" s="44" t="s">
        <v>45</v>
      </c>
      <c r="O15" s="45" t="n">
        <f aca="false">O8-O14</f>
        <v>3.45454545454545</v>
      </c>
      <c r="P15" s="46" t="n">
        <f aca="false">IF(O15&gt;1,VLOOKUP(O15*10,$AA$27:$AA$132,1)/10,IF(O15&gt;0.099,VLOOKUP(O15*100,$AB$27:$AB$132,1)/100,VLOOKUP(O15*1000,$AB$27:$AB$132,1)/1000))</f>
        <v>3.4</v>
      </c>
      <c r="Q15" s="46" t="n">
        <f aca="true">IF(O15&gt;1,OFFSET($AA$27,MATCH(O15*10,$AA$27:$AA$132,1),0)/10,IF(O15&gt;0.099, OFFSET($AB$27,MATCH(O15*100,$AB$27:$AB$132,1),0)/100,OFFSET($AB$27,MATCH(O15*1000,$AB$27:$AB$132,1),0)/1000))</f>
        <v>3.48</v>
      </c>
      <c r="R15" s="47" t="s">
        <v>21</v>
      </c>
      <c r="T15" s="44" t="s">
        <v>46</v>
      </c>
      <c r="U15" s="45" t="n">
        <f aca="false">IF(U7-U9/U8*U7&gt;10, U7-U9/U8*U7-10, U7-U9/U8*U7)</f>
        <v>2.31884057971014</v>
      </c>
      <c r="V15" s="46" t="n">
        <f aca="false">IF(U15&gt;1,VLOOKUP(U15*10,$AA$27:$AA$132,1)/10,IF(U15&gt;0.099,VLOOKUP(U15*100,$AB$27:$AB$132,1)/100,VLOOKUP(U15*1000,$AB$27:$AB$132,1)/1000))</f>
        <v>2.26</v>
      </c>
      <c r="W15" s="46" t="n">
        <f aca="true">IF(U15&gt;1,OFFSET($AA$27,MATCH(U15*10,$AA$27:$AA$132,1),0)/10,IF(U15&gt;0.099, OFFSET($AB$27,MATCH(U15*100,$AB$27:$AB$132,1),0)/100,OFFSET($AB$27,MATCH(U15*1000,$AB$27:$AB$132,1),0)/1000))</f>
        <v>2.32</v>
      </c>
      <c r="X15" s="47" t="s">
        <v>21</v>
      </c>
    </row>
    <row r="16" customFormat="false" ht="17.25" hidden="false" customHeight="false" outlineLevel="0" collapsed="false">
      <c r="A16" s="35" t="s">
        <v>36</v>
      </c>
      <c r="B16" s="44" t="s">
        <v>26</v>
      </c>
      <c r="C16" s="50"/>
      <c r="D16" s="51" t="n">
        <f aca="false">C1*(1+D15/D14)*3/2</f>
        <v>3.88981835564054</v>
      </c>
      <c r="E16" s="51" t="n">
        <f aca="false">C1*(1+E15/E14)*3/2</f>
        <v>3.88992537313433</v>
      </c>
      <c r="F16" s="52" t="s">
        <v>2</v>
      </c>
      <c r="H16" s="36" t="s">
        <v>22</v>
      </c>
      <c r="I16" s="40"/>
      <c r="J16" s="51" t="n">
        <f aca="false">C1*(1+J14/J13)</f>
        <v>2.5</v>
      </c>
      <c r="K16" s="51" t="n">
        <f aca="false">C1*(1+K14/K13)</f>
        <v>2.5</v>
      </c>
      <c r="L16" s="52" t="s">
        <v>2</v>
      </c>
      <c r="N16" s="44" t="s">
        <v>29</v>
      </c>
      <c r="O16" s="50"/>
      <c r="P16" s="51" t="n">
        <f aca="false">$C$1*(1+P15/P14)</f>
        <v>2.18818984547461</v>
      </c>
      <c r="Q16" s="51" t="n">
        <f aca="false">$C$1*(1+Q15/Q14)</f>
        <v>2.1875</v>
      </c>
      <c r="R16" s="52" t="s">
        <v>2</v>
      </c>
      <c r="T16" s="44" t="s">
        <v>42</v>
      </c>
      <c r="U16" s="45" t="n">
        <f aca="false">IF(U7-U9/U8*U7&lt;=10, 0, 10)</f>
        <v>0</v>
      </c>
      <c r="V16" s="46" t="n">
        <f aca="false">IF(U7-U9/U8*U7&lt;=10, 0, 10)</f>
        <v>0</v>
      </c>
      <c r="W16" s="46" t="n">
        <f aca="false">IF(U7-U9/U8*U7&lt;=10, 0, 10)</f>
        <v>0</v>
      </c>
      <c r="X16" s="47" t="s">
        <v>21</v>
      </c>
    </row>
    <row r="17" customFormat="false" ht="15" hidden="false" customHeight="false" outlineLevel="0" collapsed="false">
      <c r="A17" s="35" t="s">
        <v>36</v>
      </c>
      <c r="B17" s="38"/>
      <c r="C17" s="40"/>
      <c r="D17" s="40"/>
      <c r="E17" s="40"/>
      <c r="F17" s="34"/>
      <c r="H17" s="53" t="s">
        <v>27</v>
      </c>
      <c r="I17" s="40"/>
      <c r="J17" s="51" t="n">
        <f aca="false">(C1*((J13+J14+J15)/J13))</f>
        <v>3.29194260485651</v>
      </c>
      <c r="K17" s="54" t="n">
        <f aca="false">(C1*((K13+K14+K15)/K13))</f>
        <v>3.29202586206897</v>
      </c>
      <c r="L17" s="52" t="s">
        <v>2</v>
      </c>
      <c r="N17" s="38"/>
      <c r="O17" s="40"/>
      <c r="P17" s="40"/>
      <c r="Q17" s="40"/>
      <c r="R17" s="34"/>
      <c r="T17" s="36" t="s">
        <v>47</v>
      </c>
      <c r="U17" s="40"/>
      <c r="V17" s="51" t="n">
        <f aca="false">U8*(V13+V14)/(V13+V14+V15+V16)</f>
        <v>1.67320610687023</v>
      </c>
      <c r="W17" s="51" t="n">
        <f aca="false">U8*(W13+W14)/(W13+W14+W15+W16)</f>
        <v>1.67245033112583</v>
      </c>
      <c r="X17" s="47" t="s">
        <v>2</v>
      </c>
    </row>
    <row r="18" customFormat="false" ht="15" hidden="false" customHeight="false" outlineLevel="0" collapsed="false">
      <c r="A18" s="35"/>
      <c r="B18" s="38"/>
      <c r="C18" s="40"/>
      <c r="D18" s="40"/>
      <c r="E18" s="40"/>
      <c r="F18" s="34"/>
      <c r="H18" s="38"/>
      <c r="I18" s="40"/>
      <c r="J18" s="55"/>
      <c r="K18" s="40"/>
      <c r="L18" s="34"/>
      <c r="N18" s="38"/>
      <c r="O18" s="40"/>
      <c r="P18" s="40"/>
      <c r="Q18" s="40"/>
      <c r="R18" s="34"/>
      <c r="T18" s="38"/>
      <c r="U18" s="40"/>
      <c r="V18" s="40"/>
      <c r="W18" s="40"/>
      <c r="X18" s="34"/>
    </row>
    <row r="19" customFormat="false" ht="13.8" hidden="false" customHeight="false" outlineLevel="0" collapsed="false">
      <c r="A19" s="35" t="s">
        <v>48</v>
      </c>
      <c r="B19" s="36" t="s">
        <v>39</v>
      </c>
      <c r="C19" s="32" t="n">
        <f aca="false">I20</f>
        <v>4.99</v>
      </c>
      <c r="D19" s="33" t="s">
        <v>21</v>
      </c>
      <c r="E19" s="40"/>
      <c r="F19" s="34"/>
      <c r="H19" s="36" t="s">
        <v>37</v>
      </c>
      <c r="I19" s="32" t="n">
        <f aca="false">I20</f>
        <v>4.99</v>
      </c>
      <c r="J19" s="33" t="s">
        <v>21</v>
      </c>
      <c r="K19" s="40"/>
      <c r="L19" s="34"/>
      <c r="N19" s="36" t="s">
        <v>41</v>
      </c>
      <c r="O19" s="32" t="n">
        <v>6.23</v>
      </c>
      <c r="P19" s="33" t="s">
        <v>21</v>
      </c>
      <c r="Q19" s="40"/>
      <c r="R19" s="34"/>
      <c r="T19" s="36" t="s">
        <v>38</v>
      </c>
      <c r="U19" s="32" t="n">
        <f aca="false">5.23*2</f>
        <v>10.46</v>
      </c>
      <c r="V19" s="33" t="s">
        <v>21</v>
      </c>
      <c r="W19" s="40"/>
      <c r="X19" s="34"/>
    </row>
    <row r="20" customFormat="false" ht="14.9" hidden="false" customHeight="false" outlineLevel="0" collapsed="false">
      <c r="A20" s="35" t="s">
        <v>48</v>
      </c>
      <c r="B20" s="36" t="s">
        <v>43</v>
      </c>
      <c r="C20" s="32" t="n">
        <f aca="false">C19</f>
        <v>4.99</v>
      </c>
      <c r="D20" s="33" t="s">
        <v>21</v>
      </c>
      <c r="E20" s="40"/>
      <c r="F20" s="34"/>
      <c r="H20" s="36" t="s">
        <v>40</v>
      </c>
      <c r="I20" s="32" t="n">
        <v>4.99</v>
      </c>
      <c r="J20" s="33" t="s">
        <v>21</v>
      </c>
      <c r="K20" s="40"/>
      <c r="L20" s="34"/>
      <c r="N20" s="36" t="s">
        <v>45</v>
      </c>
      <c r="O20" s="32" t="n">
        <f aca="false">I20</f>
        <v>4.99</v>
      </c>
      <c r="P20" s="33" t="s">
        <v>21</v>
      </c>
      <c r="Q20" s="40"/>
      <c r="R20" s="34"/>
      <c r="T20" s="44" t="s">
        <v>42</v>
      </c>
      <c r="U20" s="45" t="n">
        <f aca="false">U14</f>
        <v>0</v>
      </c>
      <c r="V20" s="33" t="s">
        <v>21</v>
      </c>
      <c r="W20" s="40"/>
      <c r="X20" s="34"/>
    </row>
    <row r="21" customFormat="false" ht="13.8" hidden="false" customHeight="false" outlineLevel="0" collapsed="false">
      <c r="A21" s="35" t="s">
        <v>48</v>
      </c>
      <c r="B21" s="38"/>
      <c r="C21" s="39"/>
      <c r="D21" s="40"/>
      <c r="E21" s="40"/>
      <c r="F21" s="34"/>
      <c r="H21" s="36" t="s">
        <v>44</v>
      </c>
      <c r="I21" s="32" t="n">
        <f aca="false">U21</f>
        <v>3.01</v>
      </c>
      <c r="J21" s="33" t="s">
        <v>21</v>
      </c>
      <c r="K21" s="40"/>
      <c r="L21" s="34"/>
      <c r="N21" s="38"/>
      <c r="O21" s="39"/>
      <c r="P21" s="40"/>
      <c r="Q21" s="40"/>
      <c r="R21" s="34"/>
      <c r="T21" s="36" t="s">
        <v>46</v>
      </c>
      <c r="U21" s="32" t="n">
        <v>3.01</v>
      </c>
      <c r="V21" s="33" t="s">
        <v>21</v>
      </c>
      <c r="W21" s="40"/>
      <c r="X21" s="34"/>
    </row>
    <row r="22" customFormat="false" ht="17.25" hidden="false" customHeight="false" outlineLevel="0" collapsed="false">
      <c r="A22" s="35"/>
      <c r="B22" s="38"/>
      <c r="C22" s="40"/>
      <c r="D22" s="40"/>
      <c r="E22" s="40"/>
      <c r="F22" s="34"/>
      <c r="H22" s="38"/>
      <c r="I22" s="40"/>
      <c r="J22" s="40"/>
      <c r="K22" s="40"/>
      <c r="L22" s="34"/>
      <c r="N22" s="38"/>
      <c r="O22" s="40"/>
      <c r="P22" s="40"/>
      <c r="Q22" s="40"/>
      <c r="R22" s="34"/>
      <c r="T22" s="44" t="s">
        <v>42</v>
      </c>
      <c r="U22" s="45" t="n">
        <f aca="false">U16</f>
        <v>0</v>
      </c>
      <c r="V22" s="33" t="s">
        <v>21</v>
      </c>
      <c r="W22" s="40"/>
      <c r="X22" s="34"/>
    </row>
    <row r="23" customFormat="false" ht="15" hidden="false" customHeight="false" outlineLevel="0" collapsed="false">
      <c r="A23" s="35" t="s">
        <v>49</v>
      </c>
      <c r="B23" s="56" t="s">
        <v>50</v>
      </c>
      <c r="C23" s="57" t="n">
        <f aca="false">$C$1*(1+C20/C19)*3/2</f>
        <v>3.75</v>
      </c>
      <c r="D23" s="58" t="s">
        <v>2</v>
      </c>
      <c r="E23" s="59" t="n">
        <f aca="false">(C23-C9)/C23*100</f>
        <v>-2.96000000000001</v>
      </c>
      <c r="F23" s="60" t="s">
        <v>51</v>
      </c>
      <c r="H23" s="56" t="s">
        <v>52</v>
      </c>
      <c r="I23" s="57" t="n">
        <f aca="false">C1*(1+I20/I19)</f>
        <v>2.5</v>
      </c>
      <c r="J23" s="61" t="s">
        <v>2</v>
      </c>
      <c r="K23" s="59" t="n">
        <f aca="false">(I23-I8)/I23*100</f>
        <v>0</v>
      </c>
      <c r="L23" s="60" t="s">
        <v>51</v>
      </c>
      <c r="N23" s="56" t="s">
        <v>53</v>
      </c>
      <c r="O23" s="57" t="n">
        <f aca="false">$C$1*(1+O20/O19)</f>
        <v>2.25120385232745</v>
      </c>
      <c r="P23" s="62" t="s">
        <v>2</v>
      </c>
      <c r="Q23" s="59" t="n">
        <f aca="false">(O23-O9)/O23*100</f>
        <v>2.27450980392155</v>
      </c>
      <c r="R23" s="60" t="s">
        <v>51</v>
      </c>
      <c r="T23" s="38"/>
      <c r="U23" s="40"/>
      <c r="V23" s="40"/>
      <c r="W23" s="40"/>
      <c r="X23" s="34"/>
    </row>
    <row r="24" customFormat="false" ht="15.75" hidden="false" customHeight="false" outlineLevel="0" collapsed="false">
      <c r="A24" s="35" t="s">
        <v>49</v>
      </c>
      <c r="B24" s="63"/>
      <c r="C24" s="64"/>
      <c r="D24" s="64"/>
      <c r="E24" s="65"/>
      <c r="F24" s="66"/>
      <c r="H24" s="67" t="s">
        <v>54</v>
      </c>
      <c r="I24" s="68" t="n">
        <f aca="false">(C1*((I19+I20+I21)/I19))</f>
        <v>3.25400801603206</v>
      </c>
      <c r="J24" s="61" t="s">
        <v>2</v>
      </c>
      <c r="K24" s="69" t="n">
        <f aca="false">(I24-I9)/I24*100</f>
        <v>-1.41339491916859</v>
      </c>
      <c r="L24" s="70" t="s">
        <v>51</v>
      </c>
      <c r="N24" s="63"/>
      <c r="O24" s="71"/>
      <c r="P24" s="71"/>
      <c r="Q24" s="72"/>
      <c r="R24" s="73"/>
      <c r="S24" s="74"/>
      <c r="T24" s="75" t="s">
        <v>30</v>
      </c>
      <c r="U24" s="76" t="n">
        <f aca="false">U8*(U19+U20)/(U19+U20+U21+U22)</f>
        <v>1.60743875278396</v>
      </c>
      <c r="V24" s="77" t="s">
        <v>2</v>
      </c>
      <c r="W24" s="78" t="n">
        <f aca="false">(U24-U9)/U24*100</f>
        <v>-3.89198326267076</v>
      </c>
      <c r="X24" s="70" t="s">
        <v>51</v>
      </c>
    </row>
    <row r="25" customFormat="false" ht="15" hidden="false" customHeight="false" outlineLevel="0" collapsed="false">
      <c r="A25" s="26"/>
      <c r="B25" s="12"/>
      <c r="C25" s="79"/>
      <c r="D25" s="79"/>
      <c r="E25" s="80"/>
      <c r="F25" s="79"/>
      <c r="G25" s="12"/>
      <c r="H25" s="79"/>
      <c r="I25" s="79"/>
      <c r="J25" s="79"/>
      <c r="K25" s="79"/>
      <c r="N25" s="12"/>
      <c r="O25" s="12"/>
      <c r="P25" s="12"/>
      <c r="Q25" s="12"/>
      <c r="R25" s="12"/>
      <c r="T25" s="12"/>
      <c r="U25" s="12"/>
      <c r="V25" s="12"/>
      <c r="W25" s="12"/>
      <c r="X25" s="12"/>
    </row>
    <row r="26" customFormat="false" ht="17.25" hidden="false" customHeight="false" outlineLevel="0" collapsed="false">
      <c r="B26" s="81"/>
      <c r="D26" s="12"/>
      <c r="E26" s="82" t="s">
        <v>55</v>
      </c>
      <c r="F26" s="12"/>
      <c r="G26" s="12"/>
      <c r="AA26" s="83" t="n">
        <v>0.01</v>
      </c>
      <c r="AB26" s="83" t="n">
        <v>0.01</v>
      </c>
    </row>
    <row r="27" customFormat="false" ht="15" hidden="false" customHeight="false" outlineLevel="0" collapsed="false">
      <c r="B27" s="81"/>
      <c r="D27" s="12"/>
      <c r="E27" s="84" t="s">
        <v>56</v>
      </c>
      <c r="F27" s="12"/>
      <c r="G27" s="12"/>
      <c r="AA27" s="85" t="n">
        <v>10</v>
      </c>
      <c r="AB27" s="85" t="n">
        <v>10</v>
      </c>
    </row>
    <row r="28" customFormat="false" ht="17.25" hidden="false" customHeight="false" outlineLevel="0" collapsed="false">
      <c r="B28" s="12"/>
      <c r="C28" s="12"/>
      <c r="D28" s="86"/>
      <c r="E28" s="87" t="s">
        <v>57</v>
      </c>
      <c r="F28" s="12"/>
      <c r="G28" s="12"/>
      <c r="AA28" s="85" t="n">
        <v>11</v>
      </c>
      <c r="AB28" s="85" t="n">
        <v>11</v>
      </c>
    </row>
    <row r="29" customFormat="false" ht="15" hidden="false" customHeight="false" outlineLevel="0" collapsed="false">
      <c r="B29" s="12"/>
      <c r="C29" s="88"/>
      <c r="D29" s="12"/>
      <c r="E29" s="12"/>
      <c r="F29" s="12"/>
      <c r="G29" s="12"/>
      <c r="AA29" s="85" t="n">
        <v>12.7</v>
      </c>
      <c r="AB29" s="85" t="n">
        <v>12.4</v>
      </c>
    </row>
    <row r="30" customFormat="false" ht="15" hidden="false" customHeight="false" outlineLevel="0" collapsed="false">
      <c r="B30" s="12"/>
      <c r="C30" s="88"/>
      <c r="D30" s="12"/>
      <c r="E30" s="12"/>
      <c r="F30" s="12"/>
      <c r="G30" s="12"/>
      <c r="AA30" s="85" t="n">
        <v>13</v>
      </c>
      <c r="AB30" s="85" t="n">
        <v>12.7</v>
      </c>
    </row>
    <row r="31" customFormat="false" ht="15" hidden="false" customHeight="false" outlineLevel="0" collapsed="false">
      <c r="B31" s="12"/>
      <c r="C31" s="88"/>
      <c r="D31" s="12"/>
      <c r="E31" s="12"/>
      <c r="F31" s="12"/>
      <c r="G31" s="12"/>
      <c r="AA31" s="85" t="n">
        <v>13.3</v>
      </c>
      <c r="AB31" s="85" t="n">
        <v>13</v>
      </c>
    </row>
    <row r="32" customFormat="false" ht="15" hidden="false" customHeight="false" outlineLevel="0" collapsed="false">
      <c r="B32" s="12"/>
      <c r="C32" s="12"/>
      <c r="D32" s="12"/>
      <c r="E32" s="12"/>
      <c r="F32" s="12"/>
      <c r="G32" s="12"/>
      <c r="AA32" s="85" t="n">
        <v>13.7</v>
      </c>
      <c r="AB32" s="85" t="n">
        <v>13.3</v>
      </c>
    </row>
    <row r="33" customFormat="false" ht="15" hidden="false" customHeight="false" outlineLevel="0" collapsed="false">
      <c r="B33" s="12"/>
      <c r="C33" s="89"/>
      <c r="D33" s="90"/>
      <c r="E33" s="12"/>
      <c r="F33" s="12"/>
      <c r="G33" s="12"/>
      <c r="AA33" s="85" t="n">
        <v>14</v>
      </c>
      <c r="AB33" s="85" t="n">
        <v>13.7</v>
      </c>
    </row>
    <row r="34" customFormat="false" ht="15" hidden="false" customHeight="false" outlineLevel="0" collapsed="false">
      <c r="B34" s="12"/>
      <c r="C34" s="89"/>
      <c r="D34" s="89"/>
      <c r="E34" s="12"/>
      <c r="F34" s="12"/>
      <c r="G34" s="12"/>
      <c r="AA34" s="85" t="n">
        <v>14.3</v>
      </c>
      <c r="AB34" s="85" t="n">
        <v>14</v>
      </c>
    </row>
    <row r="35" customFormat="false" ht="15" hidden="false" customHeight="false" outlineLevel="0" collapsed="false">
      <c r="AA35" s="85" t="n">
        <v>14.7</v>
      </c>
      <c r="AB35" s="85" t="n">
        <v>14.3</v>
      </c>
    </row>
    <row r="36" customFormat="false" ht="15" hidden="false" customHeight="false" outlineLevel="0" collapsed="false">
      <c r="AA36" s="85" t="n">
        <v>15</v>
      </c>
      <c r="AB36" s="85" t="n">
        <v>14.7</v>
      </c>
    </row>
    <row r="37" customFormat="false" ht="15" hidden="false" customHeight="false" outlineLevel="0" collapsed="false">
      <c r="AA37" s="85" t="n">
        <v>15.4</v>
      </c>
      <c r="AB37" s="85" t="n">
        <v>15</v>
      </c>
    </row>
    <row r="38" customFormat="false" ht="15" hidden="false" customHeight="false" outlineLevel="0" collapsed="false">
      <c r="AA38" s="85" t="n">
        <v>15.8</v>
      </c>
      <c r="AB38" s="85" t="n">
        <v>15.4</v>
      </c>
    </row>
    <row r="39" customFormat="false" ht="15" hidden="false" customHeight="false" outlineLevel="0" collapsed="false">
      <c r="AA39" s="85" t="n">
        <v>16.2</v>
      </c>
      <c r="AB39" s="85" t="n">
        <v>15.8</v>
      </c>
    </row>
    <row r="40" customFormat="false" ht="15" hidden="false" customHeight="false" outlineLevel="0" collapsed="false">
      <c r="AA40" s="85" t="n">
        <v>16.5</v>
      </c>
      <c r="AB40" s="85" t="n">
        <v>16</v>
      </c>
    </row>
    <row r="41" customFormat="false" ht="15" hidden="false" customHeight="false" outlineLevel="0" collapsed="false">
      <c r="AA41" s="85" t="n">
        <v>16.9</v>
      </c>
      <c r="AB41" s="85" t="n">
        <v>16.2</v>
      </c>
    </row>
    <row r="42" customFormat="false" ht="15" hidden="false" customHeight="false" outlineLevel="0" collapsed="false">
      <c r="AA42" s="85" t="n">
        <v>17.4</v>
      </c>
      <c r="AB42" s="85" t="n">
        <v>16.5</v>
      </c>
    </row>
    <row r="43" customFormat="false" ht="15" hidden="false" customHeight="false" outlineLevel="0" collapsed="false">
      <c r="AA43" s="85" t="n">
        <v>17.8</v>
      </c>
      <c r="AB43" s="85" t="n">
        <v>16.9</v>
      </c>
    </row>
    <row r="44" customFormat="false" ht="15" hidden="false" customHeight="false" outlineLevel="0" collapsed="false">
      <c r="AA44" s="85" t="n">
        <v>18.2</v>
      </c>
      <c r="AB44" s="85" t="n">
        <v>17.4</v>
      </c>
    </row>
    <row r="45" customFormat="false" ht="15" hidden="false" customHeight="false" outlineLevel="0" collapsed="false">
      <c r="AA45" s="85" t="n">
        <v>18.7</v>
      </c>
      <c r="AB45" s="85" t="n">
        <v>17.8</v>
      </c>
    </row>
    <row r="46" customFormat="false" ht="15" hidden="false" customHeight="false" outlineLevel="0" collapsed="false">
      <c r="AA46" s="85" t="n">
        <v>19.1</v>
      </c>
      <c r="AB46" s="85" t="n">
        <v>18</v>
      </c>
    </row>
    <row r="47" customFormat="false" ht="15" hidden="false" customHeight="false" outlineLevel="0" collapsed="false">
      <c r="AA47" s="85" t="n">
        <v>19.6</v>
      </c>
      <c r="AB47" s="85" t="n">
        <v>18.2</v>
      </c>
    </row>
    <row r="48" customFormat="false" ht="15" hidden="false" customHeight="false" outlineLevel="0" collapsed="false">
      <c r="AA48" s="85" t="n">
        <v>20</v>
      </c>
      <c r="AB48" s="85" t="n">
        <v>18.7</v>
      </c>
    </row>
    <row r="49" customFormat="false" ht="15" hidden="false" customHeight="false" outlineLevel="0" collapsed="false">
      <c r="AA49" s="85" t="n">
        <v>20.5</v>
      </c>
      <c r="AB49" s="85" t="n">
        <v>19.1</v>
      </c>
    </row>
    <row r="50" customFormat="false" ht="15" hidden="false" customHeight="false" outlineLevel="0" collapsed="false">
      <c r="AA50" s="85" t="n">
        <v>21</v>
      </c>
      <c r="AB50" s="85" t="n">
        <v>19.6</v>
      </c>
    </row>
    <row r="51" customFormat="false" ht="15" hidden="false" customHeight="false" outlineLevel="0" collapsed="false">
      <c r="AA51" s="85" t="n">
        <v>21.5</v>
      </c>
      <c r="AB51" s="85" t="n">
        <v>20</v>
      </c>
    </row>
    <row r="52" customFormat="false" ht="15" hidden="false" customHeight="false" outlineLevel="0" collapsed="false">
      <c r="AA52" s="85" t="n">
        <v>22.1</v>
      </c>
      <c r="AB52" s="85" t="n">
        <v>20.5</v>
      </c>
    </row>
    <row r="53" customFormat="false" ht="15" hidden="false" customHeight="false" outlineLevel="0" collapsed="false">
      <c r="AA53" s="85" t="n">
        <v>22.6</v>
      </c>
      <c r="AB53" s="85" t="n">
        <v>21</v>
      </c>
    </row>
    <row r="54" customFormat="false" ht="15" hidden="false" customHeight="false" outlineLevel="0" collapsed="false">
      <c r="AA54" s="85" t="n">
        <v>23.2</v>
      </c>
      <c r="AB54" s="85" t="n">
        <v>21.5</v>
      </c>
    </row>
    <row r="55" customFormat="false" ht="15" hidden="false" customHeight="false" outlineLevel="0" collapsed="false">
      <c r="AA55" s="85" t="n">
        <v>23.7</v>
      </c>
      <c r="AB55" s="85" t="n">
        <v>22</v>
      </c>
    </row>
    <row r="56" customFormat="false" ht="15" hidden="false" customHeight="false" outlineLevel="0" collapsed="false">
      <c r="AA56" s="85" t="n">
        <v>24.3</v>
      </c>
      <c r="AB56" s="85" t="n">
        <v>22.1</v>
      </c>
    </row>
    <row r="57" customFormat="false" ht="15" hidden="false" customHeight="false" outlineLevel="0" collapsed="false">
      <c r="AA57" s="85" t="n">
        <v>24.9</v>
      </c>
      <c r="AB57" s="85" t="n">
        <v>22.6</v>
      </c>
    </row>
    <row r="58" customFormat="false" ht="15" hidden="false" customHeight="false" outlineLevel="0" collapsed="false">
      <c r="AA58" s="85" t="n">
        <v>25.5</v>
      </c>
      <c r="AB58" s="85" t="n">
        <v>23.2</v>
      </c>
    </row>
    <row r="59" customFormat="false" ht="15" hidden="false" customHeight="false" outlineLevel="0" collapsed="false">
      <c r="AA59" s="85" t="n">
        <v>26.1</v>
      </c>
      <c r="AB59" s="85" t="n">
        <v>23.7</v>
      </c>
    </row>
    <row r="60" customFormat="false" ht="15" hidden="false" customHeight="false" outlineLevel="0" collapsed="false">
      <c r="AA60" s="85" t="n">
        <v>26.7</v>
      </c>
      <c r="AB60" s="85" t="n">
        <v>24.3</v>
      </c>
    </row>
    <row r="61" customFormat="false" ht="15" hidden="false" customHeight="false" outlineLevel="0" collapsed="false">
      <c r="AA61" s="85" t="n">
        <v>27.4</v>
      </c>
      <c r="AB61" s="85" t="n">
        <v>24.9</v>
      </c>
    </row>
    <row r="62" customFormat="false" ht="15" hidden="false" customHeight="false" outlineLevel="0" collapsed="false">
      <c r="AA62" s="85" t="n">
        <v>28</v>
      </c>
      <c r="AB62" s="85" t="n">
        <v>25.5</v>
      </c>
    </row>
    <row r="63" customFormat="false" ht="15" hidden="false" customHeight="false" outlineLevel="0" collapsed="false">
      <c r="AA63" s="85" t="n">
        <v>28.7</v>
      </c>
      <c r="AB63" s="85" t="n">
        <v>26.1</v>
      </c>
    </row>
    <row r="64" customFormat="false" ht="15" hidden="false" customHeight="false" outlineLevel="0" collapsed="false">
      <c r="AA64" s="85" t="n">
        <v>29.4</v>
      </c>
      <c r="AB64" s="85" t="n">
        <v>26.7</v>
      </c>
    </row>
    <row r="65" customFormat="false" ht="15" hidden="false" customHeight="false" outlineLevel="0" collapsed="false">
      <c r="AA65" s="85" t="n">
        <v>30.1</v>
      </c>
      <c r="AB65" s="85" t="n">
        <v>27</v>
      </c>
    </row>
    <row r="66" customFormat="false" ht="15" hidden="false" customHeight="false" outlineLevel="0" collapsed="false">
      <c r="AA66" s="85" t="n">
        <v>30.9</v>
      </c>
      <c r="AB66" s="85" t="n">
        <v>27.4</v>
      </c>
    </row>
    <row r="67" customFormat="false" ht="15" hidden="false" customHeight="false" outlineLevel="0" collapsed="false">
      <c r="AA67" s="85" t="n">
        <v>31.6</v>
      </c>
      <c r="AB67" s="85" t="n">
        <v>28</v>
      </c>
    </row>
    <row r="68" customFormat="false" ht="15" hidden="false" customHeight="false" outlineLevel="0" collapsed="false">
      <c r="AA68" s="85" t="n">
        <v>32.4</v>
      </c>
      <c r="AB68" s="85" t="n">
        <v>28.7</v>
      </c>
    </row>
    <row r="69" customFormat="false" ht="15" hidden="false" customHeight="false" outlineLevel="0" collapsed="false">
      <c r="AA69" s="85" t="n">
        <v>33.2</v>
      </c>
      <c r="AB69" s="85" t="n">
        <v>29.4</v>
      </c>
    </row>
    <row r="70" customFormat="false" ht="15" hidden="false" customHeight="false" outlineLevel="0" collapsed="false">
      <c r="AA70" s="85" t="n">
        <v>34</v>
      </c>
      <c r="AB70" s="85" t="n">
        <v>30</v>
      </c>
    </row>
    <row r="71" customFormat="false" ht="15" hidden="false" customHeight="false" outlineLevel="0" collapsed="false">
      <c r="AA71" s="85" t="n">
        <v>34.8</v>
      </c>
      <c r="AB71" s="85" t="n">
        <v>30.1</v>
      </c>
    </row>
    <row r="72" customFormat="false" ht="15" hidden="false" customHeight="false" outlineLevel="0" collapsed="false">
      <c r="AA72" s="85" t="n">
        <v>35.7</v>
      </c>
      <c r="AB72" s="85" t="n">
        <v>30.9</v>
      </c>
    </row>
    <row r="73" customFormat="false" ht="15" hidden="false" customHeight="false" outlineLevel="0" collapsed="false">
      <c r="AA73" s="85" t="n">
        <v>36.5</v>
      </c>
      <c r="AB73" s="85" t="n">
        <v>31.6</v>
      </c>
    </row>
    <row r="74" customFormat="false" ht="15" hidden="false" customHeight="false" outlineLevel="0" collapsed="false">
      <c r="AA74" s="85" t="n">
        <v>37.4</v>
      </c>
      <c r="AB74" s="85" t="n">
        <v>32.4</v>
      </c>
    </row>
    <row r="75" customFormat="false" ht="15" hidden="false" customHeight="false" outlineLevel="0" collapsed="false">
      <c r="AA75" s="85" t="n">
        <v>38.3</v>
      </c>
      <c r="AB75" s="85" t="n">
        <v>33</v>
      </c>
    </row>
    <row r="76" customFormat="false" ht="15" hidden="false" customHeight="false" outlineLevel="0" collapsed="false">
      <c r="AA76" s="85" t="n">
        <v>39.2</v>
      </c>
      <c r="AB76" s="85" t="n">
        <v>33.2</v>
      </c>
    </row>
    <row r="77" customFormat="false" ht="15" hidden="false" customHeight="false" outlineLevel="0" collapsed="false">
      <c r="AA77" s="85" t="n">
        <v>40.2</v>
      </c>
      <c r="AB77" s="85" t="n">
        <v>34</v>
      </c>
    </row>
    <row r="78" customFormat="false" ht="15" hidden="false" customHeight="false" outlineLevel="0" collapsed="false">
      <c r="AA78" s="85" t="n">
        <v>41.2</v>
      </c>
      <c r="AB78" s="85" t="n">
        <v>34.8</v>
      </c>
    </row>
    <row r="79" customFormat="false" ht="15" hidden="false" customHeight="false" outlineLevel="0" collapsed="false">
      <c r="AA79" s="85" t="n">
        <v>42.2</v>
      </c>
      <c r="AB79" s="85" t="n">
        <v>35.7</v>
      </c>
    </row>
    <row r="80" customFormat="false" ht="15" hidden="false" customHeight="false" outlineLevel="0" collapsed="false">
      <c r="AA80" s="85" t="n">
        <v>43.2</v>
      </c>
      <c r="AB80" s="85" t="n">
        <v>36</v>
      </c>
    </row>
    <row r="81" customFormat="false" ht="15" hidden="false" customHeight="false" outlineLevel="0" collapsed="false">
      <c r="AA81" s="85" t="n">
        <v>44.2</v>
      </c>
      <c r="AB81" s="85" t="n">
        <v>36.5</v>
      </c>
    </row>
    <row r="82" customFormat="false" ht="15" hidden="false" customHeight="false" outlineLevel="0" collapsed="false">
      <c r="AA82" s="85" t="n">
        <v>45.3</v>
      </c>
      <c r="AB82" s="85" t="n">
        <v>37.4</v>
      </c>
    </row>
    <row r="83" customFormat="false" ht="15" hidden="false" customHeight="false" outlineLevel="0" collapsed="false">
      <c r="AA83" s="85" t="n">
        <v>46.4</v>
      </c>
      <c r="AB83" s="85" t="n">
        <v>38.3</v>
      </c>
    </row>
    <row r="84" customFormat="false" ht="15" hidden="false" customHeight="false" outlineLevel="0" collapsed="false">
      <c r="AA84" s="85" t="n">
        <v>47.5</v>
      </c>
      <c r="AB84" s="85" t="n">
        <v>39</v>
      </c>
    </row>
    <row r="85" customFormat="false" ht="15" hidden="false" customHeight="false" outlineLevel="0" collapsed="false">
      <c r="AA85" s="85" t="n">
        <v>48.7</v>
      </c>
      <c r="AB85" s="85" t="n">
        <v>39.2</v>
      </c>
    </row>
    <row r="86" customFormat="false" ht="15" hidden="false" customHeight="false" outlineLevel="0" collapsed="false">
      <c r="AA86" s="85" t="n">
        <v>49.9</v>
      </c>
      <c r="AB86" s="85" t="n">
        <v>40.2</v>
      </c>
    </row>
    <row r="87" customFormat="false" ht="15" hidden="false" customHeight="false" outlineLevel="0" collapsed="false">
      <c r="AA87" s="85" t="n">
        <v>51.1</v>
      </c>
      <c r="AB87" s="85" t="n">
        <v>41.2</v>
      </c>
    </row>
    <row r="88" customFormat="false" ht="15" hidden="false" customHeight="false" outlineLevel="0" collapsed="false">
      <c r="AA88" s="85" t="n">
        <v>52.3</v>
      </c>
      <c r="AB88" s="85" t="n">
        <v>42.2</v>
      </c>
    </row>
    <row r="89" customFormat="false" ht="15" hidden="false" customHeight="false" outlineLevel="0" collapsed="false">
      <c r="AA89" s="85" t="n">
        <v>53.6</v>
      </c>
      <c r="AB89" s="85" t="n">
        <v>43</v>
      </c>
    </row>
    <row r="90" customFormat="false" ht="15" hidden="false" customHeight="false" outlineLevel="0" collapsed="false">
      <c r="AA90" s="85" t="n">
        <v>54.9</v>
      </c>
      <c r="AB90" s="85" t="n">
        <v>43.2</v>
      </c>
    </row>
    <row r="91" customFormat="false" ht="15" hidden="false" customHeight="false" outlineLevel="0" collapsed="false">
      <c r="AA91" s="85" t="n">
        <v>56.2</v>
      </c>
      <c r="AB91" s="85" t="n">
        <v>44.2</v>
      </c>
    </row>
    <row r="92" customFormat="false" ht="15" hidden="false" customHeight="false" outlineLevel="0" collapsed="false">
      <c r="AA92" s="85" t="n">
        <v>57.6</v>
      </c>
      <c r="AB92" s="85" t="n">
        <v>45.3</v>
      </c>
    </row>
    <row r="93" customFormat="false" ht="15" hidden="false" customHeight="false" outlineLevel="0" collapsed="false">
      <c r="AA93" s="85" t="n">
        <v>59</v>
      </c>
      <c r="AB93" s="85" t="n">
        <v>46.4</v>
      </c>
    </row>
    <row r="94" customFormat="false" ht="15" hidden="false" customHeight="false" outlineLevel="0" collapsed="false">
      <c r="AA94" s="85" t="n">
        <v>60.4</v>
      </c>
      <c r="AB94" s="85" t="n">
        <v>47</v>
      </c>
    </row>
    <row r="95" customFormat="false" ht="15" hidden="false" customHeight="false" outlineLevel="0" collapsed="false">
      <c r="AA95" s="85" t="n">
        <v>61.9</v>
      </c>
      <c r="AB95" s="85" t="n">
        <v>47.5</v>
      </c>
    </row>
    <row r="96" customFormat="false" ht="15" hidden="false" customHeight="false" outlineLevel="0" collapsed="false">
      <c r="AA96" s="85" t="n">
        <v>63.4</v>
      </c>
      <c r="AB96" s="85" t="n">
        <v>48.7</v>
      </c>
    </row>
    <row r="97" customFormat="false" ht="15" hidden="false" customHeight="false" outlineLevel="0" collapsed="false">
      <c r="AA97" s="85" t="n">
        <v>64.9</v>
      </c>
      <c r="AB97" s="85" t="n">
        <v>49.9</v>
      </c>
    </row>
    <row r="98" customFormat="false" ht="15" hidden="false" customHeight="false" outlineLevel="0" collapsed="false">
      <c r="AA98" s="85" t="n">
        <v>66.5</v>
      </c>
      <c r="AB98" s="85" t="n">
        <v>51</v>
      </c>
    </row>
    <row r="99" customFormat="false" ht="15" hidden="false" customHeight="false" outlineLevel="0" collapsed="false">
      <c r="AA99" s="85" t="n">
        <v>68.1</v>
      </c>
      <c r="AB99" s="85" t="n">
        <v>51.1</v>
      </c>
    </row>
    <row r="100" customFormat="false" ht="15" hidden="false" customHeight="false" outlineLevel="0" collapsed="false">
      <c r="AA100" s="85" t="n">
        <v>69.8</v>
      </c>
      <c r="AB100" s="85" t="n">
        <v>52.3</v>
      </c>
    </row>
    <row r="101" customFormat="false" ht="15" hidden="false" customHeight="false" outlineLevel="0" collapsed="false">
      <c r="AA101" s="85" t="n">
        <v>71.5</v>
      </c>
      <c r="AB101" s="85" t="n">
        <v>53.6</v>
      </c>
    </row>
    <row r="102" customFormat="false" ht="15" hidden="false" customHeight="false" outlineLevel="0" collapsed="false">
      <c r="AA102" s="85" t="n">
        <v>73.2</v>
      </c>
      <c r="AB102" s="85" t="n">
        <v>54.9</v>
      </c>
    </row>
    <row r="103" customFormat="false" ht="15" hidden="false" customHeight="false" outlineLevel="0" collapsed="false">
      <c r="AA103" s="85" t="n">
        <v>75</v>
      </c>
      <c r="AB103" s="85" t="n">
        <v>56</v>
      </c>
    </row>
    <row r="104" customFormat="false" ht="15" hidden="false" customHeight="false" outlineLevel="0" collapsed="false">
      <c r="AA104" s="85" t="n">
        <v>76.8</v>
      </c>
      <c r="AB104" s="85" t="n">
        <v>56.2</v>
      </c>
    </row>
    <row r="105" customFormat="false" ht="15" hidden="false" customHeight="false" outlineLevel="0" collapsed="false">
      <c r="AA105" s="85" t="n">
        <v>78.7</v>
      </c>
      <c r="AB105" s="85" t="n">
        <v>57.6</v>
      </c>
    </row>
    <row r="106" customFormat="false" ht="15" hidden="false" customHeight="false" outlineLevel="0" collapsed="false">
      <c r="AA106" s="85" t="n">
        <v>80.6</v>
      </c>
      <c r="AB106" s="85" t="n">
        <v>59</v>
      </c>
    </row>
    <row r="107" customFormat="false" ht="15" hidden="false" customHeight="false" outlineLevel="0" collapsed="false">
      <c r="AA107" s="85" t="n">
        <v>82.5</v>
      </c>
      <c r="AB107" s="85" t="n">
        <v>60.4</v>
      </c>
    </row>
    <row r="108" customFormat="false" ht="15" hidden="false" customHeight="false" outlineLevel="0" collapsed="false">
      <c r="AA108" s="85" t="n">
        <v>84.5</v>
      </c>
      <c r="AB108" s="85" t="n">
        <v>61.9</v>
      </c>
    </row>
    <row r="109" customFormat="false" ht="15" hidden="false" customHeight="false" outlineLevel="0" collapsed="false">
      <c r="AA109" s="85" t="n">
        <v>86.6</v>
      </c>
      <c r="AB109" s="85" t="n">
        <v>62</v>
      </c>
    </row>
    <row r="110" customFormat="false" ht="15" hidden="false" customHeight="false" outlineLevel="0" collapsed="false">
      <c r="AA110" s="85" t="n">
        <v>88.7</v>
      </c>
      <c r="AB110" s="85" t="n">
        <v>63.4</v>
      </c>
    </row>
    <row r="111" customFormat="false" ht="15" hidden="false" customHeight="false" outlineLevel="0" collapsed="false">
      <c r="AA111" s="85" t="n">
        <v>90.9</v>
      </c>
      <c r="AB111" s="85" t="n">
        <v>64.9</v>
      </c>
    </row>
    <row r="112" customFormat="false" ht="15" hidden="false" customHeight="false" outlineLevel="0" collapsed="false">
      <c r="AA112" s="85" t="n">
        <v>93.1</v>
      </c>
      <c r="AB112" s="85" t="n">
        <v>66.5</v>
      </c>
    </row>
    <row r="113" customFormat="false" ht="15" hidden="false" customHeight="false" outlineLevel="0" collapsed="false">
      <c r="AA113" s="85" t="n">
        <v>95.3</v>
      </c>
      <c r="AB113" s="85" t="n">
        <v>68</v>
      </c>
    </row>
    <row r="114" customFormat="false" ht="15" hidden="false" customHeight="false" outlineLevel="0" collapsed="false">
      <c r="AA114" s="85" t="n">
        <v>97.6</v>
      </c>
      <c r="AB114" s="85" t="n">
        <v>68.1</v>
      </c>
    </row>
    <row r="115" customFormat="false" ht="15" hidden="false" customHeight="false" outlineLevel="0" collapsed="false">
      <c r="AA115" s="85" t="n">
        <v>100</v>
      </c>
      <c r="AB115" s="85" t="n">
        <v>69.8</v>
      </c>
    </row>
    <row r="116" customFormat="false" ht="15" hidden="false" customHeight="false" outlineLevel="0" collapsed="false">
      <c r="AA116" s="85"/>
      <c r="AB116" s="85" t="n">
        <v>71.5</v>
      </c>
    </row>
    <row r="117" customFormat="false" ht="15" hidden="false" customHeight="false" outlineLevel="0" collapsed="false">
      <c r="AA117" s="85"/>
      <c r="AB117" s="85" t="n">
        <v>73.2</v>
      </c>
    </row>
    <row r="118" customFormat="false" ht="15" hidden="false" customHeight="false" outlineLevel="0" collapsed="false">
      <c r="AA118" s="85"/>
      <c r="AB118" s="85" t="n">
        <v>75</v>
      </c>
    </row>
    <row r="119" customFormat="false" ht="15" hidden="false" customHeight="false" outlineLevel="0" collapsed="false">
      <c r="AA119" s="85"/>
      <c r="AB119" s="85" t="n">
        <v>76.8</v>
      </c>
    </row>
    <row r="120" customFormat="false" ht="15" hidden="false" customHeight="false" outlineLevel="0" collapsed="false">
      <c r="AA120" s="85"/>
      <c r="AB120" s="85" t="n">
        <v>78.7</v>
      </c>
    </row>
    <row r="121" customFormat="false" ht="15" hidden="false" customHeight="false" outlineLevel="0" collapsed="false">
      <c r="AA121" s="85"/>
      <c r="AB121" s="85" t="n">
        <v>80.6</v>
      </c>
    </row>
    <row r="122" customFormat="false" ht="15" hidden="false" customHeight="false" outlineLevel="0" collapsed="false">
      <c r="AA122" s="85"/>
      <c r="AB122" s="85" t="n">
        <v>82</v>
      </c>
    </row>
    <row r="123" customFormat="false" ht="15" hidden="false" customHeight="false" outlineLevel="0" collapsed="false">
      <c r="AA123" s="85"/>
      <c r="AB123" s="85" t="n">
        <v>82.5</v>
      </c>
    </row>
    <row r="124" customFormat="false" ht="15" hidden="false" customHeight="false" outlineLevel="0" collapsed="false">
      <c r="AA124" s="85"/>
      <c r="AB124" s="85" t="n">
        <v>84.5</v>
      </c>
    </row>
    <row r="125" customFormat="false" ht="15" hidden="false" customHeight="false" outlineLevel="0" collapsed="false">
      <c r="AA125" s="85"/>
      <c r="AB125" s="85" t="n">
        <v>86.6</v>
      </c>
    </row>
    <row r="126" customFormat="false" ht="15" hidden="false" customHeight="false" outlineLevel="0" collapsed="false">
      <c r="AA126" s="85"/>
      <c r="AB126" s="85" t="n">
        <v>88.7</v>
      </c>
    </row>
    <row r="127" customFormat="false" ht="15" hidden="false" customHeight="false" outlineLevel="0" collapsed="false">
      <c r="AA127" s="85"/>
      <c r="AB127" s="85" t="n">
        <v>90.9</v>
      </c>
    </row>
    <row r="128" customFormat="false" ht="15" hidden="false" customHeight="false" outlineLevel="0" collapsed="false">
      <c r="AA128" s="85"/>
      <c r="AB128" s="85" t="n">
        <v>91</v>
      </c>
    </row>
    <row r="129" customFormat="false" ht="15" hidden="false" customHeight="false" outlineLevel="0" collapsed="false">
      <c r="AA129" s="85"/>
      <c r="AB129" s="85" t="n">
        <v>93.1</v>
      </c>
    </row>
    <row r="130" customFormat="false" ht="15" hidden="false" customHeight="false" outlineLevel="0" collapsed="false">
      <c r="AA130" s="85"/>
      <c r="AB130" s="85" t="n">
        <v>95.3</v>
      </c>
    </row>
    <row r="131" customFormat="false" ht="15" hidden="false" customHeight="false" outlineLevel="0" collapsed="false">
      <c r="AA131" s="85"/>
      <c r="AB131" s="85" t="n">
        <v>97.6</v>
      </c>
    </row>
    <row r="132" customFormat="false" ht="15" hidden="false" customHeight="false" outlineLevel="0" collapsed="false">
      <c r="AB132" s="91" t="n">
        <v>100</v>
      </c>
    </row>
    <row r="146" customFormat="false" ht="15" hidden="false" customHeight="false" outlineLevel="0" collapsed="false">
      <c r="H146" s="92"/>
    </row>
    <row r="147" customFormat="false" ht="15" hidden="false" customHeight="false" outlineLevel="0" collapsed="false">
      <c r="H147" s="92"/>
    </row>
    <row r="148" customFormat="false" ht="15" hidden="false" customHeight="false" outlineLevel="0" collapsed="false">
      <c r="H148" s="92"/>
    </row>
    <row r="149" customFormat="false" ht="15" hidden="false" customHeight="false" outlineLevel="0" collapsed="false">
      <c r="H149" s="92"/>
    </row>
    <row r="150" customFormat="false" ht="15" hidden="false" customHeight="false" outlineLevel="0" collapsed="false">
      <c r="H150" s="92"/>
    </row>
    <row r="151" customFormat="false" ht="15" hidden="false" customHeight="false" outlineLevel="0" collapsed="false">
      <c r="H151" s="92"/>
    </row>
    <row r="152" customFormat="false" ht="15" hidden="false" customHeight="false" outlineLevel="0" collapsed="false">
      <c r="H152" s="92"/>
    </row>
  </sheetData>
  <sheetProtection sheet="true" password="dd2c" objects="true" scenarios="true"/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2" activeCellId="0" sqref="J32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2012-10-17T01:41:25Z</dcterms:created>
  <dc:creator>Yogesh Ramadass</dc:creator>
  <dc:description/>
  <dc:language>en-US</dc:language>
  <cp:lastModifiedBy/>
  <dcterms:modified xsi:type="dcterms:W3CDTF">2022-12-10T10:00:31Z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