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Présentation" sheetId="2" r:id="rId5"/>
    <sheet state="visible" name="Principales hypothèses" sheetId="3" r:id="rId6"/>
    <sheet state="visible" name="Les composantes du CA par canal" sheetId="4" r:id="rId7"/>
    <sheet state="visible" name="Profits &amp; Loss (P&amp;L)" sheetId="5" r:id="rId8"/>
    <sheet state="visible" name="Synthèse Marges" sheetId="6" r:id="rId9"/>
  </sheets>
  <definedNames/>
  <calcPr/>
  <extLst>
    <ext uri="GoogleSheetsCustomDataVersion2">
      <go:sheetsCustomData xmlns:go="http://customooxmlschemas.google.com/" r:id="rId10" roundtripDataChecksum="QyfPlZk0PXFtEcVwsyGfhwnn/fuBI5e9J/txlK3ii6o="/>
    </ext>
  </extLst>
</workbook>
</file>

<file path=xl/comments1.xml><?xml version="1.0" encoding="utf-8"?>
<comments xmlns:r="http://schemas.openxmlformats.org/officeDocument/2006/relationships" xmlns="http://schemas.openxmlformats.org/spreadsheetml/2006/main">
  <authors>
    <author/>
  </authors>
  <commentList>
    <comment authorId="0" ref="K27">
      <text>
        <t xml:space="preserve">======
ID#AAAAkF8AvKY
Henri ISAAC    (2022-11-16 21:41:26)
après 3 années, il sera nécessaire de réinvestir dans une mise à jour ou dans un rafraichissement de la maquette</t>
      </text>
    </comment>
    <comment authorId="0" ref="G27">
      <text>
        <t xml:space="preserve">======
ID#AAAAkF8AvKU
Henri ISAAC    (2022-11-16 21:41:26)
faris de maintenance de l'application e-commerce. Débugage, améliorations fonctionnelles</t>
      </text>
    </comment>
    <comment authorId="0" ref="B37">
      <text>
        <t xml:space="preserve">======
ID#AAAAkF8AvKQ
Henri ISAAC    (2022-11-16 21:41:26)
réception, entreposage, expédition</t>
      </text>
    </comment>
    <comment authorId="0" ref="B28">
      <text>
        <t xml:space="preserve">======
ID#AAAAkF8AvKI
Henri ISAAC    (2022-11-16 21:41:26)
si vous avez un projet avec une version oudes déclinaisons internationales de votre site</t>
      </text>
    </comment>
    <comment authorId="0" ref="B15">
      <text>
        <t xml:space="preserve">======
ID#AAAAkF8AvKE
Henri ISAAC    (2022-11-16 21:41:26)
nombre d'e-mails opt-in dans votre base iniitiale</t>
      </text>
    </comment>
    <comment authorId="0" ref="B14">
      <text>
        <t xml:space="preserve">======
ID#AAAAkF8AvKA
Henri ISAAC    (2022-11-16 21:41:26)
Un 1€ investi génère x€ de chiffre d'affaires</t>
      </text>
    </comment>
    <comment authorId="0" ref="C32">
      <text>
        <t xml:space="preserve">======
ID#AAAAkF8AvJw
Henri ISAAC    (2022-11-16 21:41:26)
frais de l'agence en % du budget affecté aux mots-clés</t>
      </text>
    </comment>
    <comment authorId="0" ref="B43">
      <text>
        <t xml:space="preserve">======
ID#AAAAkF8AvJs
Henri ISAAC    (2022-11-16 21:41:26)
nombre d'appels de client pour 100 ventes</t>
      </text>
    </comment>
  </commentList>
  <extLst>
    <ext uri="GoogleSheetsCustomDataVersion2">
      <go:sheetsCustomData xmlns:go="http://customooxmlschemas.google.com/" r:id="rId1" roundtripDataSignature="AMtx7mgOZJfspIWeB7He+vAPP4ZEUTPR3Q=="/>
    </ext>
  </extLst>
</comments>
</file>

<file path=xl/comments2.xml><?xml version="1.0" encoding="utf-8"?>
<comments xmlns:r="http://schemas.openxmlformats.org/officeDocument/2006/relationships" xmlns="http://schemas.openxmlformats.org/spreadsheetml/2006/main">
  <authors>
    <author/>
  </authors>
  <commentList>
    <comment authorId="0" ref="B28">
      <text>
        <t xml:space="preserve">======
ID#AAAAkF8AvKM
Henri ISAAC    (2022-11-16 21:41:26)
estimation du temps moyen de préparation d'une commande. Exprimé en minutes</t>
      </text>
    </comment>
    <comment authorId="0" ref="A27">
      <text>
        <t xml:space="preserve">======
ID#AAAAkF8AvJ8
Henri ISAAC    (2022-11-16 21:41:26)
Le calcul de cet indicateur permet 1) de mesurer la pertinence des hypothèses globales de trafic et de constituer une variable de contrôle (200 commandes par jour en année 1, typiquement, est improbable dans de nombreux cas), et 2) de dimensionner le nombre de préparateurs de commandes. Selon les catégories de produits et le nombre de produits dans une commande, on estime combien de préparateurs sont nécessaires. En supposant que, en moyenne, un préparateur réalise environ 40 commandes/jour. 
On estime le nombre de jours ouvrés à 231 :
5 j x 52 = 260 - 14 jours fériés - 15 jours de fermeture (possible de ne pas retenir cette dernière hypothèse).</t>
      </text>
    </comment>
    <comment authorId="0" ref="C29">
      <text>
        <t xml:space="preserve">======
ID#AAAAkF8AvJ4
Henri ISAAC    (2022-11-16 21:41:26)
Cette case s'interprète de la façon suivante:. Sur la base d'un temps de travail journalier de 7h , il faut x % du temps de travail de cet employé pour traiter, en moyenne, les commandes journalières. Ici la valeur 0,25 indique qu'il faut le quart du temps de travail journalier pour traiter les commandes la prmeière année</t>
      </text>
    </comment>
    <comment authorId="0" ref="A29">
      <text>
        <t xml:space="preserve">======
ID#AAAAkF8AvJ0
Henri ISAAC    (2022-11-16 21:41:26)
sur une base de 7 h de temps de travail par jour</t>
      </text>
    </comment>
  </commentList>
  <extLst>
    <ext uri="GoogleSheetsCustomDataVersion2">
      <go:sheetsCustomData xmlns:go="http://customooxmlschemas.google.com/" r:id="rId1" roundtripDataSignature="AMtx7mjgDJVkGcVSM8t4CqdqHLsdxEaiYQ=="/>
    </ext>
  </extLst>
</comments>
</file>

<file path=xl/sharedStrings.xml><?xml version="1.0" encoding="utf-8"?>
<sst xmlns="http://schemas.openxmlformats.org/spreadsheetml/2006/main" count="153" uniqueCount="120">
  <si>
    <t>© Henri ISAAC, 2017</t>
  </si>
  <si>
    <t>Business plan e-commerce</t>
  </si>
  <si>
    <t xml:space="preserve">Ce classeur Excel est une proposition de business plan e-commerce. </t>
  </si>
  <si>
    <t>Il n'est pas complet ; il vous appartient de le compléter avec vos hypothèses.</t>
  </si>
  <si>
    <t>Il est construit sur un modèle d'affaires de vente directe en B2C.</t>
  </si>
  <si>
    <t>Seuls certains leviers marketing sont identifiés. Il vous appartient de les compléter en fonction de votre stratégie marketing.</t>
  </si>
  <si>
    <r>
      <rPr>
        <rFont val="Calibri"/>
        <color theme="0"/>
        <sz val="20.0"/>
      </rPr>
      <t>É</t>
    </r>
    <r>
      <rPr>
        <rFont val="News Gothic MT"/>
        <color theme="0"/>
        <sz val="20.0"/>
      </rPr>
      <t>tant donné l'importance de la maîtrise des coûts d'acquisition de clients en ligne, une feuille Excel y est entièrement consacrée.</t>
    </r>
  </si>
  <si>
    <t>Vous pouvez ajouter ou modifier toutes les hypothèses.</t>
  </si>
  <si>
    <t>Il ne s'agit que d'un point de départ et d'autres feuilles peuvent s'ajouter en fonction de vos besoins.</t>
  </si>
  <si>
    <t>Cte</t>
  </si>
  <si>
    <t>Année 1</t>
  </si>
  <si>
    <t>Année 2</t>
  </si>
  <si>
    <t>Année 3</t>
  </si>
  <si>
    <t>Année 4</t>
  </si>
  <si>
    <t>Année 5</t>
  </si>
  <si>
    <t>Principales hypothèses e-commerce</t>
  </si>
  <si>
    <t>Panier moyen première année</t>
  </si>
  <si>
    <t>Croissance annuelle du panier moyen</t>
  </si>
  <si>
    <t>Nombre de mois d'activité</t>
  </si>
  <si>
    <t>Taux de croissance visiteurs uniques/jour</t>
  </si>
  <si>
    <t>Taux de conversion</t>
  </si>
  <si>
    <t>Achats (taux de marge brute)</t>
  </si>
  <si>
    <t>Prix d'achat des produits en % du prix de vente</t>
  </si>
  <si>
    <t>Frais e-commerce</t>
  </si>
  <si>
    <t>Frais de port moyen</t>
  </si>
  <si>
    <t>Marketing</t>
  </si>
  <si>
    <r>
      <rPr>
        <rFont val="Source Sans Pro"/>
        <color theme="1"/>
        <sz val="10.0"/>
      </rPr>
      <t xml:space="preserve">Budget </t>
    </r>
    <r>
      <rPr>
        <rFont val="News Gothic MT"/>
        <i/>
        <color theme="1"/>
        <sz val="10.0"/>
      </rPr>
      <t>Online Marketing</t>
    </r>
  </si>
  <si>
    <r>
      <rPr>
        <rFont val="News Gothic MT"/>
        <i/>
        <color theme="1"/>
        <sz val="10.0"/>
      </rPr>
      <t>Performance Online Marketing</t>
    </r>
    <r>
      <rPr>
        <rFont val="News Gothic MT"/>
        <color theme="1"/>
        <sz val="10.0"/>
      </rPr>
      <t xml:space="preserve"> (ratio)</t>
    </r>
  </si>
  <si>
    <t>Base e-mail initiale</t>
  </si>
  <si>
    <t>Fréquence mensuelle des mailings</t>
  </si>
  <si>
    <t>Taux de conversion des e-mails</t>
  </si>
  <si>
    <t>Part des frais de port offerts (politique commerciale)</t>
  </si>
  <si>
    <t>Budget Communication</t>
  </si>
  <si>
    <t>Coûts opérationnels</t>
  </si>
  <si>
    <t>Développement de la plateforme technique e-commerce</t>
  </si>
  <si>
    <t>Analyse Conception</t>
  </si>
  <si>
    <t>AMOA technique</t>
  </si>
  <si>
    <r>
      <rPr>
        <rFont val="Source Sans Pro"/>
        <color theme="0"/>
        <sz val="10.0"/>
      </rPr>
      <t xml:space="preserve">Développement </t>
    </r>
    <r>
      <rPr>
        <rFont val="News Gothic MT"/>
        <i/>
        <color theme="0"/>
        <sz val="10.0"/>
      </rPr>
      <t>Front</t>
    </r>
  </si>
  <si>
    <r>
      <rPr>
        <rFont val="Source Sans Pro"/>
        <color theme="0"/>
        <sz val="10.0"/>
      </rPr>
      <t xml:space="preserve">Développement </t>
    </r>
    <r>
      <rPr>
        <rFont val="News Gothic MT"/>
        <i/>
        <color theme="0"/>
        <sz val="10.0"/>
      </rPr>
      <t>Back</t>
    </r>
  </si>
  <si>
    <t>Mises à jour du site</t>
  </si>
  <si>
    <t>Développement international</t>
  </si>
  <si>
    <t>Hébergement</t>
  </si>
  <si>
    <t>Hébergement annuel</t>
  </si>
  <si>
    <t>SEM</t>
  </si>
  <si>
    <t>Pilotage de l'achat des mots clés</t>
  </si>
  <si>
    <t>e-Mailing</t>
  </si>
  <si>
    <t>Prix de l'e-mail au mille</t>
  </si>
  <si>
    <t>Prix d'une campagne d'e-mails</t>
  </si>
  <si>
    <t>Logistique</t>
  </si>
  <si>
    <t>Frais logistiques, hors transport, au colis</t>
  </si>
  <si>
    <t>Coût de la préparation de la commande</t>
  </si>
  <si>
    <t>15 €/h chargée</t>
  </si>
  <si>
    <t>Coût total</t>
  </si>
  <si>
    <t>Paiement en ligne</t>
  </si>
  <si>
    <t>Commission pour le paiement en ligne</t>
  </si>
  <si>
    <t>Relation client</t>
  </si>
  <si>
    <t>% des appels par rapport aux ventes</t>
  </si>
  <si>
    <t>Coût d'un appel</t>
  </si>
  <si>
    <t>SAV</t>
  </si>
  <si>
    <t>RH</t>
  </si>
  <si>
    <r>
      <rPr>
        <rFont val="Calibri"/>
        <color theme="1"/>
        <sz val="10.0"/>
      </rPr>
      <t>É</t>
    </r>
    <r>
      <rPr>
        <rFont val="News Gothic MT"/>
        <color theme="1"/>
        <sz val="10.0"/>
      </rPr>
      <t>quipe</t>
    </r>
  </si>
  <si>
    <t>Salaire chargé moyen</t>
  </si>
  <si>
    <t>Frais administratifs (3)</t>
  </si>
  <si>
    <t>Catalogue</t>
  </si>
  <si>
    <t>Nombre de produits vendus</t>
  </si>
  <si>
    <t>Coût photo par produit</t>
  </si>
  <si>
    <t>Création fiche produit</t>
  </si>
  <si>
    <t>Taux de renouvellement produit</t>
  </si>
  <si>
    <t>Produits à créer</t>
  </si>
  <si>
    <t>Coût création produit</t>
  </si>
  <si>
    <t>Frais de merchandising</t>
  </si>
  <si>
    <t>T-x mois (Dév.)</t>
  </si>
  <si>
    <t>Panier moyen HT hors frais de port</t>
  </si>
  <si>
    <t>Accès organique</t>
  </si>
  <si>
    <t>Visiteurs uniques annuels</t>
  </si>
  <si>
    <t>Nombre de transactions</t>
  </si>
  <si>
    <t>Chiffre d'affaires</t>
  </si>
  <si>
    <t>Référencement payant (mots clés &amp; affiliation)</t>
  </si>
  <si>
    <t>Budget</t>
  </si>
  <si>
    <t>Ratio</t>
  </si>
  <si>
    <t>E-mailing</t>
  </si>
  <si>
    <t>Base e-mail</t>
  </si>
  <si>
    <t>Fréquence d'envoi mensuelle</t>
  </si>
  <si>
    <t>Nombre d'e-mails envoyés</t>
  </si>
  <si>
    <t>TOTAL</t>
  </si>
  <si>
    <t>Chiffre d'affaires total</t>
  </si>
  <si>
    <t>Nombre de transactions total</t>
  </si>
  <si>
    <t>Commandes journalières</t>
  </si>
  <si>
    <t>Temps de préparation des commandes / jour</t>
  </si>
  <si>
    <t>ETP nécessaire pour préparer les commandes</t>
  </si>
  <si>
    <t>Répartition des revenus</t>
  </si>
  <si>
    <t>Organique</t>
  </si>
  <si>
    <t>Référencement payant</t>
  </si>
  <si>
    <t>Revenus</t>
  </si>
  <si>
    <t>Dev</t>
  </si>
  <si>
    <t>A1</t>
  </si>
  <si>
    <t>% CA</t>
  </si>
  <si>
    <t>A2</t>
  </si>
  <si>
    <t>A3</t>
  </si>
  <si>
    <t>A4</t>
  </si>
  <si>
    <t>A5</t>
  </si>
  <si>
    <t>Prix d'achat des produits</t>
  </si>
  <si>
    <t>Marge brute</t>
  </si>
  <si>
    <t>Budget marketing</t>
  </si>
  <si>
    <t>Mots clés et affiliation</t>
  </si>
  <si>
    <t>Frais de port offerts</t>
  </si>
  <si>
    <r>
      <rPr>
        <rFont val="Source Sans Pro"/>
        <color theme="1"/>
        <sz val="12.0"/>
      </rPr>
      <t xml:space="preserve">Communication </t>
    </r>
    <r>
      <rPr>
        <rFont val="News Gothic MT"/>
        <i/>
        <color theme="1"/>
        <sz val="12.0"/>
      </rPr>
      <t>online</t>
    </r>
    <r>
      <rPr>
        <rFont val="News Gothic MT"/>
        <color theme="1"/>
        <sz val="12.0"/>
      </rPr>
      <t xml:space="preserve"> (bannières, produits gratuits)</t>
    </r>
  </si>
  <si>
    <t>Total budget marketing</t>
  </si>
  <si>
    <t>Marge commerciale</t>
  </si>
  <si>
    <t>Coûts e-commerce</t>
  </si>
  <si>
    <t>Développement et maintenance évolutive de la plateforme e-commerce</t>
  </si>
  <si>
    <t>Amortissement Développement (sur 3 ans)</t>
  </si>
  <si>
    <t>Hébergement + bande passante</t>
  </si>
  <si>
    <t>Pilotage des mots clés et affiliation (externalisé)</t>
  </si>
  <si>
    <t>Gestion des campagnes e-mails (externalisé)</t>
  </si>
  <si>
    <t>Frais logistiques (interne)</t>
  </si>
  <si>
    <t>Merchandising, mise à jour produits</t>
  </si>
  <si>
    <t xml:space="preserve">Pilotage (interne &amp; externe) </t>
  </si>
  <si>
    <t>Total des charges</t>
  </si>
  <si>
    <t xml:space="preserve">Marge nette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</si>
</sst>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 #,##0.0_ \ [$€-1]_ ;_ * \-#,##0.0\ \ [$€-1]_ ;_ * &quot;-&quot;??_ \ [$€-1]_ ;_ @_ "/>
    <numFmt numFmtId="165" formatCode="0.0%"/>
    <numFmt numFmtId="166" formatCode="_ * #,##0_ \ [$€-1]_ ;_ * \-#,##0\ \ [$€-1]_ ;_ * &quot;-&quot;??_ \ [$€-1]_ ;_ @_ "/>
    <numFmt numFmtId="167" formatCode="#,##0\ &quot;€&quot;_);[Red]\(#,##0\ &quot;€&quot;\)"/>
    <numFmt numFmtId="168" formatCode="_-* #,##0\ [$€-40C]_-;\-* #,##0\ [$€-40C]_-;_-* &quot;-&quot;??\ [$€-40C]_-;_-@"/>
    <numFmt numFmtId="169" formatCode="_-* #,##0.00_€_-;\-* #,##0.00_€_-;_-* &quot;-&quot;??_€_-;_-@"/>
    <numFmt numFmtId="170" formatCode="_-* #,##0\ [$€-1]_-;\-* #,##0\ [$€-1]_-;_-* &quot;-&quot;??\ [$€-1]_-;_-@"/>
  </numFmts>
  <fonts count="28">
    <font>
      <sz val="10.0"/>
      <color rgb="FF000000"/>
      <name val="Verdana"/>
      <scheme val="minor"/>
    </font>
    <font>
      <color theme="1"/>
      <name val="Verdana"/>
      <scheme val="minor"/>
    </font>
    <font>
      <b/>
      <sz val="72.0"/>
      <color theme="0"/>
      <name val="Source Sans Pro"/>
    </font>
    <font>
      <sz val="10.0"/>
      <color theme="0"/>
      <name val="Verdana"/>
    </font>
    <font>
      <sz val="20.0"/>
      <color theme="0"/>
      <name val="Source Sans Pro"/>
    </font>
    <font>
      <sz val="10.0"/>
      <color theme="1"/>
      <name val="Verdana"/>
    </font>
    <font>
      <b/>
      <sz val="10.0"/>
      <color theme="1"/>
      <name val="Source Sans Pro"/>
    </font>
    <font>
      <sz val="10.0"/>
      <color theme="1"/>
      <name val="Source Sans Pro"/>
    </font>
    <font>
      <sz val="12.0"/>
      <color theme="1"/>
      <name val="Source Sans Pro"/>
    </font>
    <font>
      <b/>
      <sz val="14.0"/>
      <color rgb="FFFFFFFF"/>
      <name val="Source Sans Pro"/>
    </font>
    <font>
      <b/>
      <sz val="12.0"/>
      <color rgb="FFFFFFFF"/>
      <name val="Source Sans Pro"/>
    </font>
    <font>
      <sz val="10.0"/>
      <color theme="0"/>
      <name val="Source Sans Pro"/>
    </font>
    <font>
      <b/>
      <sz val="14.0"/>
      <color theme="0"/>
      <name val="Source Sans Pro"/>
    </font>
    <font>
      <sz val="12.0"/>
      <color theme="0"/>
      <name val="Source Sans Pro"/>
    </font>
    <font>
      <b/>
      <sz val="10.0"/>
      <color rgb="FFFF0000"/>
      <name val="Source Sans Pro"/>
    </font>
    <font>
      <sz val="10.0"/>
      <color theme="1"/>
      <name val="Libre Franklin"/>
    </font>
    <font>
      <sz val="12.0"/>
      <color theme="0"/>
      <name val="Libre Franklin"/>
    </font>
    <font>
      <b/>
      <sz val="10.0"/>
      <color theme="1"/>
      <name val="Libre Franklin"/>
    </font>
    <font>
      <b/>
      <sz val="12.0"/>
      <color rgb="FFFFFFFF"/>
      <name val="Libre Franklin"/>
    </font>
    <font>
      <b/>
      <sz val="12.0"/>
      <color theme="1"/>
      <name val="Libre Franklin"/>
    </font>
    <font>
      <sz val="10.0"/>
      <color theme="0"/>
      <name val="Libre Franklin"/>
    </font>
    <font>
      <sz val="12.0"/>
      <color rgb="FFFFFFFF"/>
      <name val="Libre Franklin"/>
    </font>
    <font>
      <i/>
      <sz val="12.0"/>
      <color theme="1"/>
      <name val="Source Sans Pro"/>
    </font>
    <font>
      <i/>
      <sz val="10.0"/>
      <color theme="1"/>
      <name val="Source Sans Pro"/>
    </font>
    <font>
      <b/>
      <sz val="9.0"/>
      <color theme="0"/>
      <name val="Libre Franklin"/>
    </font>
    <font>
      <b/>
      <sz val="9.0"/>
      <color theme="1"/>
      <name val="Libre Franklin"/>
    </font>
    <font>
      <b/>
      <sz val="12.0"/>
      <color rgb="FFCCFFCC"/>
      <name val="Libre Franklin"/>
    </font>
    <font>
      <sz val="10.0"/>
      <color rgb="FFCCFFCC"/>
      <name val="Libre Franklin"/>
    </font>
  </fonts>
  <fills count="28">
    <fill>
      <patternFill patternType="none"/>
    </fill>
    <fill>
      <patternFill patternType="lightGray"/>
    </fill>
    <fill>
      <patternFill patternType="solid">
        <fgColor rgb="FF7030A0"/>
        <bgColor rgb="FF7030A0"/>
      </patternFill>
    </fill>
    <fill>
      <patternFill patternType="solid">
        <fgColor rgb="FF5F497A"/>
        <bgColor rgb="FF5F497A"/>
      </patternFill>
    </fill>
    <fill>
      <patternFill patternType="solid">
        <fgColor rgb="FFC0C0C0"/>
        <bgColor rgb="FFC0C0C0"/>
      </patternFill>
    </fill>
    <fill>
      <patternFill patternType="solid">
        <fgColor rgb="FFB8CCE4"/>
        <bgColor rgb="FFB8CCE4"/>
      </patternFill>
    </fill>
    <fill>
      <patternFill patternType="solid">
        <fgColor rgb="FFFF0080"/>
        <bgColor rgb="FFFF0080"/>
      </patternFill>
    </fill>
    <fill>
      <patternFill patternType="solid">
        <fgColor rgb="FFFFFB8F"/>
        <bgColor rgb="FFFFFB8F"/>
      </patternFill>
    </fill>
    <fill>
      <patternFill patternType="solid">
        <fgColor rgb="FFFF0000"/>
        <bgColor rgb="FFFF0000"/>
      </patternFill>
    </fill>
    <fill>
      <patternFill patternType="solid">
        <fgColor theme="0"/>
        <bgColor theme="0"/>
      </patternFill>
    </fill>
    <fill>
      <patternFill patternType="solid">
        <fgColor rgb="FF548DD4"/>
        <bgColor rgb="FF548DD4"/>
      </patternFill>
    </fill>
    <fill>
      <patternFill patternType="solid">
        <fgColor rgb="FF31859B"/>
        <bgColor rgb="FF31859B"/>
      </patternFill>
    </fill>
    <fill>
      <patternFill patternType="solid">
        <fgColor rgb="FFB2A1C7"/>
        <bgColor rgb="FFB2A1C7"/>
      </patternFill>
    </fill>
    <fill>
      <patternFill patternType="solid">
        <fgColor rgb="FF953734"/>
        <bgColor rgb="FF953734"/>
      </patternFill>
    </fill>
    <fill>
      <patternFill patternType="solid">
        <fgColor rgb="FFD99594"/>
        <bgColor rgb="FFD99594"/>
      </patternFill>
    </fill>
    <fill>
      <patternFill patternType="solid">
        <fgColor rgb="FFE5B8B7"/>
        <bgColor rgb="FFE5B8B7"/>
      </patternFill>
    </fill>
    <fill>
      <patternFill patternType="solid">
        <fgColor rgb="FFD6E3BC"/>
        <bgColor rgb="FFD6E3BC"/>
      </patternFill>
    </fill>
    <fill>
      <patternFill patternType="solid">
        <fgColor rgb="FFEAF1DD"/>
        <bgColor rgb="FFEAF1DD"/>
      </patternFill>
    </fill>
    <fill>
      <patternFill patternType="solid">
        <fgColor rgb="FFDBE5F1"/>
        <bgColor rgb="FFDBE5F1"/>
      </patternFill>
    </fill>
    <fill>
      <patternFill patternType="solid">
        <fgColor rgb="FF595959"/>
        <bgColor rgb="FF595959"/>
      </patternFill>
    </fill>
    <fill>
      <patternFill patternType="solid">
        <fgColor rgb="FFFFFF00"/>
        <bgColor rgb="FFFFFF00"/>
      </patternFill>
    </fill>
    <fill>
      <patternFill patternType="solid">
        <fgColor rgb="FF17365D"/>
        <bgColor rgb="FF17365D"/>
      </patternFill>
    </fill>
    <fill>
      <patternFill patternType="solid">
        <fgColor rgb="FFE36C09"/>
        <bgColor rgb="FFE36C09"/>
      </patternFill>
    </fill>
    <fill>
      <patternFill patternType="solid">
        <fgColor rgb="FF8DB3E2"/>
        <bgColor rgb="FF8DB3E2"/>
      </patternFill>
    </fill>
    <fill>
      <patternFill patternType="solid">
        <fgColor rgb="FF660066"/>
        <bgColor rgb="FF660066"/>
      </patternFill>
    </fill>
    <fill>
      <patternFill patternType="solid">
        <fgColor rgb="FFFBD4B4"/>
        <bgColor rgb="FFFBD4B4"/>
      </patternFill>
    </fill>
    <fill>
      <patternFill patternType="solid">
        <fgColor rgb="FF92CDDC"/>
        <bgColor rgb="FF92CDDC"/>
      </patternFill>
    </fill>
    <fill>
      <patternFill patternType="solid">
        <fgColor rgb="FFB6DDE8"/>
        <bgColor rgb="FFB6DDE8"/>
      </patternFill>
    </fill>
  </fills>
  <borders count="13">
    <border/>
    <border>
      <left/>
      <right/>
      <top/>
      <bottom/>
    </border>
    <border>
      <left style="thin">
        <color rgb="FF969696"/>
      </left>
      <right style="thin">
        <color rgb="FF969696"/>
      </right>
      <top style="thin">
        <color rgb="FF969696"/>
      </top>
      <bottom style="thin">
        <color rgb="FF969696"/>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rder>
    <border>
      <right style="thin">
        <color rgb="FF000000"/>
      </right>
    </border>
    <border>
      <left style="thin">
        <color rgb="FF000000"/>
      </left>
      <right/>
      <top/>
      <bottom/>
    </border>
    <border>
      <left/>
      <right style="thin">
        <color rgb="FF000000"/>
      </right>
      <top/>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3" numFmtId="0" xfId="0" applyBorder="1" applyFont="1"/>
    <xf borderId="1" fillId="3" fontId="4" numFmtId="0" xfId="0" applyBorder="1" applyFill="1" applyFont="1"/>
    <xf borderId="1" fillId="3" fontId="5" numFmtId="0" xfId="0" applyBorder="1" applyFont="1"/>
    <xf borderId="2" fillId="0" fontId="6" numFmtId="0" xfId="0" applyBorder="1" applyFont="1"/>
    <xf borderId="2" fillId="0" fontId="7" numFmtId="0" xfId="0" applyBorder="1" applyFont="1"/>
    <xf borderId="2" fillId="4" fontId="8" numFmtId="0" xfId="0" applyAlignment="1" applyBorder="1" applyFill="1" applyFont="1">
      <alignment horizontal="center"/>
    </xf>
    <xf borderId="2" fillId="3" fontId="9" numFmtId="0" xfId="0" applyAlignment="1" applyBorder="1" applyFont="1">
      <alignment vertical="center"/>
    </xf>
    <xf borderId="2" fillId="3" fontId="10" numFmtId="0" xfId="0" applyAlignment="1" applyBorder="1" applyFont="1">
      <alignment vertical="center"/>
    </xf>
    <xf borderId="2" fillId="5" fontId="7" numFmtId="0" xfId="0" applyBorder="1" applyFill="1" applyFont="1"/>
    <xf borderId="2" fillId="6" fontId="6" numFmtId="164" xfId="0" applyBorder="1" applyFill="1" applyFont="1" applyNumberFormat="1"/>
    <xf borderId="2" fillId="0" fontId="7" numFmtId="164" xfId="0" applyBorder="1" applyFont="1" applyNumberFormat="1"/>
    <xf borderId="2" fillId="6" fontId="6" numFmtId="9" xfId="0" applyBorder="1" applyFont="1" applyNumberFormat="1"/>
    <xf borderId="2" fillId="0" fontId="7" numFmtId="9" xfId="0" applyBorder="1" applyFont="1" applyNumberFormat="1"/>
    <xf borderId="2" fillId="7" fontId="7" numFmtId="0" xfId="0" applyBorder="1" applyFill="1" applyFont="1"/>
    <xf borderId="2" fillId="8" fontId="7" numFmtId="9" xfId="0" applyBorder="1" applyFill="1" applyFont="1" applyNumberFormat="1"/>
    <xf borderId="2" fillId="7" fontId="7" numFmtId="3" xfId="0" applyBorder="1" applyFont="1" applyNumberFormat="1"/>
    <xf borderId="2" fillId="9" fontId="7" numFmtId="3" xfId="0" applyBorder="1" applyFill="1" applyFont="1" applyNumberFormat="1"/>
    <xf borderId="2" fillId="7" fontId="7" numFmtId="165" xfId="0" applyBorder="1" applyFont="1" applyNumberFormat="1"/>
    <xf borderId="2" fillId="10" fontId="7" numFmtId="0" xfId="0" applyBorder="1" applyFill="1" applyFont="1"/>
    <xf borderId="2" fillId="7" fontId="7" numFmtId="9" xfId="0" applyBorder="1" applyFont="1" applyNumberFormat="1"/>
    <xf borderId="2" fillId="11" fontId="7" numFmtId="0" xfId="0" applyBorder="1" applyFill="1" applyFont="1"/>
    <xf borderId="2" fillId="7" fontId="7" numFmtId="164" xfId="0" applyBorder="1" applyFont="1" applyNumberFormat="1"/>
    <xf borderId="2" fillId="12" fontId="7" numFmtId="0" xfId="0" applyBorder="1" applyFill="1" applyFont="1"/>
    <xf borderId="2" fillId="7" fontId="7" numFmtId="166" xfId="0" applyBorder="1" applyFont="1" applyNumberFormat="1"/>
    <xf borderId="2" fillId="7" fontId="7" numFmtId="10" xfId="0" applyBorder="1" applyFont="1" applyNumberFormat="1"/>
    <xf borderId="2" fillId="0" fontId="7" numFmtId="166" xfId="0" applyBorder="1" applyFont="1" applyNumberFormat="1"/>
    <xf borderId="2" fillId="3" fontId="11" numFmtId="0" xfId="0" applyBorder="1" applyFont="1"/>
    <xf borderId="2" fillId="9" fontId="7" numFmtId="166" xfId="0" applyBorder="1" applyFont="1" applyNumberFormat="1"/>
    <xf borderId="2" fillId="0" fontId="6" numFmtId="0" xfId="0" applyAlignment="1" applyBorder="1" applyFont="1">
      <alignment horizontal="right"/>
    </xf>
    <xf borderId="2" fillId="3" fontId="12" numFmtId="0" xfId="0" applyBorder="1" applyFont="1"/>
    <xf borderId="2" fillId="3" fontId="13" numFmtId="0" xfId="0" applyBorder="1" applyFont="1"/>
    <xf borderId="2" fillId="3" fontId="13" numFmtId="9" xfId="0" applyBorder="1" applyFont="1" applyNumberFormat="1"/>
    <xf borderId="2" fillId="13" fontId="11" numFmtId="0" xfId="0" applyBorder="1" applyFill="1" applyFont="1"/>
    <xf borderId="2" fillId="3" fontId="11" numFmtId="166" xfId="0" applyBorder="1" applyFont="1" applyNumberFormat="1"/>
    <xf borderId="2" fillId="14" fontId="7" numFmtId="0" xfId="0" applyBorder="1" applyFill="1" applyFont="1"/>
    <xf borderId="2" fillId="3" fontId="11" numFmtId="9" xfId="0" applyBorder="1" applyFont="1" applyNumberFormat="1"/>
    <xf borderId="2" fillId="15" fontId="7" numFmtId="0" xfId="0" applyBorder="1" applyFill="1" applyFont="1"/>
    <xf borderId="2" fillId="16" fontId="7" numFmtId="0" xfId="0" applyBorder="1" applyFill="1" applyFont="1"/>
    <xf borderId="2" fillId="0" fontId="7" numFmtId="167" xfId="0" applyBorder="1" applyFont="1" applyNumberFormat="1"/>
    <xf borderId="2" fillId="0" fontId="7" numFmtId="168" xfId="0" applyBorder="1" applyFont="1" applyNumberFormat="1"/>
    <xf borderId="2" fillId="17" fontId="7" numFmtId="0" xfId="0" applyBorder="1" applyFill="1" applyFont="1"/>
    <xf borderId="2" fillId="0" fontId="7" numFmtId="165" xfId="0" applyBorder="1" applyFont="1" applyNumberFormat="1"/>
    <xf borderId="2" fillId="18" fontId="7" numFmtId="0" xfId="0" applyBorder="1" applyFill="1" applyFont="1"/>
    <xf borderId="2" fillId="0" fontId="14" numFmtId="164" xfId="0" applyBorder="1" applyFont="1" applyNumberFormat="1"/>
    <xf borderId="2" fillId="0" fontId="7" numFmtId="3" xfId="0" applyBorder="1" applyFont="1" applyNumberFormat="1"/>
    <xf borderId="0" fillId="0" fontId="15" numFmtId="0" xfId="0" applyFont="1"/>
    <xf borderId="2" fillId="19" fontId="16" numFmtId="0" xfId="0" applyAlignment="1" applyBorder="1" applyFill="1" applyFont="1">
      <alignment horizontal="center"/>
    </xf>
    <xf borderId="1" fillId="19" fontId="16" numFmtId="0" xfId="0" applyAlignment="1" applyBorder="1" applyFont="1">
      <alignment horizontal="center"/>
    </xf>
    <xf borderId="1" fillId="19" fontId="16" numFmtId="0" xfId="0" applyBorder="1" applyFont="1"/>
    <xf borderId="1" fillId="20" fontId="17" numFmtId="0" xfId="0" applyAlignment="1" applyBorder="1" applyFill="1" applyFont="1">
      <alignment horizontal="right"/>
    </xf>
    <xf borderId="0" fillId="0" fontId="15" numFmtId="164" xfId="0" applyFont="1" applyNumberFormat="1"/>
    <xf borderId="1" fillId="21" fontId="18" numFmtId="0" xfId="0" applyAlignment="1" applyBorder="1" applyFill="1" applyFont="1">
      <alignment vertical="center"/>
    </xf>
    <xf borderId="0" fillId="0" fontId="19" numFmtId="0" xfId="0" applyAlignment="1" applyFont="1">
      <alignment vertical="center"/>
    </xf>
    <xf borderId="1" fillId="20" fontId="15" numFmtId="0" xfId="0" applyAlignment="1" applyBorder="1" applyFont="1">
      <alignment horizontal="right"/>
    </xf>
    <xf borderId="0" fillId="0" fontId="15" numFmtId="3" xfId="0" applyFont="1" applyNumberFormat="1"/>
    <xf borderId="1" fillId="22" fontId="20" numFmtId="0" xfId="0" applyAlignment="1" applyBorder="1" applyFill="1" applyFont="1">
      <alignment horizontal="right"/>
    </xf>
    <xf borderId="0" fillId="0" fontId="15" numFmtId="165" xfId="0" applyFont="1" applyNumberFormat="1"/>
    <xf borderId="1" fillId="13" fontId="20" numFmtId="0" xfId="0" applyAlignment="1" applyBorder="1" applyFont="1">
      <alignment horizontal="right"/>
    </xf>
    <xf borderId="0" fillId="0" fontId="15" numFmtId="0" xfId="0" applyAlignment="1" applyFont="1">
      <alignment horizontal="right"/>
    </xf>
    <xf borderId="0" fillId="0" fontId="15" numFmtId="166" xfId="0" applyFont="1" applyNumberFormat="1"/>
    <xf borderId="1" fillId="10" fontId="21" numFmtId="0" xfId="0" applyAlignment="1" applyBorder="1" applyFont="1">
      <alignment vertical="center"/>
    </xf>
    <xf borderId="1" fillId="10" fontId="18" numFmtId="0" xfId="0" applyAlignment="1" applyBorder="1" applyFont="1">
      <alignment vertical="center"/>
    </xf>
    <xf borderId="1" fillId="23" fontId="21" numFmtId="0" xfId="0" applyAlignment="1" applyBorder="1" applyFill="1" applyFont="1">
      <alignment vertical="center"/>
    </xf>
    <xf borderId="1" fillId="23" fontId="18" numFmtId="0" xfId="0" applyAlignment="1" applyBorder="1" applyFont="1">
      <alignment vertical="center"/>
    </xf>
    <xf borderId="0" fillId="0" fontId="15" numFmtId="10" xfId="0" applyFont="1" applyNumberFormat="1"/>
    <xf borderId="3" fillId="22" fontId="21" numFmtId="0" xfId="0" applyAlignment="1" applyBorder="1" applyFont="1">
      <alignment vertical="center"/>
    </xf>
    <xf borderId="4" fillId="22" fontId="18" numFmtId="0" xfId="0" applyAlignment="1" applyBorder="1" applyFont="1">
      <alignment vertical="center"/>
    </xf>
    <xf borderId="5" fillId="22" fontId="18" numFmtId="0" xfId="0" applyAlignment="1" applyBorder="1" applyFont="1">
      <alignment vertical="center"/>
    </xf>
    <xf borderId="6" fillId="0" fontId="15" numFmtId="0" xfId="0" applyBorder="1" applyFont="1"/>
    <xf borderId="7" fillId="0" fontId="15" numFmtId="166" xfId="0" applyBorder="1" applyFont="1" applyNumberFormat="1"/>
    <xf borderId="7" fillId="0" fontId="15" numFmtId="3" xfId="0" applyBorder="1" applyFont="1" applyNumberFormat="1"/>
    <xf borderId="0" fillId="0" fontId="15" numFmtId="1" xfId="0" applyFont="1" applyNumberFormat="1"/>
    <xf borderId="0" fillId="0" fontId="15" numFmtId="169" xfId="0" applyFont="1" applyNumberFormat="1"/>
    <xf borderId="7" fillId="0" fontId="15" numFmtId="169" xfId="0" applyBorder="1" applyFont="1" applyNumberFormat="1"/>
    <xf borderId="0" fillId="0" fontId="15" numFmtId="9" xfId="0" applyFont="1" applyNumberFormat="1"/>
    <xf borderId="8" fillId="24" fontId="21" numFmtId="0" xfId="0" applyAlignment="1" applyBorder="1" applyFill="1" applyFont="1">
      <alignment vertical="center"/>
    </xf>
    <xf borderId="1" fillId="24" fontId="18" numFmtId="0" xfId="0" applyAlignment="1" applyBorder="1" applyFont="1">
      <alignment vertical="center"/>
    </xf>
    <xf borderId="9" fillId="24" fontId="18" numFmtId="0" xfId="0" applyAlignment="1" applyBorder="1" applyFont="1">
      <alignment vertical="center"/>
    </xf>
    <xf borderId="7" fillId="0" fontId="15" numFmtId="9" xfId="0" applyBorder="1" applyFont="1" applyNumberFormat="1"/>
    <xf borderId="7" fillId="0" fontId="15" numFmtId="0" xfId="0" applyBorder="1" applyFont="1"/>
    <xf borderId="8" fillId="24" fontId="21" numFmtId="0" xfId="0" applyAlignment="1" applyBorder="1" applyFont="1">
      <alignment horizontal="left"/>
    </xf>
    <xf borderId="1" fillId="24" fontId="18" numFmtId="0" xfId="0" applyAlignment="1" applyBorder="1" applyFont="1">
      <alignment horizontal="left"/>
    </xf>
    <xf borderId="9" fillId="24" fontId="18" numFmtId="0" xfId="0" applyAlignment="1" applyBorder="1" applyFont="1">
      <alignment horizontal="left"/>
    </xf>
    <xf borderId="10" fillId="0" fontId="15" numFmtId="0" xfId="0" applyBorder="1" applyFont="1"/>
    <xf borderId="11" fillId="0" fontId="15" numFmtId="0" xfId="0" applyBorder="1" applyFont="1"/>
    <xf borderId="11" fillId="0" fontId="15" numFmtId="166" xfId="0" applyBorder="1" applyFont="1" applyNumberFormat="1"/>
    <xf borderId="12" fillId="0" fontId="15" numFmtId="166" xfId="0" applyBorder="1" applyFont="1" applyNumberFormat="1"/>
    <xf borderId="0" fillId="0" fontId="8" numFmtId="0" xfId="0" applyFont="1"/>
    <xf borderId="0" fillId="0" fontId="7" numFmtId="0" xfId="0" applyAlignment="1" applyFont="1">
      <alignment horizontal="center"/>
    </xf>
    <xf borderId="0" fillId="0" fontId="7" numFmtId="0" xfId="0" applyFont="1"/>
    <xf borderId="1" fillId="24" fontId="12" numFmtId="0" xfId="0" applyBorder="1" applyFont="1"/>
    <xf borderId="0" fillId="0" fontId="7" numFmtId="166" xfId="0" applyFont="1" applyNumberFormat="1"/>
    <xf borderId="0" fillId="0" fontId="7" numFmtId="9" xfId="0" applyFont="1" applyNumberFormat="1"/>
    <xf borderId="1" fillId="24" fontId="9" numFmtId="0" xfId="0" applyAlignment="1" applyBorder="1" applyFont="1">
      <alignment vertical="center"/>
    </xf>
    <xf borderId="1" fillId="24" fontId="10" numFmtId="0" xfId="0" applyAlignment="1" applyBorder="1" applyFont="1">
      <alignment vertical="center"/>
    </xf>
    <xf borderId="1" fillId="25" fontId="7" numFmtId="9" xfId="0" applyBorder="1" applyFill="1" applyFont="1" applyNumberFormat="1"/>
    <xf borderId="0" fillId="0" fontId="22" numFmtId="0" xfId="0" applyFont="1"/>
    <xf borderId="0" fillId="0" fontId="23" numFmtId="166" xfId="0" applyFont="1" applyNumberFormat="1"/>
    <xf borderId="0" fillId="0" fontId="23" numFmtId="0" xfId="0" applyFont="1"/>
    <xf borderId="0" fillId="0" fontId="7" numFmtId="170" xfId="0" applyFont="1" applyNumberFormat="1"/>
    <xf borderId="0" fillId="0" fontId="8" numFmtId="0" xfId="0" applyAlignment="1" applyFont="1">
      <alignment horizontal="right"/>
    </xf>
    <xf borderId="0" fillId="0" fontId="7" numFmtId="0" xfId="0" applyAlignment="1" applyFont="1">
      <alignment horizontal="right"/>
    </xf>
    <xf borderId="0" fillId="0" fontId="15" numFmtId="0" xfId="0" applyAlignment="1" applyFont="1">
      <alignment vertical="center"/>
    </xf>
    <xf borderId="1" fillId="19" fontId="20" numFmtId="0" xfId="0" applyAlignment="1" applyBorder="1" applyFont="1">
      <alignment horizontal="center" vertical="center"/>
    </xf>
    <xf borderId="0" fillId="0" fontId="15" numFmtId="0" xfId="0" applyAlignment="1" applyFont="1">
      <alignment horizontal="center" vertical="center"/>
    </xf>
    <xf borderId="1" fillId="3" fontId="24" numFmtId="0" xfId="0" applyAlignment="1" applyBorder="1" applyFont="1">
      <alignment horizontal="right" vertical="center"/>
    </xf>
    <xf borderId="0" fillId="0" fontId="15" numFmtId="166" xfId="0" applyAlignment="1" applyFont="1" applyNumberFormat="1">
      <alignment vertical="center"/>
    </xf>
    <xf borderId="1" fillId="3" fontId="20" numFmtId="166" xfId="0" applyAlignment="1" applyBorder="1" applyFont="1" applyNumberFormat="1">
      <alignment vertical="center"/>
    </xf>
    <xf borderId="0" fillId="0" fontId="15" numFmtId="9" xfId="0" applyAlignment="1" applyFont="1" applyNumberFormat="1">
      <alignment vertical="center"/>
    </xf>
    <xf borderId="1" fillId="26" fontId="25" numFmtId="0" xfId="0" applyAlignment="1" applyBorder="1" applyFill="1" applyFont="1">
      <alignment horizontal="right" vertical="center"/>
    </xf>
    <xf borderId="1" fillId="27" fontId="15" numFmtId="166" xfId="0" applyAlignment="1" applyBorder="1" applyFill="1" applyFont="1" applyNumberFormat="1">
      <alignment vertical="center"/>
    </xf>
    <xf borderId="0" fillId="0" fontId="19" numFmtId="0" xfId="0" applyAlignment="1" applyFont="1">
      <alignment horizontal="right" vertical="center"/>
    </xf>
    <xf borderId="1" fillId="18" fontId="25" numFmtId="0" xfId="0" applyAlignment="1" applyBorder="1" applyFont="1">
      <alignment horizontal="right" vertical="center"/>
    </xf>
    <xf borderId="1" fillId="18" fontId="15" numFmtId="166" xfId="0" applyAlignment="1" applyBorder="1" applyFont="1" applyNumberFormat="1">
      <alignment vertical="center"/>
    </xf>
    <xf borderId="1" fillId="13" fontId="26" numFmtId="0" xfId="0" applyAlignment="1" applyBorder="1" applyFont="1">
      <alignment horizontal="right" vertical="center"/>
    </xf>
    <xf borderId="1" fillId="13" fontId="27" numFmtId="166" xfId="0" applyAlignment="1" applyBorder="1" applyFont="1" applyNumberForma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66270976691212"/>
          <c:y val="0.0896060484082675"/>
          <c:w val="0.479810532737498"/>
          <c:h val="0.684590209839164"/>
        </c:manualLayout>
      </c:layout>
      <c:barChart>
        <c:barDir val="col"/>
        <c:grouping val="percentStacked"/>
        <c:ser>
          <c:idx val="0"/>
          <c:order val="0"/>
          <c:tx>
            <c:v>Organique</c:v>
          </c:tx>
          <c:spPr>
            <a:solidFill>
              <a:srgbClr val="9BC1FF"/>
            </a:solidFill>
            <a:ln cmpd="sng">
              <a:solidFill>
                <a:srgbClr val="000000"/>
              </a:solidFill>
            </a:ln>
          </c:spPr>
          <c:val>
            <c:numRef>
              <c:f>'Les composantes du CA par canal'!$C$31</c:f>
              <c:numCache/>
            </c:numRef>
          </c:val>
        </c:ser>
        <c:ser>
          <c:idx val="1"/>
          <c:order val="1"/>
          <c:tx>
            <c:v>Référencement payant</c:v>
          </c:tx>
          <c:spPr>
            <a:solidFill>
              <a:srgbClr val="CE3B37"/>
            </a:solidFill>
            <a:ln cmpd="sng">
              <a:solidFill>
                <a:srgbClr val="000000"/>
              </a:solidFill>
            </a:ln>
          </c:spPr>
          <c:val>
            <c:numRef>
              <c:f>'Les composantes du CA par canal'!$E$31</c:f>
              <c:numCache/>
            </c:numRef>
          </c:val>
        </c:ser>
        <c:ser>
          <c:idx val="2"/>
          <c:order val="2"/>
          <c:tx>
            <c:v>E-mailing</c:v>
          </c:tx>
          <c:spPr>
            <a:solidFill>
              <a:srgbClr val="9CC746"/>
            </a:solidFill>
            <a:ln cmpd="sng">
              <a:solidFill>
                <a:srgbClr val="000000"/>
              </a:solidFill>
            </a:ln>
          </c:spPr>
          <c:val>
            <c:numRef>
              <c:f>'Les composantes du CA par canal'!$G$31</c:f>
              <c:numCache/>
            </c:numRef>
          </c:val>
        </c:ser>
        <c:ser>
          <c:idx val="3"/>
          <c:order val="3"/>
          <c:spPr>
            <a:solidFill>
              <a:schemeClr val="accent4"/>
            </a:solidFill>
            <a:ln cmpd="sng">
              <a:solidFill>
                <a:srgbClr val="000000"/>
              </a:solidFill>
            </a:ln>
          </c:spPr>
          <c:val>
            <c:numRef>
              <c:f>'Les composantes du CA par canal'!$I$31</c:f>
              <c:numCache/>
            </c:numRef>
          </c:val>
        </c:ser>
        <c:ser>
          <c:idx val="4"/>
          <c:order val="4"/>
          <c:spPr>
            <a:solidFill>
              <a:schemeClr val="accent5"/>
            </a:solidFill>
            <a:ln cmpd="sng">
              <a:solidFill>
                <a:srgbClr val="000000"/>
              </a:solidFill>
            </a:ln>
          </c:spPr>
          <c:val>
            <c:numRef>
              <c:f>'Les composantes du CA par canal'!$K$31</c:f>
              <c:numCache/>
            </c:numRef>
          </c:val>
        </c:ser>
        <c:ser>
          <c:idx val="5"/>
          <c:order val="5"/>
          <c:spPr>
            <a:solidFill>
              <a:schemeClr val="accent6"/>
            </a:solidFill>
            <a:ln cmpd="sng">
              <a:solidFill>
                <a:srgbClr val="000000"/>
              </a:solidFill>
            </a:ln>
          </c:spPr>
          <c:val>
            <c:numRef>
              <c:f>'Les composantes du CA par canal'!$C$32</c:f>
              <c:numCache/>
            </c:numRef>
          </c:val>
        </c:ser>
        <c:ser>
          <c:idx val="6"/>
          <c:order val="6"/>
          <c:spPr>
            <a:solidFill>
              <a:schemeClr val="accent1">
                <a:lumOff val="30000"/>
              </a:schemeClr>
            </a:solidFill>
            <a:ln cmpd="sng">
              <a:solidFill>
                <a:srgbClr val="000000"/>
              </a:solidFill>
            </a:ln>
          </c:spPr>
          <c:val>
            <c:numRef>
              <c:f>'Les composantes du CA par canal'!$E$32</c:f>
              <c:numCache/>
            </c:numRef>
          </c:val>
        </c:ser>
        <c:ser>
          <c:idx val="7"/>
          <c:order val="7"/>
          <c:spPr>
            <a:solidFill>
              <a:schemeClr val="accent2">
                <a:lumOff val="30000"/>
              </a:schemeClr>
            </a:solidFill>
            <a:ln cmpd="sng">
              <a:solidFill>
                <a:srgbClr val="000000"/>
              </a:solidFill>
            </a:ln>
          </c:spPr>
          <c:val>
            <c:numRef>
              <c:f>'Les composantes du CA par canal'!$G$32</c:f>
              <c:numCache/>
            </c:numRef>
          </c:val>
        </c:ser>
        <c:ser>
          <c:idx val="8"/>
          <c:order val="8"/>
          <c:spPr>
            <a:solidFill>
              <a:schemeClr val="accent3">
                <a:lumOff val="30000"/>
              </a:schemeClr>
            </a:solidFill>
            <a:ln cmpd="sng">
              <a:solidFill>
                <a:srgbClr val="000000"/>
              </a:solidFill>
            </a:ln>
          </c:spPr>
          <c:val>
            <c:numRef>
              <c:f>'Les composantes du CA par canal'!$I$32</c:f>
              <c:numCache/>
            </c:numRef>
          </c:val>
        </c:ser>
        <c:ser>
          <c:idx val="9"/>
          <c:order val="9"/>
          <c:spPr>
            <a:solidFill>
              <a:schemeClr val="accent4">
                <a:lumOff val="30000"/>
              </a:schemeClr>
            </a:solidFill>
            <a:ln cmpd="sng">
              <a:solidFill>
                <a:srgbClr val="000000"/>
              </a:solidFill>
            </a:ln>
          </c:spPr>
          <c:val>
            <c:numRef>
              <c:f>'Les composantes du CA par canal'!$K$32</c:f>
              <c:numCache/>
            </c:numRef>
          </c:val>
        </c:ser>
        <c:ser>
          <c:idx val="10"/>
          <c:order val="10"/>
          <c:spPr>
            <a:solidFill>
              <a:schemeClr val="accent5">
                <a:lumOff val="30000"/>
              </a:schemeClr>
            </a:solidFill>
            <a:ln cmpd="sng">
              <a:solidFill>
                <a:srgbClr val="000000"/>
              </a:solidFill>
            </a:ln>
          </c:spPr>
          <c:val>
            <c:numRef>
              <c:f>'Les composantes du CA par canal'!$C$33</c:f>
              <c:numCache/>
            </c:numRef>
          </c:val>
        </c:ser>
        <c:ser>
          <c:idx val="11"/>
          <c:order val="11"/>
          <c:spPr>
            <a:solidFill>
              <a:schemeClr val="accent6">
                <a:lumOff val="30000"/>
              </a:schemeClr>
            </a:solidFill>
            <a:ln cmpd="sng">
              <a:solidFill>
                <a:srgbClr val="000000"/>
              </a:solidFill>
            </a:ln>
          </c:spPr>
          <c:val>
            <c:numRef>
              <c:f>'Les composantes du CA par canal'!$E$33</c:f>
              <c:numCache/>
            </c:numRef>
          </c:val>
        </c:ser>
        <c:ser>
          <c:idx val="12"/>
          <c:order val="12"/>
          <c:spPr>
            <a:solidFill>
              <a:schemeClr val="accent1">
                <a:lumOff val="60000"/>
              </a:schemeClr>
            </a:solidFill>
            <a:ln cmpd="sng">
              <a:solidFill>
                <a:srgbClr val="000000"/>
              </a:solidFill>
            </a:ln>
          </c:spPr>
          <c:val>
            <c:numRef>
              <c:f>'Les composantes du CA par canal'!$G$33</c:f>
              <c:numCache/>
            </c:numRef>
          </c:val>
        </c:ser>
        <c:ser>
          <c:idx val="13"/>
          <c:order val="13"/>
          <c:spPr>
            <a:solidFill>
              <a:schemeClr val="accent2">
                <a:lumOff val="60000"/>
              </a:schemeClr>
            </a:solidFill>
            <a:ln cmpd="sng">
              <a:solidFill>
                <a:srgbClr val="000000"/>
              </a:solidFill>
            </a:ln>
          </c:spPr>
          <c:val>
            <c:numRef>
              <c:f>'Les composantes du CA par canal'!$I$33</c:f>
              <c:numCache/>
            </c:numRef>
          </c:val>
        </c:ser>
        <c:ser>
          <c:idx val="14"/>
          <c:order val="14"/>
          <c:spPr>
            <a:solidFill>
              <a:schemeClr val="accent3">
                <a:lumOff val="60000"/>
              </a:schemeClr>
            </a:solidFill>
            <a:ln cmpd="sng">
              <a:solidFill>
                <a:srgbClr val="000000"/>
              </a:solidFill>
            </a:ln>
          </c:spPr>
          <c:val>
            <c:numRef>
              <c:f>'Les composantes du CA par canal'!$K$33</c:f>
              <c:numCache/>
            </c:numRef>
          </c:val>
        </c:ser>
        <c:overlap val="100"/>
        <c:axId val="75210822"/>
        <c:axId val="1743082606"/>
      </c:barChart>
      <c:catAx>
        <c:axId val="752108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Année &quot;#" sourceLinked="0"/>
        <c:majorTickMark val="out"/>
        <c:minorTickMark val="none"/>
        <c:spPr/>
        <c:txPr>
          <a:bodyPr rot="0"/>
          <a:lstStyle/>
          <a:p>
            <a:pPr lvl="0">
              <a:defRPr b="0" i="0" sz="1000">
                <a:solidFill>
                  <a:srgbClr val="000000"/>
                </a:solidFill>
                <a:latin typeface="Calibri"/>
              </a:defRPr>
            </a:pPr>
          </a:p>
        </c:txPr>
        <c:crossAx val="1743082606"/>
      </c:catAx>
      <c:valAx>
        <c:axId val="17430826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rot="0"/>
          <a:lstStyle/>
          <a:p>
            <a:pPr lvl="0">
              <a:defRPr b="0" i="0" sz="1000">
                <a:solidFill>
                  <a:srgbClr val="000000"/>
                </a:solidFill>
                <a:latin typeface="Calibri"/>
              </a:defRPr>
            </a:pPr>
          </a:p>
        </c:txPr>
        <c:crossAx val="75210822"/>
      </c:valAx>
      <c:spPr>
        <a:solidFill>
          <a:srgbClr val="FFFFFF"/>
        </a:solidFill>
      </c:spPr>
    </c:plotArea>
    <c:legend>
      <c:legendPos val="r"/>
      <c:layout>
        <c:manualLayout>
          <c:xMode val="edge"/>
          <c:yMode val="edge"/>
          <c:x val="0.665738161559889"/>
          <c:y val="0.338027429669883"/>
        </c:manualLayout>
      </c:layout>
      <c:overlay val="0"/>
      <c:txPr>
        <a:bodyPr/>
        <a:lstStyle/>
        <a:p>
          <a:pPr lvl="0">
            <a:defRPr b="0" i="0" sz="9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2779367367697"/>
          <c:y val="0.0953856212813256"/>
          <c:w val="0.703088701437126"/>
          <c:h val="0.804350790670739"/>
        </c:manualLayout>
      </c:layout>
      <c:barChart>
        <c:barDir val="col"/>
        <c:grouping val="stacked"/>
        <c:ser>
          <c:idx val="0"/>
          <c:order val="0"/>
          <c:tx>
            <c:v>Organique</c:v>
          </c:tx>
          <c:spPr>
            <a:solidFill>
              <a:srgbClr val="9BC1FF"/>
            </a:solidFill>
            <a:ln cmpd="sng">
              <a:solidFill>
                <a:srgbClr val="000000"/>
              </a:solidFill>
            </a:ln>
          </c:spPr>
          <c:val>
            <c:numRef>
              <c:f>'Les composantes du CA par canal'!$C$36</c:f>
              <c:numCache/>
            </c:numRef>
          </c:val>
        </c:ser>
        <c:ser>
          <c:idx val="1"/>
          <c:order val="1"/>
          <c:tx>
            <c:v>Référencement payant</c:v>
          </c:tx>
          <c:spPr>
            <a:solidFill>
              <a:srgbClr val="CE3B37"/>
            </a:solidFill>
            <a:ln cmpd="sng">
              <a:solidFill>
                <a:srgbClr val="000000"/>
              </a:solidFill>
            </a:ln>
          </c:spPr>
          <c:val>
            <c:numRef>
              <c:f>'Les composantes du CA par canal'!$E$36</c:f>
              <c:numCache/>
            </c:numRef>
          </c:val>
        </c:ser>
        <c:ser>
          <c:idx val="2"/>
          <c:order val="2"/>
          <c:tx>
            <c:v>E-mailing</c:v>
          </c:tx>
          <c:spPr>
            <a:solidFill>
              <a:srgbClr val="9CC746"/>
            </a:solidFill>
            <a:ln cmpd="sng">
              <a:solidFill>
                <a:srgbClr val="000000"/>
              </a:solidFill>
            </a:ln>
          </c:spPr>
          <c:val>
            <c:numRef>
              <c:f>'Les composantes du CA par canal'!$G$36</c:f>
              <c:numCache/>
            </c:numRef>
          </c:val>
        </c:ser>
        <c:ser>
          <c:idx val="3"/>
          <c:order val="3"/>
          <c:spPr>
            <a:solidFill>
              <a:schemeClr val="accent4"/>
            </a:solidFill>
            <a:ln cmpd="sng">
              <a:solidFill>
                <a:srgbClr val="000000"/>
              </a:solidFill>
            </a:ln>
          </c:spPr>
          <c:val>
            <c:numRef>
              <c:f>'Les composantes du CA par canal'!$I$36</c:f>
              <c:numCache/>
            </c:numRef>
          </c:val>
        </c:ser>
        <c:ser>
          <c:idx val="4"/>
          <c:order val="4"/>
          <c:spPr>
            <a:solidFill>
              <a:schemeClr val="accent5"/>
            </a:solidFill>
            <a:ln cmpd="sng">
              <a:solidFill>
                <a:srgbClr val="000000"/>
              </a:solidFill>
            </a:ln>
          </c:spPr>
          <c:val>
            <c:numRef>
              <c:f>'Les composantes du CA par canal'!$K$36</c:f>
              <c:numCache/>
            </c:numRef>
          </c:val>
        </c:ser>
        <c:ser>
          <c:idx val="5"/>
          <c:order val="5"/>
          <c:spPr>
            <a:solidFill>
              <a:schemeClr val="accent6"/>
            </a:solidFill>
            <a:ln cmpd="sng">
              <a:solidFill>
                <a:srgbClr val="000000"/>
              </a:solidFill>
            </a:ln>
          </c:spPr>
          <c:val>
            <c:numRef>
              <c:f>'Les composantes du CA par canal'!$C$37</c:f>
              <c:numCache/>
            </c:numRef>
          </c:val>
        </c:ser>
        <c:ser>
          <c:idx val="6"/>
          <c:order val="6"/>
          <c:spPr>
            <a:solidFill>
              <a:schemeClr val="accent1">
                <a:lumOff val="30000"/>
              </a:schemeClr>
            </a:solidFill>
            <a:ln cmpd="sng">
              <a:solidFill>
                <a:srgbClr val="000000"/>
              </a:solidFill>
            </a:ln>
          </c:spPr>
          <c:val>
            <c:numRef>
              <c:f>'Les composantes du CA par canal'!$E$37</c:f>
              <c:numCache/>
            </c:numRef>
          </c:val>
        </c:ser>
        <c:ser>
          <c:idx val="7"/>
          <c:order val="7"/>
          <c:spPr>
            <a:solidFill>
              <a:schemeClr val="accent2">
                <a:lumOff val="30000"/>
              </a:schemeClr>
            </a:solidFill>
            <a:ln cmpd="sng">
              <a:solidFill>
                <a:srgbClr val="000000"/>
              </a:solidFill>
            </a:ln>
          </c:spPr>
          <c:val>
            <c:numRef>
              <c:f>'Les composantes du CA par canal'!$G$37</c:f>
              <c:numCache/>
            </c:numRef>
          </c:val>
        </c:ser>
        <c:ser>
          <c:idx val="8"/>
          <c:order val="8"/>
          <c:spPr>
            <a:solidFill>
              <a:schemeClr val="accent3">
                <a:lumOff val="30000"/>
              </a:schemeClr>
            </a:solidFill>
            <a:ln cmpd="sng">
              <a:solidFill>
                <a:srgbClr val="000000"/>
              </a:solidFill>
            </a:ln>
          </c:spPr>
          <c:val>
            <c:numRef>
              <c:f>'Les composantes du CA par canal'!$I$37</c:f>
              <c:numCache/>
            </c:numRef>
          </c:val>
        </c:ser>
        <c:ser>
          <c:idx val="9"/>
          <c:order val="9"/>
          <c:spPr>
            <a:solidFill>
              <a:schemeClr val="accent4">
                <a:lumOff val="30000"/>
              </a:schemeClr>
            </a:solidFill>
            <a:ln cmpd="sng">
              <a:solidFill>
                <a:srgbClr val="000000"/>
              </a:solidFill>
            </a:ln>
          </c:spPr>
          <c:val>
            <c:numRef>
              <c:f>'Les composantes du CA par canal'!$K$37</c:f>
              <c:numCache/>
            </c:numRef>
          </c:val>
        </c:ser>
        <c:ser>
          <c:idx val="10"/>
          <c:order val="10"/>
          <c:spPr>
            <a:solidFill>
              <a:schemeClr val="accent5">
                <a:lumOff val="30000"/>
              </a:schemeClr>
            </a:solidFill>
            <a:ln cmpd="sng">
              <a:solidFill>
                <a:srgbClr val="000000"/>
              </a:solidFill>
            </a:ln>
          </c:spPr>
          <c:val>
            <c:numRef>
              <c:f>'Les composantes du CA par canal'!$C$38</c:f>
              <c:numCache/>
            </c:numRef>
          </c:val>
        </c:ser>
        <c:ser>
          <c:idx val="11"/>
          <c:order val="11"/>
          <c:spPr>
            <a:solidFill>
              <a:schemeClr val="accent6">
                <a:lumOff val="30000"/>
              </a:schemeClr>
            </a:solidFill>
            <a:ln cmpd="sng">
              <a:solidFill>
                <a:srgbClr val="000000"/>
              </a:solidFill>
            </a:ln>
          </c:spPr>
          <c:val>
            <c:numRef>
              <c:f>'Les composantes du CA par canal'!$E$38</c:f>
              <c:numCache/>
            </c:numRef>
          </c:val>
        </c:ser>
        <c:ser>
          <c:idx val="12"/>
          <c:order val="12"/>
          <c:spPr>
            <a:solidFill>
              <a:schemeClr val="accent1">
                <a:lumOff val="60000"/>
              </a:schemeClr>
            </a:solidFill>
            <a:ln cmpd="sng">
              <a:solidFill>
                <a:srgbClr val="000000"/>
              </a:solidFill>
            </a:ln>
          </c:spPr>
          <c:val>
            <c:numRef>
              <c:f>'Les composantes du CA par canal'!$G$38</c:f>
              <c:numCache/>
            </c:numRef>
          </c:val>
        </c:ser>
        <c:ser>
          <c:idx val="13"/>
          <c:order val="13"/>
          <c:spPr>
            <a:solidFill>
              <a:schemeClr val="accent2">
                <a:lumOff val="60000"/>
              </a:schemeClr>
            </a:solidFill>
            <a:ln cmpd="sng">
              <a:solidFill>
                <a:srgbClr val="000000"/>
              </a:solidFill>
            </a:ln>
          </c:spPr>
          <c:val>
            <c:numRef>
              <c:f>'Les composantes du CA par canal'!$I$38</c:f>
              <c:numCache/>
            </c:numRef>
          </c:val>
        </c:ser>
        <c:ser>
          <c:idx val="14"/>
          <c:order val="14"/>
          <c:spPr>
            <a:solidFill>
              <a:schemeClr val="accent3">
                <a:lumOff val="60000"/>
              </a:schemeClr>
            </a:solidFill>
            <a:ln cmpd="sng">
              <a:solidFill>
                <a:srgbClr val="000000"/>
              </a:solidFill>
            </a:ln>
          </c:spPr>
          <c:val>
            <c:numRef>
              <c:f>'Les composantes du CA par canal'!$K$38</c:f>
              <c:numCache/>
            </c:numRef>
          </c:val>
        </c:ser>
        <c:overlap val="100"/>
        <c:axId val="580525558"/>
        <c:axId val="2100388355"/>
      </c:barChart>
      <c:catAx>
        <c:axId val="5805255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Année &quot;#" sourceLinked="0"/>
        <c:majorTickMark val="out"/>
        <c:minorTickMark val="none"/>
        <c:spPr/>
        <c:txPr>
          <a:bodyPr rot="0"/>
          <a:lstStyle/>
          <a:p>
            <a:pPr lvl="0">
              <a:defRPr b="0" i="0" sz="1000">
                <a:solidFill>
                  <a:srgbClr val="000000"/>
                </a:solidFill>
                <a:latin typeface="Calibri"/>
              </a:defRPr>
            </a:pPr>
          </a:p>
        </c:txPr>
        <c:crossAx val="2100388355"/>
      </c:catAx>
      <c:valAx>
        <c:axId val="21003883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_-* #,##0[$€-81D]_-;\-* #,##0[$€-81D]_-;_-* &quot;-&quot;[$€-81D]_-;_-@_-" sourceLinked="0"/>
        <c:majorTickMark val="out"/>
        <c:minorTickMark val="none"/>
        <c:tickLblPos val="nextTo"/>
        <c:spPr>
          <a:ln/>
        </c:spPr>
        <c:txPr>
          <a:bodyPr rot="0"/>
          <a:lstStyle/>
          <a:p>
            <a:pPr lvl="0">
              <a:defRPr b="0" i="0" sz="1000">
                <a:solidFill>
                  <a:srgbClr val="000000"/>
                </a:solidFill>
                <a:latin typeface="Calibri"/>
              </a:defRPr>
            </a:pPr>
          </a:p>
        </c:txPr>
        <c:crossAx val="580525558"/>
      </c:valAx>
      <c:spPr>
        <a:solidFill>
          <a:srgbClr val="FFFFFF"/>
        </a:solidFill>
      </c:spPr>
    </c:plotArea>
    <c:legend>
      <c:legendPos val="r"/>
      <c:layout>
        <c:manualLayout>
          <c:xMode val="edge"/>
          <c:yMode val="edge"/>
          <c:x val="0.206128133704735"/>
          <c:y val="0.120192686250757"/>
        </c:manualLayout>
      </c:layout>
      <c:overlay val="0"/>
      <c:txPr>
        <a:bodyPr/>
        <a:lstStyle/>
        <a:p>
          <a:pPr lvl="0">
            <a:defRPr b="0" i="0" sz="9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39609088011308"/>
          <c:y val="0.0615944208362377"/>
          <c:w val="0.696822347787988"/>
          <c:h val="0.804350672096751"/>
        </c:manualLayout>
      </c:layout>
      <c:barChart>
        <c:barDir val="col"/>
        <c:ser>
          <c:idx val="0"/>
          <c:order val="0"/>
          <c:tx>
            <c:v>Marge brute</c:v>
          </c:tx>
          <c:spPr>
            <a:solidFill>
              <a:srgbClr val="9BC1FF"/>
            </a:solidFill>
            <a:ln cmpd="sng">
              <a:solidFill>
                <a:srgbClr val="000000"/>
              </a:solidFill>
            </a:ln>
          </c:spPr>
          <c:val>
            <c:numRef>
              <c:f>'Profits &amp; Loss (P&amp;L)'!$C$6</c:f>
              <c:numCache/>
            </c:numRef>
          </c:val>
        </c:ser>
        <c:ser>
          <c:idx val="1"/>
          <c:order val="1"/>
          <c:tx>
            <c:v>Total des charges</c:v>
          </c:tx>
          <c:spPr>
            <a:solidFill>
              <a:srgbClr val="FF9A99"/>
            </a:solidFill>
            <a:ln cmpd="sng">
              <a:solidFill>
                <a:srgbClr val="000000"/>
              </a:solidFill>
            </a:ln>
          </c:spPr>
          <c:val>
            <c:numRef>
              <c:f>'Profits &amp; Loss (P&amp;L)'!$E$6</c:f>
              <c:numCache/>
            </c:numRef>
          </c:val>
        </c:ser>
        <c:ser>
          <c:idx val="2"/>
          <c:order val="2"/>
          <c:spPr>
            <a:solidFill>
              <a:schemeClr val="accent3"/>
            </a:solidFill>
            <a:ln cmpd="sng">
              <a:solidFill>
                <a:srgbClr val="000000"/>
              </a:solidFill>
            </a:ln>
          </c:spPr>
          <c:val>
            <c:numRef>
              <c:f>'Profits &amp; Loss (P&amp;L)'!$G$6</c:f>
              <c:numCache/>
            </c:numRef>
          </c:val>
        </c:ser>
        <c:ser>
          <c:idx val="3"/>
          <c:order val="3"/>
          <c:spPr>
            <a:solidFill>
              <a:schemeClr val="accent4"/>
            </a:solidFill>
            <a:ln cmpd="sng">
              <a:solidFill>
                <a:srgbClr val="000000"/>
              </a:solidFill>
            </a:ln>
          </c:spPr>
          <c:val>
            <c:numRef>
              <c:f>'Profits &amp; Loss (P&amp;L)'!$I$6</c:f>
              <c:numCache/>
            </c:numRef>
          </c:val>
        </c:ser>
        <c:ser>
          <c:idx val="4"/>
          <c:order val="4"/>
          <c:spPr>
            <a:solidFill>
              <a:schemeClr val="accent5"/>
            </a:solidFill>
            <a:ln cmpd="sng">
              <a:solidFill>
                <a:srgbClr val="000000"/>
              </a:solidFill>
            </a:ln>
          </c:spPr>
          <c:val>
            <c:numRef>
              <c:f>'Profits &amp; Loss (P&amp;L)'!$K$6</c:f>
              <c:numCache/>
            </c:numRef>
          </c:val>
        </c:ser>
        <c:ser>
          <c:idx val="5"/>
          <c:order val="5"/>
          <c:spPr>
            <a:solidFill>
              <a:schemeClr val="accent6"/>
            </a:solidFill>
            <a:ln cmpd="sng">
              <a:solidFill>
                <a:srgbClr val="000000"/>
              </a:solidFill>
            </a:ln>
          </c:spPr>
          <c:val>
            <c:numRef>
              <c:f>'Profits &amp; Loss (P&amp;L)'!$C$30</c:f>
              <c:numCache/>
            </c:numRef>
          </c:val>
        </c:ser>
        <c:ser>
          <c:idx val="6"/>
          <c:order val="6"/>
          <c:spPr>
            <a:solidFill>
              <a:schemeClr val="accent1">
                <a:lumOff val="30000"/>
              </a:schemeClr>
            </a:solidFill>
            <a:ln cmpd="sng">
              <a:solidFill>
                <a:srgbClr val="000000"/>
              </a:solidFill>
            </a:ln>
          </c:spPr>
          <c:val>
            <c:numRef>
              <c:f>'Profits &amp; Loss (P&amp;L)'!$E$30</c:f>
              <c:numCache/>
            </c:numRef>
          </c:val>
        </c:ser>
        <c:ser>
          <c:idx val="7"/>
          <c:order val="7"/>
          <c:spPr>
            <a:solidFill>
              <a:schemeClr val="accent2">
                <a:lumOff val="30000"/>
              </a:schemeClr>
            </a:solidFill>
            <a:ln cmpd="sng">
              <a:solidFill>
                <a:srgbClr val="000000"/>
              </a:solidFill>
            </a:ln>
          </c:spPr>
          <c:val>
            <c:numRef>
              <c:f>'Profits &amp; Loss (P&amp;L)'!$G$30</c:f>
              <c:numCache/>
            </c:numRef>
          </c:val>
        </c:ser>
        <c:ser>
          <c:idx val="8"/>
          <c:order val="8"/>
          <c:spPr>
            <a:solidFill>
              <a:schemeClr val="accent3">
                <a:lumOff val="30000"/>
              </a:schemeClr>
            </a:solidFill>
            <a:ln cmpd="sng">
              <a:solidFill>
                <a:srgbClr val="000000"/>
              </a:solidFill>
            </a:ln>
          </c:spPr>
          <c:val>
            <c:numRef>
              <c:f>'Profits &amp; Loss (P&amp;L)'!$I$30</c:f>
              <c:numCache/>
            </c:numRef>
          </c:val>
        </c:ser>
        <c:ser>
          <c:idx val="9"/>
          <c:order val="9"/>
          <c:spPr>
            <a:solidFill>
              <a:schemeClr val="accent4">
                <a:lumOff val="30000"/>
              </a:schemeClr>
            </a:solidFill>
            <a:ln cmpd="sng">
              <a:solidFill>
                <a:srgbClr val="000000"/>
              </a:solidFill>
            </a:ln>
          </c:spPr>
          <c:val>
            <c:numRef>
              <c:f>'Profits &amp; Loss (P&amp;L)'!$K$30</c:f>
              <c:numCache/>
            </c:numRef>
          </c:val>
        </c:ser>
        <c:axId val="1000502432"/>
        <c:axId val="1508090413"/>
      </c:barChart>
      <c:catAx>
        <c:axId val="10005024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Année &quot;#" sourceLinked="0"/>
        <c:majorTickMark val="out"/>
        <c:minorTickMark val="none"/>
        <c:spPr/>
        <c:txPr>
          <a:bodyPr rot="0"/>
          <a:lstStyle/>
          <a:p>
            <a:pPr lvl="0">
              <a:defRPr b="0" i="0" sz="1000">
                <a:solidFill>
                  <a:srgbClr val="000000"/>
                </a:solidFill>
                <a:latin typeface="Calibri"/>
              </a:defRPr>
            </a:pPr>
          </a:p>
        </c:txPr>
        <c:crossAx val="1508090413"/>
      </c:catAx>
      <c:valAx>
        <c:axId val="1508090413"/>
        <c:scaling>
          <c:orientation val="minMax"/>
          <c:max val="1.2E7"/>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_-* #,##0[$€-81D]_-;\-* #,##0[$€-81D]_-;_-* &quot;-&quot;[$€-81D]_-;_-@_-" sourceLinked="0"/>
        <c:majorTickMark val="out"/>
        <c:minorTickMark val="none"/>
        <c:tickLblPos val="nextTo"/>
        <c:spPr>
          <a:ln/>
        </c:spPr>
        <c:txPr>
          <a:bodyPr rot="0"/>
          <a:lstStyle/>
          <a:p>
            <a:pPr lvl="0">
              <a:defRPr b="0" i="0" sz="1000">
                <a:solidFill>
                  <a:srgbClr val="000000"/>
                </a:solidFill>
                <a:latin typeface="Calibri"/>
              </a:defRPr>
            </a:pPr>
          </a:p>
        </c:txPr>
        <c:crossAx val="1000502432"/>
      </c:valAx>
      <c:spPr>
        <a:solidFill>
          <a:srgbClr val="FFFFFF"/>
        </a:solidFill>
      </c:spPr>
    </c:plotArea>
    <c:legend>
      <c:legendPos val="r"/>
      <c:layout>
        <c:manualLayout>
          <c:xMode val="edge"/>
          <c:yMode val="edge"/>
          <c:x val="0.228412256267409"/>
          <c:y val="0.123222748815166"/>
        </c:manualLayout>
      </c:layout>
      <c:overlay val="0"/>
      <c:txPr>
        <a:bodyPr/>
        <a:lstStyle/>
        <a:p>
          <a:pPr lvl="0">
            <a:defRPr b="0" i="0" sz="9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0</xdr:rowOff>
    </xdr:from>
    <xdr:ext cx="11572875" cy="9277350"/>
    <xdr:sp>
      <xdr:nvSpPr>
        <xdr:cNvPr id="3" name="Shape 3"/>
        <xdr:cNvSpPr txBox="1"/>
      </xdr:nvSpPr>
      <xdr:spPr>
        <a:xfrm>
          <a:off x="0" y="0"/>
          <a:ext cx="10692000" cy="7560000"/>
        </a:xfrm>
        <a:prstGeom prst="rect">
          <a:avLst/>
        </a:prstGeom>
        <a:solidFill>
          <a:srgbClr val="5D3C6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Ce classeur Excel </a:t>
          </a:r>
          <a:r>
            <a:rPr b="1" lang="en-US" sz="1600">
              <a:solidFill>
                <a:srgbClr val="FFFF00"/>
              </a:solidFill>
              <a:latin typeface="Century Gothic"/>
              <a:ea typeface="Century Gothic"/>
              <a:cs typeface="Century Gothic"/>
              <a:sym typeface="Century Gothic"/>
            </a:rPr>
            <a:t>est un outil pédagogique </a:t>
          </a:r>
          <a:r>
            <a:rPr lang="en-US" sz="1600">
              <a:solidFill>
                <a:schemeClr val="lt1"/>
              </a:solidFill>
              <a:latin typeface="Century Gothic"/>
              <a:ea typeface="Century Gothic"/>
              <a:cs typeface="Century Gothic"/>
              <a:sym typeface="Century Gothic"/>
            </a:rPr>
            <a:t>permettant de </a:t>
          </a:r>
          <a:r>
            <a:rPr lang="en-US" sz="1600">
              <a:solidFill>
                <a:srgbClr val="FFFF00"/>
              </a:solidFill>
              <a:latin typeface="Century Gothic"/>
              <a:ea typeface="Century Gothic"/>
              <a:cs typeface="Century Gothic"/>
              <a:sym typeface="Century Gothic"/>
            </a:rPr>
            <a:t>simuler un business</a:t>
          </a:r>
          <a:r>
            <a:rPr lang="en-US" sz="1600">
              <a:solidFill>
                <a:srgbClr val="FFFF00"/>
              </a:solidFill>
              <a:latin typeface="Century Gothic"/>
              <a:ea typeface="Century Gothic"/>
              <a:cs typeface="Century Gothic"/>
              <a:sym typeface="Century Gothic"/>
            </a:rPr>
            <a:t> plan d'une activité e-commerce</a:t>
          </a:r>
          <a:r>
            <a:rPr lang="en-US" sz="1600">
              <a:solidFill>
                <a:schemeClr val="lt1"/>
              </a:solidFill>
              <a:latin typeface="Century Gothic"/>
              <a:ea typeface="Century Gothic"/>
              <a:cs typeface="Century Gothic"/>
              <a:sym typeface="Century Gothic"/>
            </a:rPr>
            <a:t>.</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Il a été testé à de nombreuses reprises dans différentes situations pédagogiques en formation initiale et en formation continue au cours des cinq dernières années.</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Ce simulateur peut accompagner un cours consacré à la réalisation d'un site d'e-commerce, pour en approfondir sa compréhension des enjeux financiers.</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Ce simulateur repose sur l'équation du e-commerce qui est développé dans l'ouvrage au chapitre 2.</a:t>
          </a:r>
          <a:endParaRPr sz="1400"/>
        </a:p>
        <a:p>
          <a:pPr indent="0" lvl="0" marL="0" rtl="0" algn="l">
            <a:spcBef>
              <a:spcPts val="0"/>
            </a:spcBef>
            <a:spcAft>
              <a:spcPts val="0"/>
            </a:spcAft>
            <a:buNone/>
          </a:pPr>
          <a:r>
            <a:rPr lang="en-US" sz="1600">
              <a:solidFill>
                <a:srgbClr val="FFFF00"/>
              </a:solidFill>
              <a:latin typeface="Century Gothic"/>
              <a:ea typeface="Century Gothic"/>
              <a:cs typeface="Century Gothic"/>
              <a:sym typeface="Century Gothic"/>
            </a:rPr>
            <a:t>Les diapositives du chapitre 2 constituent un complément utile pour raisonner sur certaines hypothèses du modèle.</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Cette équation nécessite de faire certaines hypothèses sur des variables clés du modèle :</a:t>
          </a:r>
          <a:endParaRPr sz="1400"/>
        </a:p>
        <a:p>
          <a:pPr indent="-285750" lvl="0" marL="285750" rtl="0" algn="l">
            <a:spcBef>
              <a:spcPts val="0"/>
            </a:spcBef>
            <a:spcAft>
              <a:spcPts val="0"/>
            </a:spcAft>
            <a:buClr>
              <a:schemeClr val="lt1"/>
            </a:buClr>
            <a:buSzPts val="1600"/>
            <a:buFont typeface="Arial"/>
            <a:buChar char="•"/>
          </a:pPr>
          <a:r>
            <a:rPr lang="en-US" sz="1600">
              <a:solidFill>
                <a:schemeClr val="lt1"/>
              </a:solidFill>
              <a:latin typeface="Century Gothic"/>
              <a:ea typeface="Century Gothic"/>
              <a:cs typeface="Century Gothic"/>
              <a:sym typeface="Century Gothic"/>
            </a:rPr>
            <a:t>taux de conversion ;</a:t>
          </a:r>
          <a:endParaRPr sz="1400"/>
        </a:p>
        <a:p>
          <a:pPr indent="-285750" lvl="0" marL="285750" rtl="0" algn="l">
            <a:spcBef>
              <a:spcPts val="0"/>
            </a:spcBef>
            <a:spcAft>
              <a:spcPts val="0"/>
            </a:spcAft>
            <a:buClr>
              <a:schemeClr val="lt1"/>
            </a:buClr>
            <a:buSzPts val="1600"/>
            <a:buFont typeface="Arial"/>
            <a:buChar char="•"/>
          </a:pPr>
          <a:r>
            <a:rPr lang="en-US" sz="1600">
              <a:solidFill>
                <a:schemeClr val="lt1"/>
              </a:solidFill>
              <a:latin typeface="Century Gothic"/>
              <a:ea typeface="Century Gothic"/>
              <a:cs typeface="Century Gothic"/>
              <a:sym typeface="Century Gothic"/>
            </a:rPr>
            <a:t>trafic ;</a:t>
          </a:r>
          <a:endParaRPr sz="1400"/>
        </a:p>
        <a:p>
          <a:pPr indent="-285750" lvl="0" marL="285750" rtl="0" algn="l">
            <a:spcBef>
              <a:spcPts val="0"/>
            </a:spcBef>
            <a:spcAft>
              <a:spcPts val="0"/>
            </a:spcAft>
            <a:buClr>
              <a:schemeClr val="lt1"/>
            </a:buClr>
            <a:buSzPts val="1600"/>
            <a:buFont typeface="Arial"/>
            <a:buChar char="•"/>
          </a:pPr>
          <a:r>
            <a:rPr lang="en-US" sz="1600">
              <a:solidFill>
                <a:schemeClr val="lt1"/>
              </a:solidFill>
              <a:latin typeface="Century Gothic"/>
              <a:ea typeface="Century Gothic"/>
              <a:cs typeface="Century Gothic"/>
              <a:sym typeface="Century Gothic"/>
            </a:rPr>
            <a:t>panier moyen ;</a:t>
          </a:r>
          <a:endParaRPr sz="1400"/>
        </a:p>
        <a:p>
          <a:pPr indent="-285750" lvl="0" marL="285750" rtl="0" algn="l">
            <a:spcBef>
              <a:spcPts val="0"/>
            </a:spcBef>
            <a:spcAft>
              <a:spcPts val="0"/>
            </a:spcAft>
            <a:buClr>
              <a:schemeClr val="lt1"/>
            </a:buClr>
            <a:buSzPts val="1600"/>
            <a:buFont typeface="Arial"/>
            <a:buChar char="•"/>
          </a:pPr>
          <a:r>
            <a:rPr lang="en-US" sz="1600">
              <a:solidFill>
                <a:schemeClr val="lt1"/>
              </a:solidFill>
              <a:latin typeface="Century Gothic"/>
              <a:ea typeface="Century Gothic"/>
              <a:cs typeface="Century Gothic"/>
              <a:sym typeface="Century Gothic"/>
            </a:rPr>
            <a:t>fréquence d'achat.</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Le trafic dépend des différents leviers de marketing que l'on active et de leur coût. On peut, à cet égard, se reporter au chapitre 7 pour les identifier. Le coût d'acquisition du trafic sur un site est souvent la première dépense et, à cet égard, une feuille dédiée lui est consacrée. Elle est incomplète et nécessite une réflexion stratégique sur le nombre et la cohérence des différents leviers mobilisés.</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Les principales hypothèses sont rassemblées sur la feuille « Principales hypothèses ». Les chiffres fournis ne le sont qu'à titre purement indicatif. Il est nécessaire de faire vos propres hypothèses. D'autres hypothèses peuvent s'ajouter aisément.</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Des commentaires sont disponibles dans de nombreuses cellules afin d'expliquer les hypothèses et le mode de raisonnement qui s'y applique.</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600">
              <a:solidFill>
                <a:schemeClr val="lt1"/>
              </a:solidFill>
              <a:latin typeface="Century Gothic"/>
              <a:ea typeface="Century Gothic"/>
              <a:cs typeface="Century Gothic"/>
              <a:sym typeface="Century Gothic"/>
            </a:rPr>
            <a:t>Cet outil est un outil pédagogique uniquement. L'auteur décline toute responsabilité dans son utilisation pour des projets réels. </a:t>
          </a:r>
          <a:endParaRPr sz="1400"/>
        </a:p>
        <a:p>
          <a:pPr indent="0" lvl="0" marL="0" rtl="0" algn="l">
            <a:spcBef>
              <a:spcPts val="0"/>
            </a:spcBef>
            <a:spcAft>
              <a:spcPts val="0"/>
            </a:spcAft>
            <a:buNone/>
          </a:pPr>
          <a:r>
            <a:t/>
          </a:r>
          <a:endParaRPr sz="1600">
            <a:solidFill>
              <a:schemeClr val="lt1"/>
            </a:solidFill>
            <a:latin typeface="Century Gothic"/>
            <a:ea typeface="Century Gothic"/>
            <a:cs typeface="Century Gothic"/>
            <a:sym typeface="Century Gothic"/>
          </a:endParaRPr>
        </a:p>
        <a:p>
          <a:pPr indent="0" lvl="0" marL="0" rtl="0" algn="l">
            <a:spcBef>
              <a:spcPts val="0"/>
            </a:spcBef>
            <a:spcAft>
              <a:spcPts val="0"/>
            </a:spcAft>
            <a:buNone/>
          </a:pPr>
          <a:r>
            <a:rPr lang="en-US" sz="1200">
              <a:solidFill>
                <a:schemeClr val="lt1"/>
              </a:solidFill>
              <a:latin typeface="Century Gothic"/>
              <a:ea typeface="Century Gothic"/>
              <a:cs typeface="Century Gothic"/>
              <a:sym typeface="Century Gothic"/>
            </a:rPr>
            <a:t>(c) Henri ISAAC, 2017</a:t>
          </a:r>
          <a:endParaRPr sz="1200">
            <a:solidFill>
              <a:schemeClr val="lt1"/>
            </a:solidFill>
            <a:latin typeface="Century Gothic"/>
            <a:ea typeface="Century Gothic"/>
            <a:cs typeface="Century Gothic"/>
            <a:sym typeface="Century Gothic"/>
          </a:endParaRPr>
        </a:p>
      </xdr:txBody>
    </xdr:sp>
    <xdr:clientData fLocksWithSheet="0"/>
  </xdr:oneCellAnchor>
  <xdr:oneCellAnchor>
    <xdr:from>
      <xdr:col>0</xdr:col>
      <xdr:colOff>0</xdr:colOff>
      <xdr:row>0</xdr:row>
      <xdr:rowOff>0</xdr:rowOff>
    </xdr:from>
    <xdr:ext cx="7258050" cy="9115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12</xdr:row>
      <xdr:rowOff>0</xdr:rowOff>
    </xdr:from>
    <xdr:ext cx="3228975" cy="2905125"/>
    <xdr:sp>
      <xdr:nvSpPr>
        <xdr:cNvPr id="4" name="Shape 4"/>
        <xdr:cNvSpPr/>
      </xdr:nvSpPr>
      <xdr:spPr>
        <a:xfrm>
          <a:off x="3736275" y="2327438"/>
          <a:ext cx="3219450" cy="2905125"/>
        </a:xfrm>
        <a:prstGeom prst="ellipse">
          <a:avLst/>
        </a:prstGeom>
        <a:solidFill>
          <a:srgbClr val="7030A0"/>
        </a:solidFill>
        <a:ln cap="flat" cmpd="sng" w="9525">
          <a:solidFill>
            <a:srgbClr val="4A7D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4400">
              <a:solidFill>
                <a:srgbClr val="CCFFCC"/>
              </a:solidFill>
              <a:latin typeface="Source Sans Pro"/>
              <a:ea typeface="Source Sans Pro"/>
              <a:cs typeface="Source Sans Pro"/>
              <a:sym typeface="Source Sans Pro"/>
            </a:rPr>
            <a:t>1</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Les</a:t>
          </a:r>
          <a:r>
            <a:rPr lang="en-US" sz="2400">
              <a:solidFill>
                <a:schemeClr val="lt1"/>
              </a:solidFill>
              <a:latin typeface="Source Sans Pro"/>
              <a:ea typeface="Source Sans Pro"/>
              <a:cs typeface="Source Sans Pro"/>
              <a:sym typeface="Source Sans Pro"/>
            </a:rPr>
            <a:t> principales hypothèses du business plan</a:t>
          </a:r>
          <a:endParaRPr sz="2400">
            <a:latin typeface="Source Sans Pro"/>
            <a:ea typeface="Source Sans Pro"/>
            <a:cs typeface="Source Sans Pro"/>
            <a:sym typeface="Source Sans Pro"/>
          </a:endParaRPr>
        </a:p>
      </xdr:txBody>
    </xdr:sp>
    <xdr:clientData fLocksWithSheet="0"/>
  </xdr:oneCellAnchor>
  <xdr:oneCellAnchor>
    <xdr:from>
      <xdr:col>0</xdr:col>
      <xdr:colOff>3648075</xdr:colOff>
      <xdr:row>12</xdr:row>
      <xdr:rowOff>19050</xdr:rowOff>
    </xdr:from>
    <xdr:ext cx="3238500" cy="3009900"/>
    <xdr:sp>
      <xdr:nvSpPr>
        <xdr:cNvPr id="5" name="Shape 5"/>
        <xdr:cNvSpPr/>
      </xdr:nvSpPr>
      <xdr:spPr>
        <a:xfrm>
          <a:off x="3726750" y="2279813"/>
          <a:ext cx="3238500" cy="3000375"/>
        </a:xfrm>
        <a:prstGeom prst="ellipse">
          <a:avLst/>
        </a:prstGeom>
        <a:solidFill>
          <a:srgbClr val="7030A0"/>
        </a:solidFill>
        <a:ln cap="flat" cmpd="sng" w="9525">
          <a:solidFill>
            <a:srgbClr val="4A7D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4400">
              <a:solidFill>
                <a:srgbClr val="CCFFCC"/>
              </a:solidFill>
              <a:latin typeface="Source Sans Pro"/>
              <a:ea typeface="Source Sans Pro"/>
              <a:cs typeface="Source Sans Pro"/>
              <a:sym typeface="Source Sans Pro"/>
            </a:rPr>
            <a:t>2</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Les composantes du CA par levier marketing</a:t>
          </a:r>
          <a:endParaRPr sz="1400"/>
        </a:p>
      </xdr:txBody>
    </xdr:sp>
    <xdr:clientData fLocksWithSheet="0"/>
  </xdr:oneCellAnchor>
  <xdr:oneCellAnchor>
    <xdr:from>
      <xdr:col>0</xdr:col>
      <xdr:colOff>6962775</xdr:colOff>
      <xdr:row>11</xdr:row>
      <xdr:rowOff>114300</xdr:rowOff>
    </xdr:from>
    <xdr:ext cx="3238500" cy="3124200"/>
    <xdr:sp>
      <xdr:nvSpPr>
        <xdr:cNvPr id="6" name="Shape 6"/>
        <xdr:cNvSpPr/>
      </xdr:nvSpPr>
      <xdr:spPr>
        <a:xfrm>
          <a:off x="3726750" y="2222663"/>
          <a:ext cx="3238500" cy="3114675"/>
        </a:xfrm>
        <a:prstGeom prst="ellipse">
          <a:avLst/>
        </a:prstGeom>
        <a:solidFill>
          <a:srgbClr val="7030A0"/>
        </a:solidFill>
        <a:ln cap="flat" cmpd="sng" w="9525">
          <a:solidFill>
            <a:srgbClr val="4A7D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4400">
              <a:solidFill>
                <a:srgbClr val="CCFFCC"/>
              </a:solidFill>
              <a:latin typeface="Source Sans Pro"/>
              <a:ea typeface="Source Sans Pro"/>
              <a:cs typeface="Source Sans Pro"/>
              <a:sym typeface="Source Sans Pro"/>
            </a:rPr>
            <a:t>3</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Le compte de résultat</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(Profit &amp; Loss)</a:t>
          </a:r>
          <a:endParaRPr sz="1400"/>
        </a:p>
      </xdr:txBody>
    </xdr:sp>
    <xdr:clientData fLocksWithSheet="0"/>
  </xdr:oneCellAnchor>
  <xdr:oneCellAnchor>
    <xdr:from>
      <xdr:col>0</xdr:col>
      <xdr:colOff>10277475</xdr:colOff>
      <xdr:row>12</xdr:row>
      <xdr:rowOff>0</xdr:rowOff>
    </xdr:from>
    <xdr:ext cx="3238500" cy="3114675"/>
    <xdr:sp>
      <xdr:nvSpPr>
        <xdr:cNvPr id="7" name="Shape 7"/>
        <xdr:cNvSpPr/>
      </xdr:nvSpPr>
      <xdr:spPr>
        <a:xfrm>
          <a:off x="3726750" y="2222663"/>
          <a:ext cx="3238500" cy="3114675"/>
        </a:xfrm>
        <a:prstGeom prst="ellipse">
          <a:avLst/>
        </a:prstGeom>
        <a:solidFill>
          <a:srgbClr val="7030A0"/>
        </a:solidFill>
        <a:ln cap="flat" cmpd="sng" w="9525">
          <a:solidFill>
            <a:srgbClr val="4A7D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4400">
              <a:solidFill>
                <a:srgbClr val="CCFFCC"/>
              </a:solidFill>
              <a:latin typeface="Source Sans Pro"/>
              <a:ea typeface="Source Sans Pro"/>
              <a:cs typeface="Source Sans Pro"/>
              <a:sym typeface="Source Sans Pro"/>
            </a:rPr>
            <a:t>4</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Synthèse</a:t>
          </a:r>
          <a:endParaRPr sz="1400"/>
        </a:p>
        <a:p>
          <a:pPr indent="0" lvl="0" marL="0" rtl="0" algn="ctr">
            <a:spcBef>
              <a:spcPts val="0"/>
            </a:spcBef>
            <a:spcAft>
              <a:spcPts val="0"/>
            </a:spcAft>
            <a:buNone/>
          </a:pPr>
          <a:r>
            <a:rPr lang="en-US" sz="2400">
              <a:solidFill>
                <a:schemeClr val="lt1"/>
              </a:solidFill>
              <a:latin typeface="Source Sans Pro"/>
              <a:ea typeface="Source Sans Pro"/>
              <a:cs typeface="Source Sans Pro"/>
              <a:sym typeface="Source Sans Pro"/>
            </a:rPr>
            <a:t>KPI</a:t>
          </a:r>
          <a:r>
            <a:rPr lang="en-US" sz="2400">
              <a:solidFill>
                <a:schemeClr val="lt1"/>
              </a:solidFill>
              <a:latin typeface="Source Sans Pro"/>
              <a:ea typeface="Source Sans Pro"/>
              <a:cs typeface="Source Sans Pro"/>
              <a:sym typeface="Source Sans Pro"/>
            </a:rPr>
            <a:t> principaux</a:t>
          </a:r>
          <a:endParaRPr sz="2400">
            <a:latin typeface="Source Sans Pro"/>
            <a:ea typeface="Source Sans Pro"/>
            <a:cs typeface="Source Sans Pro"/>
            <a:sym typeface="Source Sans Pro"/>
          </a:endParaRPr>
        </a:p>
      </xdr:txBody>
    </xdr:sp>
    <xdr:clientData fLocksWithSheet="0"/>
  </xdr:oneCellAnchor>
  <xdr:oneCellAnchor>
    <xdr:from>
      <xdr:col>0</xdr:col>
      <xdr:colOff>2390775</xdr:colOff>
      <xdr:row>27</xdr:row>
      <xdr:rowOff>38100</xdr:rowOff>
    </xdr:from>
    <xdr:ext cx="1304925" cy="1638300"/>
    <xdr:sp>
      <xdr:nvSpPr>
        <xdr:cNvPr id="8" name="Shape 8"/>
        <xdr:cNvSpPr/>
      </xdr:nvSpPr>
      <xdr:spPr>
        <a:xfrm rot="-1266073">
          <a:off x="4936425" y="3060863"/>
          <a:ext cx="819150" cy="1438275"/>
        </a:xfrm>
        <a:prstGeom prst="downArrow">
          <a:avLst>
            <a:gd fmla="val 50000" name="adj1"/>
            <a:gd fmla="val 50000" name="adj2"/>
          </a:avLst>
        </a:prstGeom>
        <a:solidFill>
          <a:srgbClr val="7030A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5010150</xdr:colOff>
      <xdr:row>30</xdr:row>
      <xdr:rowOff>76200</xdr:rowOff>
    </xdr:from>
    <xdr:ext cx="828675" cy="952500"/>
    <xdr:sp>
      <xdr:nvSpPr>
        <xdr:cNvPr id="9" name="Shape 9"/>
        <xdr:cNvSpPr/>
      </xdr:nvSpPr>
      <xdr:spPr>
        <a:xfrm>
          <a:off x="4936425" y="3308513"/>
          <a:ext cx="819150" cy="942975"/>
        </a:xfrm>
        <a:prstGeom prst="downArrow">
          <a:avLst>
            <a:gd fmla="val 50000" name="adj1"/>
            <a:gd fmla="val 50000" name="adj2"/>
          </a:avLst>
        </a:prstGeom>
        <a:solidFill>
          <a:srgbClr val="7030A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8105775</xdr:colOff>
      <xdr:row>30</xdr:row>
      <xdr:rowOff>133350</xdr:rowOff>
    </xdr:from>
    <xdr:ext cx="828675" cy="933450"/>
    <xdr:sp>
      <xdr:nvSpPr>
        <xdr:cNvPr id="10" name="Shape 10"/>
        <xdr:cNvSpPr/>
      </xdr:nvSpPr>
      <xdr:spPr>
        <a:xfrm>
          <a:off x="4936425" y="3318038"/>
          <a:ext cx="819150" cy="923925"/>
        </a:xfrm>
        <a:prstGeom prst="downArrow">
          <a:avLst>
            <a:gd fmla="val 50000" name="adj1"/>
            <a:gd fmla="val 50000" name="adj2"/>
          </a:avLst>
        </a:prstGeom>
        <a:solidFill>
          <a:srgbClr val="7030A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9620250</xdr:colOff>
      <xdr:row>27</xdr:row>
      <xdr:rowOff>0</xdr:rowOff>
    </xdr:from>
    <xdr:ext cx="1800225" cy="1819275"/>
    <xdr:sp>
      <xdr:nvSpPr>
        <xdr:cNvPr id="11" name="Shape 11"/>
        <xdr:cNvSpPr/>
      </xdr:nvSpPr>
      <xdr:spPr>
        <a:xfrm rot="2647301">
          <a:off x="4936425" y="2913225"/>
          <a:ext cx="819150" cy="1733550"/>
        </a:xfrm>
        <a:prstGeom prst="downArrow">
          <a:avLst>
            <a:gd fmla="val 50000" name="adj1"/>
            <a:gd fmla="val 50000" name="adj2"/>
          </a:avLst>
        </a:prstGeom>
        <a:solidFill>
          <a:srgbClr val="7030A0"/>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22</xdr:row>
      <xdr:rowOff>85725</xdr:rowOff>
    </xdr:from>
    <xdr:ext cx="4467225" cy="2609850"/>
    <xdr:graphicFrame>
      <xdr:nvGraphicFramePr>
        <xdr:cNvPr id="136393663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219075</xdr:colOff>
      <xdr:row>6</xdr:row>
      <xdr:rowOff>123825</xdr:rowOff>
    </xdr:from>
    <xdr:ext cx="4467225" cy="2647950"/>
    <xdr:graphicFrame>
      <xdr:nvGraphicFramePr>
        <xdr:cNvPr id="175182658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85725</xdr:colOff>
      <xdr:row>0</xdr:row>
      <xdr:rowOff>76200</xdr:rowOff>
    </xdr:from>
    <xdr:ext cx="4886325" cy="1028700"/>
    <xdr:sp>
      <xdr:nvSpPr>
        <xdr:cNvPr id="12" name="Shape 12"/>
        <xdr:cNvSpPr txBox="1"/>
      </xdr:nvSpPr>
      <xdr:spPr>
        <a:xfrm>
          <a:off x="2907600" y="3270413"/>
          <a:ext cx="4876800" cy="1019175"/>
        </a:xfrm>
        <a:prstGeom prst="rect">
          <a:avLst/>
        </a:prstGeom>
        <a:solidFill>
          <a:srgbClr val="5D3C6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lt1"/>
              </a:solidFill>
              <a:latin typeface="Source Sans Pro"/>
              <a:ea typeface="Source Sans Pro"/>
              <a:cs typeface="Source Sans Pro"/>
              <a:sym typeface="Source Sans Pro"/>
            </a:rPr>
            <a:t>Cette feuille vous permet de lister et de calculer les flux de chiffre d'affaires en provenance des différents canaux que vous utiliserez pour générer du trafic</a:t>
          </a:r>
          <a:r>
            <a:rPr lang="en-US" sz="1100">
              <a:solidFill>
                <a:schemeClr val="lt1"/>
              </a:solidFill>
              <a:latin typeface="Source Sans Pro"/>
              <a:ea typeface="Source Sans Pro"/>
              <a:cs typeface="Source Sans Pro"/>
              <a:sym typeface="Source Sans Pro"/>
            </a:rPr>
            <a:t> sur votre site. En conséquence, cette liste est totalement indicative et incomplète. Il vous appartient de la compléter en fonction de vos choix.</a:t>
          </a:r>
          <a:endParaRPr sz="1100">
            <a:latin typeface="Source Sans Pro"/>
            <a:ea typeface="Source Sans Pro"/>
            <a:cs typeface="Source Sans Pro"/>
            <a:sym typeface="Source Sans Pro"/>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57150</xdr:colOff>
      <xdr:row>32</xdr:row>
      <xdr:rowOff>190500</xdr:rowOff>
    </xdr:from>
    <xdr:ext cx="4391025" cy="3238500"/>
    <xdr:graphicFrame>
      <xdr:nvGraphicFramePr>
        <xdr:cNvPr id="161970495"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3734"/>
    <pageSetUpPr fitToPage="1"/>
  </sheetPr>
  <sheetViews>
    <sheetView workbookViewId="0"/>
  </sheetViews>
  <sheetFormatPr customHeight="1" defaultColWidth="11.22" defaultRowHeight="15.0"/>
  <cols>
    <col customWidth="1" min="1" max="1" width="178.44"/>
    <col customWidth="1" min="2" max="2" width="10.56"/>
    <col customWidth="1" min="3" max="3" width="13.33"/>
    <col customWidth="1" min="4" max="26" width="10.56"/>
  </cols>
  <sheetData>
    <row r="1" ht="12.75" customHeight="1">
      <c r="A1" s="1" t="s">
        <v>0</v>
      </c>
    </row>
    <row r="2" ht="12.75" customHeight="1">
      <c r="A2" s="2" t="s">
        <v>1</v>
      </c>
      <c r="B2" s="3"/>
      <c r="C2" s="3"/>
    </row>
    <row r="3" ht="12.75" customHeight="1"/>
    <row r="4" ht="12.75" customHeight="1">
      <c r="A4" s="4" t="s">
        <v>2</v>
      </c>
      <c r="B4" s="5"/>
      <c r="C4" s="5"/>
    </row>
    <row r="5" ht="12.75" customHeight="1">
      <c r="A5" s="4" t="s">
        <v>3</v>
      </c>
      <c r="B5" s="5"/>
      <c r="C5" s="5"/>
    </row>
    <row r="6" ht="12.75" customHeight="1">
      <c r="A6" s="4" t="s">
        <v>4</v>
      </c>
      <c r="B6" s="5"/>
      <c r="C6" s="5"/>
    </row>
    <row r="7" ht="12.75" customHeight="1">
      <c r="A7" s="4" t="s">
        <v>5</v>
      </c>
      <c r="B7" s="5"/>
      <c r="C7" s="5"/>
    </row>
    <row r="8" ht="12.75" customHeight="1">
      <c r="A8" s="4" t="s">
        <v>6</v>
      </c>
      <c r="B8" s="5"/>
      <c r="C8" s="5"/>
    </row>
    <row r="9" ht="12.75" customHeight="1">
      <c r="A9" s="4" t="s">
        <v>7</v>
      </c>
      <c r="B9" s="5"/>
      <c r="C9" s="5"/>
    </row>
    <row r="10" ht="12.75" customHeight="1">
      <c r="A10" s="4" t="s">
        <v>8</v>
      </c>
      <c r="B10" s="5"/>
      <c r="C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00000000000001" right="0.7500000000000001" top="1.0"/>
  <pageSetup paperSize="9" orientation="portrait"/>
  <headerFooter>
    <oddFooter>&amp;L000000Copyright H. Isaac, 2014&amp;C000000E-commerce Business Plan&amp;R000000Tout droit d'utilisation réservé</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6C09"/>
    <pageSetUpPr fitToPage="1"/>
  </sheetPr>
  <sheetViews>
    <sheetView workbookViewId="0"/>
  </sheetViews>
  <sheetFormatPr customHeight="1" defaultColWidth="11.22" defaultRowHeight="15.0"/>
  <cols>
    <col customWidth="1" min="1" max="1" width="3.44"/>
    <col customWidth="1" min="2" max="2" width="39.44"/>
    <col customWidth="1" min="3" max="3" width="10.67"/>
    <col customWidth="1" min="4" max="4" width="18.44"/>
    <col customWidth="1" min="5" max="5" width="10.67"/>
    <col customWidth="1" hidden="1" min="6" max="6" width="1.44"/>
    <col customWidth="1" min="7" max="7" width="10.67"/>
    <col customWidth="1" hidden="1" min="8" max="8" width="1.44"/>
    <col customWidth="1" min="9" max="9" width="10.67"/>
    <col customWidth="1" hidden="1" min="10" max="10" width="1.44"/>
    <col customWidth="1" min="11" max="11" width="10.67"/>
    <col customWidth="1" hidden="1" min="12" max="12" width="1.44"/>
    <col customWidth="1" min="13" max="14" width="10.67"/>
    <col customWidth="1" min="15" max="26" width="10.89"/>
  </cols>
  <sheetData>
    <row r="1" ht="12.75" customHeight="1">
      <c r="A1" s="6"/>
      <c r="B1" s="7"/>
      <c r="C1" s="8" t="s">
        <v>9</v>
      </c>
      <c r="D1" s="8"/>
      <c r="E1" s="8" t="s">
        <v>10</v>
      </c>
      <c r="F1" s="8"/>
      <c r="G1" s="8" t="s">
        <v>11</v>
      </c>
      <c r="H1" s="8"/>
      <c r="I1" s="8" t="s">
        <v>12</v>
      </c>
      <c r="J1" s="8"/>
      <c r="K1" s="8" t="s">
        <v>13</v>
      </c>
      <c r="L1" s="8"/>
      <c r="M1" s="8" t="s">
        <v>14</v>
      </c>
      <c r="N1" s="7"/>
      <c r="O1" s="7"/>
      <c r="P1" s="7"/>
      <c r="Q1" s="7"/>
      <c r="R1" s="7"/>
      <c r="S1" s="7"/>
      <c r="T1" s="7"/>
      <c r="U1" s="7"/>
      <c r="V1" s="7"/>
      <c r="W1" s="7"/>
      <c r="X1" s="7"/>
      <c r="Y1" s="7"/>
      <c r="Z1" s="7"/>
    </row>
    <row r="2" ht="12.75" customHeight="1">
      <c r="A2" s="9" t="s">
        <v>15</v>
      </c>
      <c r="B2" s="10"/>
      <c r="C2" s="10"/>
      <c r="D2" s="10"/>
      <c r="E2" s="10"/>
      <c r="F2" s="10"/>
      <c r="G2" s="10"/>
      <c r="H2" s="10"/>
      <c r="I2" s="10"/>
      <c r="J2" s="10"/>
      <c r="K2" s="10"/>
      <c r="L2" s="10"/>
      <c r="M2" s="10"/>
      <c r="N2" s="7"/>
      <c r="O2" s="7"/>
      <c r="P2" s="7"/>
      <c r="Q2" s="7"/>
      <c r="R2" s="7"/>
      <c r="S2" s="7"/>
      <c r="T2" s="7"/>
      <c r="U2" s="7"/>
      <c r="V2" s="7"/>
      <c r="W2" s="7"/>
      <c r="X2" s="7"/>
      <c r="Y2" s="7"/>
      <c r="Z2" s="7"/>
    </row>
    <row r="3" ht="12.75" customHeight="1">
      <c r="A3" s="6"/>
      <c r="B3" s="11" t="s">
        <v>16</v>
      </c>
      <c r="C3" s="12">
        <v>80.0</v>
      </c>
      <c r="D3" s="13"/>
      <c r="E3" s="7"/>
      <c r="F3" s="7"/>
      <c r="G3" s="7"/>
      <c r="H3" s="7"/>
      <c r="I3" s="7"/>
      <c r="J3" s="7"/>
      <c r="K3" s="7"/>
      <c r="L3" s="7"/>
      <c r="M3" s="7"/>
      <c r="N3" s="7"/>
      <c r="O3" s="7"/>
      <c r="P3" s="7"/>
      <c r="Q3" s="7"/>
      <c r="R3" s="7"/>
      <c r="S3" s="7"/>
      <c r="T3" s="7"/>
      <c r="U3" s="7"/>
      <c r="V3" s="7"/>
      <c r="W3" s="7"/>
      <c r="X3" s="7"/>
      <c r="Y3" s="7"/>
      <c r="Z3" s="7"/>
    </row>
    <row r="4" ht="12.75" customHeight="1">
      <c r="A4" s="6"/>
      <c r="B4" s="11" t="s">
        <v>17</v>
      </c>
      <c r="C4" s="14">
        <v>0.1</v>
      </c>
      <c r="D4" s="15"/>
      <c r="E4" s="7"/>
      <c r="F4" s="7"/>
      <c r="G4" s="7"/>
      <c r="H4" s="7"/>
      <c r="I4" s="7"/>
      <c r="J4" s="7"/>
      <c r="K4" s="7"/>
      <c r="L4" s="7"/>
      <c r="M4" s="7"/>
      <c r="N4" s="7"/>
      <c r="O4" s="7"/>
      <c r="P4" s="7"/>
      <c r="Q4" s="7"/>
      <c r="R4" s="7"/>
      <c r="S4" s="7"/>
      <c r="T4" s="7"/>
      <c r="U4" s="7"/>
      <c r="V4" s="7"/>
      <c r="W4" s="7"/>
      <c r="X4" s="7"/>
      <c r="Y4" s="7"/>
      <c r="Z4" s="7"/>
    </row>
    <row r="5" ht="12.75" customHeight="1">
      <c r="A5" s="6"/>
      <c r="B5" s="11" t="s">
        <v>18</v>
      </c>
      <c r="C5" s="7"/>
      <c r="D5" s="7"/>
      <c r="E5" s="16">
        <v>12.0</v>
      </c>
      <c r="F5" s="16">
        <v>12.0</v>
      </c>
      <c r="G5" s="16">
        <v>12.0</v>
      </c>
      <c r="H5" s="16">
        <v>12.0</v>
      </c>
      <c r="I5" s="16">
        <v>12.0</v>
      </c>
      <c r="J5" s="16">
        <v>12.0</v>
      </c>
      <c r="K5" s="16">
        <v>12.0</v>
      </c>
      <c r="L5" s="16">
        <v>12.0</v>
      </c>
      <c r="M5" s="16">
        <v>12.0</v>
      </c>
      <c r="N5" s="7"/>
      <c r="O5" s="7"/>
      <c r="P5" s="7"/>
      <c r="Q5" s="7"/>
      <c r="R5" s="7"/>
      <c r="S5" s="7"/>
      <c r="T5" s="7"/>
      <c r="U5" s="7"/>
      <c r="V5" s="7"/>
      <c r="W5" s="7"/>
      <c r="X5" s="7"/>
      <c r="Y5" s="7"/>
      <c r="Z5" s="7"/>
    </row>
    <row r="6" ht="12.75" customHeight="1">
      <c r="A6" s="6"/>
      <c r="B6" s="11" t="s">
        <v>19</v>
      </c>
      <c r="C6" s="17">
        <v>0.8</v>
      </c>
      <c r="D6" s="7"/>
      <c r="E6" s="18">
        <v>1000.0</v>
      </c>
      <c r="F6" s="18"/>
      <c r="G6" s="19">
        <f t="shared" ref="G6:M6" si="1">E6*(1+$C$6)</f>
        <v>1800</v>
      </c>
      <c r="H6" s="19">
        <f t="shared" si="1"/>
        <v>0</v>
      </c>
      <c r="I6" s="19">
        <f t="shared" si="1"/>
        <v>3240</v>
      </c>
      <c r="J6" s="19">
        <f t="shared" si="1"/>
        <v>0</v>
      </c>
      <c r="K6" s="19">
        <f t="shared" si="1"/>
        <v>5832</v>
      </c>
      <c r="L6" s="19">
        <f t="shared" si="1"/>
        <v>0</v>
      </c>
      <c r="M6" s="19">
        <f t="shared" si="1"/>
        <v>10497.6</v>
      </c>
      <c r="N6" s="7"/>
      <c r="O6" s="7"/>
      <c r="P6" s="7"/>
      <c r="Q6" s="7"/>
      <c r="R6" s="7"/>
      <c r="S6" s="7"/>
      <c r="T6" s="7"/>
      <c r="U6" s="7"/>
      <c r="V6" s="7"/>
      <c r="W6" s="7"/>
      <c r="X6" s="7"/>
      <c r="Y6" s="7"/>
      <c r="Z6" s="7"/>
    </row>
    <row r="7" ht="12.75" customHeight="1">
      <c r="A7" s="6"/>
      <c r="B7" s="11" t="s">
        <v>20</v>
      </c>
      <c r="C7" s="7"/>
      <c r="D7" s="7"/>
      <c r="E7" s="20">
        <v>0.005</v>
      </c>
      <c r="F7" s="16"/>
      <c r="G7" s="20">
        <v>0.008</v>
      </c>
      <c r="H7" s="16"/>
      <c r="I7" s="20">
        <v>0.01</v>
      </c>
      <c r="J7" s="16"/>
      <c r="K7" s="20">
        <v>0.012</v>
      </c>
      <c r="L7" s="16"/>
      <c r="M7" s="20">
        <v>0.015</v>
      </c>
      <c r="N7" s="7"/>
      <c r="O7" s="7"/>
      <c r="P7" s="7"/>
      <c r="Q7" s="7"/>
      <c r="R7" s="7"/>
      <c r="S7" s="7"/>
      <c r="T7" s="7"/>
      <c r="U7" s="7"/>
      <c r="V7" s="7"/>
      <c r="W7" s="7"/>
      <c r="X7" s="7"/>
      <c r="Y7" s="7"/>
      <c r="Z7" s="7"/>
    </row>
    <row r="8" ht="12.75" customHeight="1">
      <c r="A8" s="9" t="s">
        <v>21</v>
      </c>
      <c r="B8" s="10"/>
      <c r="C8" s="10"/>
      <c r="D8" s="10"/>
      <c r="E8" s="10"/>
      <c r="F8" s="10"/>
      <c r="G8" s="10"/>
      <c r="H8" s="10"/>
      <c r="I8" s="10"/>
      <c r="J8" s="10"/>
      <c r="K8" s="10"/>
      <c r="L8" s="10"/>
      <c r="M8" s="10"/>
      <c r="N8" s="7"/>
      <c r="O8" s="7"/>
      <c r="P8" s="7"/>
      <c r="Q8" s="7"/>
      <c r="R8" s="7"/>
      <c r="S8" s="7"/>
      <c r="T8" s="7"/>
      <c r="U8" s="7"/>
      <c r="V8" s="7"/>
      <c r="W8" s="7"/>
      <c r="X8" s="7"/>
      <c r="Y8" s="7"/>
      <c r="Z8" s="7"/>
    </row>
    <row r="9" ht="12.75" customHeight="1">
      <c r="A9" s="6"/>
      <c r="B9" s="21" t="s">
        <v>22</v>
      </c>
      <c r="C9" s="22">
        <v>0.4</v>
      </c>
      <c r="D9" s="15"/>
      <c r="E9" s="7"/>
      <c r="F9" s="7"/>
      <c r="G9" s="7"/>
      <c r="H9" s="7"/>
      <c r="I9" s="7"/>
      <c r="J9" s="7"/>
      <c r="K9" s="7"/>
      <c r="L9" s="7"/>
      <c r="M9" s="7"/>
      <c r="N9" s="7"/>
      <c r="O9" s="7"/>
      <c r="P9" s="7"/>
      <c r="Q9" s="7"/>
      <c r="R9" s="7"/>
      <c r="S9" s="7"/>
      <c r="T9" s="7"/>
      <c r="U9" s="7"/>
      <c r="V9" s="7"/>
      <c r="W9" s="7"/>
      <c r="X9" s="7"/>
      <c r="Y9" s="7"/>
      <c r="Z9" s="7"/>
    </row>
    <row r="10" ht="12.75" customHeight="1">
      <c r="A10" s="9" t="s">
        <v>23</v>
      </c>
      <c r="B10" s="10"/>
      <c r="C10" s="10"/>
      <c r="D10" s="10"/>
      <c r="E10" s="10"/>
      <c r="F10" s="10"/>
      <c r="G10" s="10"/>
      <c r="H10" s="10"/>
      <c r="I10" s="10"/>
      <c r="J10" s="10"/>
      <c r="K10" s="10"/>
      <c r="L10" s="10"/>
      <c r="M10" s="10"/>
      <c r="N10" s="7"/>
      <c r="O10" s="7"/>
      <c r="P10" s="7"/>
      <c r="Q10" s="7"/>
      <c r="R10" s="7"/>
      <c r="S10" s="7"/>
      <c r="T10" s="7"/>
      <c r="U10" s="7"/>
      <c r="V10" s="7"/>
      <c r="W10" s="7"/>
      <c r="X10" s="7"/>
      <c r="Y10" s="7"/>
      <c r="Z10" s="7"/>
    </row>
    <row r="11" ht="12.75" customHeight="1">
      <c r="A11" s="6"/>
      <c r="B11" s="23" t="s">
        <v>24</v>
      </c>
      <c r="C11" s="24">
        <v>5.0</v>
      </c>
      <c r="D11" s="13"/>
      <c r="E11" s="7"/>
      <c r="F11" s="7"/>
      <c r="G11" s="7"/>
      <c r="H11" s="7"/>
      <c r="I11" s="7"/>
      <c r="J11" s="7"/>
      <c r="K11" s="7"/>
      <c r="L11" s="7"/>
      <c r="M11" s="7"/>
      <c r="N11" s="7"/>
      <c r="O11" s="7"/>
      <c r="P11" s="7"/>
      <c r="Q11" s="7"/>
      <c r="R11" s="7"/>
      <c r="S11" s="7"/>
      <c r="T11" s="7"/>
      <c r="U11" s="7"/>
      <c r="V11" s="7"/>
      <c r="W11" s="7"/>
      <c r="X11" s="7"/>
      <c r="Y11" s="7"/>
      <c r="Z11" s="7"/>
    </row>
    <row r="12" ht="12.75" customHeight="1">
      <c r="A12" s="9" t="s">
        <v>25</v>
      </c>
      <c r="B12" s="9"/>
      <c r="C12" s="10"/>
      <c r="D12" s="10"/>
      <c r="E12" s="10"/>
      <c r="F12" s="10"/>
      <c r="G12" s="10"/>
      <c r="H12" s="10"/>
      <c r="I12" s="10"/>
      <c r="J12" s="10"/>
      <c r="K12" s="10"/>
      <c r="L12" s="10"/>
      <c r="M12" s="10"/>
      <c r="N12" s="7"/>
      <c r="O12" s="7"/>
      <c r="P12" s="7"/>
      <c r="Q12" s="7"/>
      <c r="R12" s="7"/>
      <c r="S12" s="7"/>
      <c r="T12" s="7"/>
      <c r="U12" s="7"/>
      <c r="V12" s="7"/>
      <c r="W12" s="7"/>
      <c r="X12" s="7"/>
      <c r="Y12" s="7"/>
      <c r="Z12" s="7"/>
    </row>
    <row r="13" ht="12.75" customHeight="1">
      <c r="A13" s="6"/>
      <c r="B13" s="25" t="s">
        <v>26</v>
      </c>
      <c r="C13" s="7"/>
      <c r="D13" s="7"/>
      <c r="E13" s="26">
        <v>50000.0</v>
      </c>
      <c r="F13" s="16"/>
      <c r="G13" s="26">
        <v>30000.0</v>
      </c>
      <c r="H13" s="16"/>
      <c r="I13" s="26">
        <v>25000.0</v>
      </c>
      <c r="J13" s="16"/>
      <c r="K13" s="26">
        <v>15000.0</v>
      </c>
      <c r="L13" s="16"/>
      <c r="M13" s="26">
        <v>10000.0</v>
      </c>
      <c r="N13" s="7"/>
      <c r="O13" s="7"/>
      <c r="P13" s="7"/>
      <c r="Q13" s="7"/>
      <c r="R13" s="7"/>
      <c r="S13" s="7"/>
      <c r="T13" s="7"/>
      <c r="U13" s="7"/>
      <c r="V13" s="7"/>
      <c r="W13" s="7"/>
      <c r="X13" s="7"/>
      <c r="Y13" s="7"/>
      <c r="Z13" s="7"/>
    </row>
    <row r="14" ht="12.75" customHeight="1">
      <c r="A14" s="6"/>
      <c r="B14" s="25" t="s">
        <v>27</v>
      </c>
      <c r="C14" s="7"/>
      <c r="D14" s="7"/>
      <c r="E14" s="16">
        <v>2.5</v>
      </c>
      <c r="F14" s="16"/>
      <c r="G14" s="16">
        <v>3.0</v>
      </c>
      <c r="H14" s="16"/>
      <c r="I14" s="16">
        <v>3.5</v>
      </c>
      <c r="J14" s="16"/>
      <c r="K14" s="16">
        <v>3.5</v>
      </c>
      <c r="L14" s="16"/>
      <c r="M14" s="16">
        <v>3.5</v>
      </c>
      <c r="N14" s="7"/>
      <c r="O14" s="7"/>
      <c r="P14" s="7"/>
      <c r="Q14" s="7"/>
      <c r="R14" s="7"/>
      <c r="S14" s="7"/>
      <c r="T14" s="7"/>
      <c r="U14" s="7"/>
      <c r="V14" s="7"/>
      <c r="W14" s="7"/>
      <c r="X14" s="7"/>
      <c r="Y14" s="7"/>
      <c r="Z14" s="7"/>
    </row>
    <row r="15" ht="12.75" customHeight="1">
      <c r="A15" s="6"/>
      <c r="B15" s="25" t="s">
        <v>28</v>
      </c>
      <c r="C15" s="16">
        <v>500.0</v>
      </c>
      <c r="D15" s="7"/>
      <c r="E15" s="7"/>
      <c r="F15" s="7"/>
      <c r="G15" s="7"/>
      <c r="H15" s="7"/>
      <c r="I15" s="7"/>
      <c r="J15" s="7"/>
      <c r="K15" s="7"/>
      <c r="L15" s="7"/>
      <c r="M15" s="7"/>
      <c r="N15" s="7"/>
      <c r="O15" s="7"/>
      <c r="P15" s="7"/>
      <c r="Q15" s="7"/>
      <c r="R15" s="7"/>
      <c r="S15" s="7"/>
      <c r="T15" s="7"/>
      <c r="U15" s="7"/>
      <c r="V15" s="7"/>
      <c r="W15" s="7"/>
      <c r="X15" s="7"/>
      <c r="Y15" s="7"/>
      <c r="Z15" s="7"/>
    </row>
    <row r="16" ht="12.75" customHeight="1">
      <c r="A16" s="6"/>
      <c r="B16" s="25" t="s">
        <v>29</v>
      </c>
      <c r="C16" s="7"/>
      <c r="D16" s="7"/>
      <c r="E16" s="16">
        <v>4.0</v>
      </c>
      <c r="F16" s="16"/>
      <c r="G16" s="16">
        <v>5.0</v>
      </c>
      <c r="H16" s="16"/>
      <c r="I16" s="16">
        <v>6.0</v>
      </c>
      <c r="J16" s="16"/>
      <c r="K16" s="16">
        <v>6.0</v>
      </c>
      <c r="L16" s="16"/>
      <c r="M16" s="16">
        <v>6.0</v>
      </c>
      <c r="N16" s="7"/>
      <c r="O16" s="7"/>
      <c r="P16" s="7"/>
      <c r="Q16" s="7"/>
      <c r="R16" s="7"/>
      <c r="S16" s="7"/>
      <c r="T16" s="7"/>
      <c r="U16" s="7"/>
      <c r="V16" s="7"/>
      <c r="W16" s="7"/>
      <c r="X16" s="7"/>
      <c r="Y16" s="7"/>
      <c r="Z16" s="7"/>
    </row>
    <row r="17" ht="12.75" customHeight="1">
      <c r="A17" s="6"/>
      <c r="B17" s="25" t="s">
        <v>30</v>
      </c>
      <c r="C17" s="7"/>
      <c r="D17" s="7"/>
      <c r="E17" s="27">
        <v>0.002</v>
      </c>
      <c r="F17" s="27">
        <v>0.002</v>
      </c>
      <c r="G17" s="27">
        <v>0.002</v>
      </c>
      <c r="H17" s="27">
        <v>0.002</v>
      </c>
      <c r="I17" s="27">
        <v>0.002</v>
      </c>
      <c r="J17" s="27">
        <v>0.002</v>
      </c>
      <c r="K17" s="27">
        <v>0.002</v>
      </c>
      <c r="L17" s="27">
        <v>0.002</v>
      </c>
      <c r="M17" s="27">
        <v>0.002</v>
      </c>
      <c r="N17" s="7"/>
      <c r="O17" s="7"/>
      <c r="P17" s="7"/>
      <c r="Q17" s="7"/>
      <c r="R17" s="7"/>
      <c r="S17" s="7"/>
      <c r="T17" s="7"/>
      <c r="U17" s="7"/>
      <c r="V17" s="7"/>
      <c r="W17" s="7"/>
      <c r="X17" s="7"/>
      <c r="Y17" s="7"/>
      <c r="Z17" s="7"/>
    </row>
    <row r="18" ht="12.75" customHeight="1">
      <c r="A18" s="6"/>
      <c r="B18" s="25" t="s">
        <v>31</v>
      </c>
      <c r="C18" s="22">
        <v>0.5</v>
      </c>
      <c r="D18" s="15"/>
      <c r="E18" s="7"/>
      <c r="F18" s="7"/>
      <c r="G18" s="7"/>
      <c r="H18" s="7"/>
      <c r="I18" s="7"/>
      <c r="J18" s="7"/>
      <c r="K18" s="7"/>
      <c r="L18" s="7"/>
      <c r="M18" s="7"/>
      <c r="N18" s="7"/>
      <c r="O18" s="7"/>
      <c r="P18" s="7"/>
      <c r="Q18" s="7"/>
      <c r="R18" s="7"/>
      <c r="S18" s="7"/>
      <c r="T18" s="7"/>
      <c r="U18" s="7"/>
      <c r="V18" s="7"/>
      <c r="W18" s="7"/>
      <c r="X18" s="7"/>
      <c r="Y18" s="7"/>
      <c r="Z18" s="7"/>
    </row>
    <row r="19" ht="12.75" customHeight="1">
      <c r="A19" s="6"/>
      <c r="B19" s="25" t="s">
        <v>32</v>
      </c>
      <c r="C19" s="7"/>
      <c r="D19" s="7"/>
      <c r="E19" s="26"/>
      <c r="F19" s="16"/>
      <c r="G19" s="26"/>
      <c r="H19" s="16"/>
      <c r="I19" s="26"/>
      <c r="J19" s="16"/>
      <c r="K19" s="26"/>
      <c r="L19" s="16"/>
      <c r="M19" s="26"/>
      <c r="N19" s="7"/>
      <c r="O19" s="7"/>
      <c r="P19" s="7"/>
      <c r="Q19" s="7"/>
      <c r="R19" s="7"/>
      <c r="S19" s="7"/>
      <c r="T19" s="7"/>
      <c r="U19" s="7"/>
      <c r="V19" s="7"/>
      <c r="W19" s="7"/>
      <c r="X19" s="7"/>
      <c r="Y19" s="7"/>
      <c r="Z19" s="7"/>
    </row>
    <row r="20" ht="12.75" customHeight="1">
      <c r="A20" s="9" t="s">
        <v>33</v>
      </c>
      <c r="B20" s="10"/>
      <c r="C20" s="10"/>
      <c r="D20" s="10"/>
      <c r="E20" s="10"/>
      <c r="F20" s="10"/>
      <c r="G20" s="10"/>
      <c r="H20" s="10"/>
      <c r="I20" s="10"/>
      <c r="J20" s="10"/>
      <c r="K20" s="10"/>
      <c r="L20" s="10"/>
      <c r="M20" s="10"/>
      <c r="N20" s="7"/>
      <c r="O20" s="7"/>
      <c r="P20" s="7"/>
      <c r="Q20" s="7"/>
      <c r="R20" s="7"/>
      <c r="S20" s="7"/>
      <c r="T20" s="7"/>
      <c r="U20" s="7"/>
      <c r="V20" s="7"/>
      <c r="W20" s="7"/>
      <c r="X20" s="7"/>
      <c r="Y20" s="7"/>
      <c r="Z20" s="7"/>
    </row>
    <row r="21" ht="12.75" customHeight="1">
      <c r="A21" s="6" t="s">
        <v>34</v>
      </c>
      <c r="B21" s="7"/>
      <c r="C21" s="28"/>
      <c r="D21" s="28"/>
      <c r="E21" s="7"/>
      <c r="F21" s="7"/>
      <c r="G21" s="7"/>
      <c r="H21" s="7"/>
      <c r="I21" s="7"/>
      <c r="J21" s="7"/>
      <c r="K21" s="7"/>
      <c r="L21" s="7"/>
      <c r="M21" s="7"/>
      <c r="N21" s="7"/>
      <c r="O21" s="7"/>
      <c r="P21" s="7"/>
      <c r="Q21" s="7"/>
      <c r="R21" s="7"/>
      <c r="S21" s="7"/>
      <c r="T21" s="7"/>
      <c r="U21" s="7"/>
      <c r="V21" s="7"/>
      <c r="W21" s="7"/>
      <c r="X21" s="7"/>
      <c r="Y21" s="7"/>
      <c r="Z21" s="7"/>
    </row>
    <row r="22" ht="12.75" customHeight="1">
      <c r="A22" s="6"/>
      <c r="B22" s="29" t="s">
        <v>35</v>
      </c>
      <c r="C22" s="7"/>
      <c r="D22" s="26">
        <v>5000.0</v>
      </c>
      <c r="E22" s="7"/>
      <c r="F22" s="7"/>
      <c r="G22" s="28"/>
      <c r="H22" s="7"/>
      <c r="I22" s="28"/>
      <c r="J22" s="7"/>
      <c r="K22" s="28"/>
      <c r="L22" s="7"/>
      <c r="M22" s="28"/>
      <c r="N22" s="7"/>
      <c r="O22" s="7"/>
      <c r="P22" s="7"/>
      <c r="Q22" s="7"/>
      <c r="R22" s="7"/>
      <c r="S22" s="7"/>
      <c r="T22" s="7"/>
      <c r="U22" s="7"/>
      <c r="V22" s="7"/>
      <c r="W22" s="7"/>
      <c r="X22" s="7"/>
      <c r="Y22" s="7"/>
      <c r="Z22" s="7"/>
    </row>
    <row r="23" ht="12.75" customHeight="1">
      <c r="A23" s="6"/>
      <c r="B23" s="29" t="s">
        <v>36</v>
      </c>
      <c r="C23" s="7"/>
      <c r="D23" s="26">
        <v>15000.0</v>
      </c>
      <c r="E23" s="7"/>
      <c r="F23" s="28"/>
      <c r="G23" s="28"/>
      <c r="H23" s="28"/>
      <c r="I23" s="28"/>
      <c r="J23" s="28"/>
      <c r="K23" s="28"/>
      <c r="L23" s="28"/>
      <c r="M23" s="28"/>
      <c r="N23" s="7"/>
      <c r="O23" s="7"/>
      <c r="P23" s="7"/>
      <c r="Q23" s="7"/>
      <c r="R23" s="7"/>
      <c r="S23" s="7"/>
      <c r="T23" s="7"/>
      <c r="U23" s="7"/>
      <c r="V23" s="7"/>
      <c r="W23" s="7"/>
      <c r="X23" s="7"/>
      <c r="Y23" s="7"/>
      <c r="Z23" s="7"/>
    </row>
    <row r="24" ht="12.75" customHeight="1">
      <c r="A24" s="6"/>
      <c r="B24" s="29" t="s">
        <v>37</v>
      </c>
      <c r="C24" s="7"/>
      <c r="D24" s="26">
        <v>30000.0</v>
      </c>
      <c r="E24" s="7"/>
      <c r="F24" s="7"/>
      <c r="G24" s="28"/>
      <c r="H24" s="7"/>
      <c r="I24" s="28"/>
      <c r="J24" s="7"/>
      <c r="K24" s="28"/>
      <c r="L24" s="7"/>
      <c r="M24" s="28"/>
      <c r="N24" s="7"/>
      <c r="O24" s="7"/>
      <c r="P24" s="7"/>
      <c r="Q24" s="7"/>
      <c r="R24" s="7"/>
      <c r="S24" s="7"/>
      <c r="T24" s="7"/>
      <c r="U24" s="7"/>
      <c r="V24" s="7"/>
      <c r="W24" s="7"/>
      <c r="X24" s="7"/>
      <c r="Y24" s="7"/>
      <c r="Z24" s="7"/>
    </row>
    <row r="25" ht="12.75" customHeight="1">
      <c r="A25" s="6"/>
      <c r="B25" s="29" t="s">
        <v>38</v>
      </c>
      <c r="C25" s="7"/>
      <c r="D25" s="26">
        <v>15000.0</v>
      </c>
      <c r="E25" s="7"/>
      <c r="F25" s="7"/>
      <c r="G25" s="28"/>
      <c r="H25" s="7"/>
      <c r="I25" s="28"/>
      <c r="J25" s="7"/>
      <c r="K25" s="28"/>
      <c r="L25" s="7"/>
      <c r="M25" s="28"/>
      <c r="N25" s="7"/>
      <c r="O25" s="7"/>
      <c r="P25" s="7"/>
      <c r="Q25" s="7"/>
      <c r="R25" s="7"/>
      <c r="S25" s="7"/>
      <c r="T25" s="7"/>
      <c r="U25" s="7"/>
      <c r="V25" s="7"/>
      <c r="W25" s="7"/>
      <c r="X25" s="7"/>
      <c r="Y25" s="7"/>
      <c r="Z25" s="7"/>
    </row>
    <row r="26" ht="12.75" customHeight="1">
      <c r="A26" s="6"/>
      <c r="B26" s="29" t="s">
        <v>39</v>
      </c>
      <c r="C26" s="7"/>
      <c r="D26" s="30"/>
      <c r="E26" s="7"/>
      <c r="F26" s="7"/>
      <c r="G26" s="28"/>
      <c r="H26" s="7"/>
      <c r="I26" s="28"/>
      <c r="J26" s="7"/>
      <c r="K26" s="28"/>
      <c r="L26" s="7"/>
      <c r="M26" s="28"/>
      <c r="N26" s="7"/>
      <c r="O26" s="7"/>
      <c r="P26" s="7"/>
      <c r="Q26" s="7"/>
      <c r="R26" s="7"/>
      <c r="S26" s="7"/>
      <c r="T26" s="7"/>
      <c r="U26" s="7"/>
      <c r="V26" s="7"/>
      <c r="W26" s="7"/>
      <c r="X26" s="7"/>
      <c r="Y26" s="7"/>
      <c r="Z26" s="7"/>
    </row>
    <row r="27" ht="12.75" customHeight="1">
      <c r="A27" s="6"/>
      <c r="B27" s="31"/>
      <c r="C27" s="7"/>
      <c r="D27" s="28">
        <f>SUM(D22:D26)</f>
        <v>65000</v>
      </c>
      <c r="E27" s="28"/>
      <c r="F27" s="7"/>
      <c r="G27" s="26">
        <v>6500.0</v>
      </c>
      <c r="H27" s="16"/>
      <c r="I27" s="26">
        <v>6500.0</v>
      </c>
      <c r="J27" s="16"/>
      <c r="K27" s="26">
        <v>15000.0</v>
      </c>
      <c r="L27" s="16"/>
      <c r="M27" s="26">
        <v>10000.0</v>
      </c>
      <c r="N27" s="7"/>
      <c r="O27" s="7"/>
      <c r="P27" s="7"/>
      <c r="Q27" s="7"/>
      <c r="R27" s="7"/>
      <c r="S27" s="7"/>
      <c r="T27" s="7"/>
      <c r="U27" s="7"/>
      <c r="V27" s="7"/>
      <c r="W27" s="7"/>
      <c r="X27" s="7"/>
      <c r="Y27" s="7"/>
      <c r="Z27" s="7"/>
    </row>
    <row r="28" ht="12.75" customHeight="1">
      <c r="A28" s="6"/>
      <c r="B28" s="29" t="s">
        <v>40</v>
      </c>
      <c r="C28" s="7"/>
      <c r="D28" s="7"/>
      <c r="E28" s="28"/>
      <c r="F28" s="7"/>
      <c r="G28" s="28"/>
      <c r="H28" s="7"/>
      <c r="I28" s="28"/>
      <c r="J28" s="7"/>
      <c r="K28" s="28"/>
      <c r="L28" s="7"/>
      <c r="M28" s="28"/>
      <c r="N28" s="7"/>
      <c r="O28" s="7"/>
      <c r="P28" s="7"/>
      <c r="Q28" s="7"/>
      <c r="R28" s="7"/>
      <c r="S28" s="7"/>
      <c r="T28" s="7"/>
      <c r="U28" s="7"/>
      <c r="V28" s="7"/>
      <c r="W28" s="7"/>
      <c r="X28" s="7"/>
      <c r="Y28" s="7"/>
      <c r="Z28" s="7"/>
    </row>
    <row r="29" ht="12.75" customHeight="1">
      <c r="A29" s="32" t="s">
        <v>41</v>
      </c>
      <c r="B29" s="33"/>
      <c r="C29" s="34"/>
      <c r="D29" s="34"/>
      <c r="E29" s="33"/>
      <c r="F29" s="33"/>
      <c r="G29" s="33"/>
      <c r="H29" s="33"/>
      <c r="I29" s="33"/>
      <c r="J29" s="33"/>
      <c r="K29" s="33"/>
      <c r="L29" s="33"/>
      <c r="M29" s="33"/>
      <c r="N29" s="7"/>
      <c r="O29" s="7"/>
      <c r="P29" s="7"/>
      <c r="Q29" s="7"/>
      <c r="R29" s="7"/>
      <c r="S29" s="7"/>
      <c r="T29" s="7"/>
      <c r="U29" s="7"/>
      <c r="V29" s="7"/>
      <c r="W29" s="7"/>
      <c r="X29" s="7"/>
      <c r="Y29" s="7"/>
      <c r="Z29" s="7"/>
    </row>
    <row r="30" ht="12.75" customHeight="1">
      <c r="A30" s="6"/>
      <c r="B30" s="35" t="s">
        <v>42</v>
      </c>
      <c r="C30" s="7"/>
      <c r="D30" s="7"/>
      <c r="E30" s="26">
        <v>5000.0</v>
      </c>
      <c r="F30" s="26">
        <v>5000.0</v>
      </c>
      <c r="G30" s="26">
        <v>5000.0</v>
      </c>
      <c r="H30" s="26">
        <v>5000.0</v>
      </c>
      <c r="I30" s="26">
        <v>5000.0</v>
      </c>
      <c r="J30" s="26">
        <v>5000.0</v>
      </c>
      <c r="K30" s="26">
        <v>5000.0</v>
      </c>
      <c r="L30" s="26">
        <v>5000.0</v>
      </c>
      <c r="M30" s="26">
        <v>5000.0</v>
      </c>
      <c r="N30" s="7"/>
      <c r="O30" s="7"/>
      <c r="P30" s="7"/>
      <c r="Q30" s="7"/>
      <c r="R30" s="7"/>
      <c r="S30" s="7"/>
      <c r="T30" s="7"/>
      <c r="U30" s="7"/>
      <c r="V30" s="7"/>
      <c r="W30" s="7"/>
      <c r="X30" s="7"/>
      <c r="Y30" s="7"/>
      <c r="Z30" s="7"/>
    </row>
    <row r="31" ht="12.75" customHeight="1">
      <c r="A31" s="32" t="s">
        <v>43</v>
      </c>
      <c r="B31" s="29"/>
      <c r="C31" s="36"/>
      <c r="D31" s="36"/>
      <c r="E31" s="29"/>
      <c r="F31" s="29"/>
      <c r="G31" s="29"/>
      <c r="H31" s="29"/>
      <c r="I31" s="29"/>
      <c r="J31" s="29"/>
      <c r="K31" s="29"/>
      <c r="L31" s="29"/>
      <c r="M31" s="29"/>
      <c r="N31" s="7"/>
      <c r="O31" s="7"/>
      <c r="P31" s="7"/>
      <c r="Q31" s="7"/>
      <c r="R31" s="7"/>
      <c r="S31" s="7"/>
      <c r="T31" s="7"/>
      <c r="U31" s="7"/>
      <c r="V31" s="7"/>
      <c r="W31" s="7"/>
      <c r="X31" s="7"/>
      <c r="Y31" s="7"/>
      <c r="Z31" s="7"/>
    </row>
    <row r="32" ht="12.75" customHeight="1">
      <c r="A32" s="6"/>
      <c r="B32" s="37" t="s">
        <v>44</v>
      </c>
      <c r="C32" s="22">
        <v>0.1</v>
      </c>
      <c r="D32" s="15"/>
      <c r="E32" s="7"/>
      <c r="F32" s="7"/>
      <c r="G32" s="7"/>
      <c r="H32" s="7"/>
      <c r="I32" s="7"/>
      <c r="J32" s="7"/>
      <c r="K32" s="7"/>
      <c r="L32" s="7"/>
      <c r="M32" s="7"/>
      <c r="N32" s="7"/>
      <c r="O32" s="7"/>
      <c r="P32" s="7"/>
      <c r="Q32" s="7"/>
      <c r="R32" s="7"/>
      <c r="S32" s="7"/>
      <c r="T32" s="7"/>
      <c r="U32" s="7"/>
      <c r="V32" s="7"/>
      <c r="W32" s="7"/>
      <c r="X32" s="7"/>
      <c r="Y32" s="7"/>
      <c r="Z32" s="7"/>
    </row>
    <row r="33" ht="12.75" customHeight="1">
      <c r="A33" s="32" t="s">
        <v>45</v>
      </c>
      <c r="B33" s="29"/>
      <c r="C33" s="38"/>
      <c r="D33" s="38"/>
      <c r="E33" s="29"/>
      <c r="F33" s="29"/>
      <c r="G33" s="29"/>
      <c r="H33" s="29"/>
      <c r="I33" s="29"/>
      <c r="J33" s="29"/>
      <c r="K33" s="29"/>
      <c r="L33" s="29"/>
      <c r="M33" s="29"/>
      <c r="N33" s="7"/>
      <c r="O33" s="7"/>
      <c r="P33" s="7"/>
      <c r="Q33" s="7"/>
      <c r="R33" s="7"/>
      <c r="S33" s="7"/>
      <c r="T33" s="7"/>
      <c r="U33" s="7"/>
      <c r="V33" s="7"/>
      <c r="W33" s="7"/>
      <c r="X33" s="7"/>
      <c r="Y33" s="7"/>
      <c r="Z33" s="7"/>
    </row>
    <row r="34" ht="12.75" customHeight="1">
      <c r="A34" s="6"/>
      <c r="B34" s="39" t="s">
        <v>46</v>
      </c>
      <c r="C34" s="26"/>
      <c r="D34" s="28"/>
      <c r="E34" s="7"/>
      <c r="F34" s="7"/>
      <c r="G34" s="7"/>
      <c r="H34" s="7"/>
      <c r="I34" s="7"/>
      <c r="J34" s="7"/>
      <c r="K34" s="7"/>
      <c r="L34" s="7"/>
      <c r="M34" s="7"/>
      <c r="N34" s="7"/>
      <c r="O34" s="7"/>
      <c r="P34" s="7"/>
      <c r="Q34" s="7"/>
      <c r="R34" s="7"/>
      <c r="S34" s="7"/>
      <c r="T34" s="7"/>
      <c r="U34" s="7"/>
      <c r="V34" s="7"/>
      <c r="W34" s="7"/>
      <c r="X34" s="7"/>
      <c r="Y34" s="7"/>
      <c r="Z34" s="7"/>
    </row>
    <row r="35" ht="12.75" customHeight="1">
      <c r="A35" s="6"/>
      <c r="B35" s="39" t="s">
        <v>47</v>
      </c>
      <c r="C35" s="26"/>
      <c r="D35" s="28"/>
      <c r="E35" s="7"/>
      <c r="F35" s="7"/>
      <c r="G35" s="7"/>
      <c r="H35" s="7"/>
      <c r="I35" s="7"/>
      <c r="J35" s="7"/>
      <c r="K35" s="7"/>
      <c r="L35" s="7"/>
      <c r="M35" s="7"/>
      <c r="N35" s="7"/>
      <c r="O35" s="7"/>
      <c r="P35" s="7"/>
      <c r="Q35" s="7"/>
      <c r="R35" s="7"/>
      <c r="S35" s="7"/>
      <c r="T35" s="7"/>
      <c r="U35" s="7"/>
      <c r="V35" s="7"/>
      <c r="W35" s="7"/>
      <c r="X35" s="7"/>
      <c r="Y35" s="7"/>
      <c r="Z35" s="7"/>
    </row>
    <row r="36" ht="12.75" customHeight="1">
      <c r="A36" s="32" t="s">
        <v>48</v>
      </c>
      <c r="B36" s="29"/>
      <c r="C36" s="29"/>
      <c r="D36" s="29"/>
      <c r="E36" s="29"/>
      <c r="F36" s="29"/>
      <c r="G36" s="29"/>
      <c r="H36" s="29"/>
      <c r="I36" s="29"/>
      <c r="J36" s="29"/>
      <c r="K36" s="29"/>
      <c r="L36" s="29"/>
      <c r="M36" s="29"/>
      <c r="N36" s="7"/>
      <c r="O36" s="7"/>
      <c r="P36" s="7"/>
      <c r="Q36" s="7"/>
      <c r="R36" s="7"/>
      <c r="S36" s="7"/>
      <c r="T36" s="7"/>
      <c r="U36" s="7"/>
      <c r="V36" s="7"/>
      <c r="W36" s="7"/>
      <c r="X36" s="7"/>
      <c r="Y36" s="7"/>
      <c r="Z36" s="7"/>
    </row>
    <row r="37" ht="12.75" customHeight="1">
      <c r="A37" s="6"/>
      <c r="B37" s="40" t="s">
        <v>49</v>
      </c>
      <c r="C37" s="7"/>
      <c r="D37" s="7"/>
      <c r="E37" s="24">
        <v>5.0</v>
      </c>
      <c r="F37" s="24">
        <v>1.2</v>
      </c>
      <c r="G37" s="24">
        <v>5.0</v>
      </c>
      <c r="H37" s="24">
        <v>1.2</v>
      </c>
      <c r="I37" s="24">
        <v>5.0</v>
      </c>
      <c r="J37" s="24">
        <v>1.2</v>
      </c>
      <c r="K37" s="24">
        <v>5.0</v>
      </c>
      <c r="L37" s="24">
        <v>1.2</v>
      </c>
      <c r="M37" s="24">
        <v>5.0</v>
      </c>
      <c r="N37" s="7"/>
      <c r="O37" s="7"/>
      <c r="P37" s="7"/>
      <c r="Q37" s="7"/>
      <c r="R37" s="7"/>
      <c r="S37" s="7"/>
      <c r="T37" s="7"/>
      <c r="U37" s="7"/>
      <c r="V37" s="7"/>
      <c r="W37" s="7"/>
      <c r="X37" s="7"/>
      <c r="Y37" s="7"/>
      <c r="Z37" s="7"/>
    </row>
    <row r="38" ht="12.75" customHeight="1">
      <c r="A38" s="6"/>
      <c r="B38" s="40" t="s">
        <v>50</v>
      </c>
      <c r="C38" s="41" t="s">
        <v>51</v>
      </c>
      <c r="D38" s="42">
        <f>15*35*48</f>
        <v>25200</v>
      </c>
      <c r="E38" s="24">
        <f>($D$38*'Les composantes du CA par canal'!C29)/'Les composantes du CA par canal'!C26</f>
        <v>1.818181818</v>
      </c>
      <c r="F38" s="24" t="str">
        <f>($D$38*'Les composantes du CA par canal'!D29)/'Les composantes du CA par canal'!D26</f>
        <v>#DIV/0!</v>
      </c>
      <c r="G38" s="24">
        <f>($D$38*'Les composantes du CA par canal'!E29)/'Les composantes du CA par canal'!E26</f>
        <v>1.818181818</v>
      </c>
      <c r="H38" s="24" t="str">
        <f>($D$38*'Les composantes du CA par canal'!F29)/'Les composantes du CA par canal'!F26</f>
        <v>#DIV/0!</v>
      </c>
      <c r="I38" s="24">
        <f>($D$38*'Les composantes du CA par canal'!G29)/'Les composantes du CA par canal'!G26</f>
        <v>1.818181818</v>
      </c>
      <c r="J38" s="24" t="str">
        <f>($D$38*'Les composantes du CA par canal'!H29)/'Les composantes du CA par canal'!H26</f>
        <v>#DIV/0!</v>
      </c>
      <c r="K38" s="24">
        <f>($D$38*'Les composantes du CA par canal'!I29)/'Les composantes du CA par canal'!I26</f>
        <v>1.818181818</v>
      </c>
      <c r="L38" s="24" t="str">
        <f>($D$38*'Les composantes du CA par canal'!J29)/'Les composantes du CA par canal'!J26</f>
        <v>#DIV/0!</v>
      </c>
      <c r="M38" s="24">
        <f>($D$38*'Les composantes du CA par canal'!K29)/'Les composantes du CA par canal'!K26</f>
        <v>1.818181818</v>
      </c>
      <c r="N38" s="7"/>
      <c r="O38" s="7"/>
      <c r="P38" s="7"/>
      <c r="Q38" s="7"/>
      <c r="R38" s="7"/>
      <c r="S38" s="7"/>
      <c r="T38" s="7"/>
      <c r="U38" s="7"/>
      <c r="V38" s="7"/>
      <c r="W38" s="7"/>
      <c r="X38" s="7"/>
      <c r="Y38" s="7"/>
      <c r="Z38" s="7"/>
    </row>
    <row r="39" ht="12.75" customHeight="1">
      <c r="A39" s="6"/>
      <c r="B39" s="40" t="s">
        <v>52</v>
      </c>
      <c r="C39" s="41"/>
      <c r="D39" s="42"/>
      <c r="E39" s="24">
        <f t="shared" ref="E39:M39" si="2">SUM(E37:E38)</f>
        <v>6.818181818</v>
      </c>
      <c r="F39" s="24" t="str">
        <f t="shared" si="2"/>
        <v>#DIV/0!</v>
      </c>
      <c r="G39" s="24">
        <f t="shared" si="2"/>
        <v>6.818181818</v>
      </c>
      <c r="H39" s="24" t="str">
        <f t="shared" si="2"/>
        <v>#DIV/0!</v>
      </c>
      <c r="I39" s="24">
        <f t="shared" si="2"/>
        <v>6.818181818</v>
      </c>
      <c r="J39" s="24" t="str">
        <f t="shared" si="2"/>
        <v>#DIV/0!</v>
      </c>
      <c r="K39" s="24">
        <f t="shared" si="2"/>
        <v>6.818181818</v>
      </c>
      <c r="L39" s="24" t="str">
        <f t="shared" si="2"/>
        <v>#DIV/0!</v>
      </c>
      <c r="M39" s="24">
        <f t="shared" si="2"/>
        <v>6.818181818</v>
      </c>
      <c r="N39" s="7"/>
      <c r="O39" s="7"/>
      <c r="P39" s="7"/>
      <c r="Q39" s="7"/>
      <c r="R39" s="7"/>
      <c r="S39" s="7"/>
      <c r="T39" s="7"/>
      <c r="U39" s="7"/>
      <c r="V39" s="7"/>
      <c r="W39" s="7"/>
      <c r="X39" s="7"/>
      <c r="Y39" s="7"/>
      <c r="Z39" s="7"/>
    </row>
    <row r="40" ht="12.75" customHeight="1">
      <c r="A40" s="32" t="s">
        <v>53</v>
      </c>
      <c r="B40" s="33"/>
      <c r="C40" s="33"/>
      <c r="D40" s="33"/>
      <c r="E40" s="33"/>
      <c r="F40" s="33"/>
      <c r="G40" s="33"/>
      <c r="H40" s="33"/>
      <c r="I40" s="33"/>
      <c r="J40" s="33"/>
      <c r="K40" s="33"/>
      <c r="L40" s="33"/>
      <c r="M40" s="33"/>
      <c r="N40" s="7"/>
      <c r="O40" s="7"/>
      <c r="P40" s="7"/>
      <c r="Q40" s="7"/>
      <c r="R40" s="7"/>
      <c r="S40" s="7"/>
      <c r="T40" s="7"/>
      <c r="U40" s="7"/>
      <c r="V40" s="7"/>
      <c r="W40" s="7"/>
      <c r="X40" s="7"/>
      <c r="Y40" s="7"/>
      <c r="Z40" s="7"/>
    </row>
    <row r="41" ht="12.75" customHeight="1">
      <c r="A41" s="6"/>
      <c r="B41" s="43" t="s">
        <v>54</v>
      </c>
      <c r="C41" s="20">
        <v>0.025</v>
      </c>
      <c r="D41" s="44"/>
      <c r="E41" s="7"/>
      <c r="F41" s="7"/>
      <c r="G41" s="7"/>
      <c r="H41" s="7"/>
      <c r="I41" s="7"/>
      <c r="J41" s="7"/>
      <c r="K41" s="7"/>
      <c r="L41" s="7"/>
      <c r="M41" s="7"/>
      <c r="N41" s="7"/>
      <c r="O41" s="7"/>
      <c r="P41" s="7"/>
      <c r="Q41" s="7"/>
      <c r="R41" s="7"/>
      <c r="S41" s="7"/>
      <c r="T41" s="7"/>
      <c r="U41" s="7"/>
      <c r="V41" s="7"/>
      <c r="W41" s="7"/>
      <c r="X41" s="7"/>
      <c r="Y41" s="7"/>
      <c r="Z41" s="7"/>
    </row>
    <row r="42" ht="12.75" customHeight="1">
      <c r="A42" s="32" t="s">
        <v>55</v>
      </c>
      <c r="B42" s="33"/>
      <c r="C42" s="33"/>
      <c r="D42" s="33"/>
      <c r="E42" s="33"/>
      <c r="F42" s="33"/>
      <c r="G42" s="33"/>
      <c r="H42" s="33"/>
      <c r="I42" s="33"/>
      <c r="J42" s="33"/>
      <c r="K42" s="33"/>
      <c r="L42" s="33"/>
      <c r="M42" s="33"/>
      <c r="N42" s="7"/>
      <c r="O42" s="7"/>
      <c r="P42" s="7"/>
      <c r="Q42" s="7"/>
      <c r="R42" s="7"/>
      <c r="S42" s="7"/>
      <c r="T42" s="7"/>
      <c r="U42" s="7"/>
      <c r="V42" s="7"/>
      <c r="W42" s="7"/>
      <c r="X42" s="7"/>
      <c r="Y42" s="7"/>
      <c r="Z42" s="7"/>
    </row>
    <row r="43" ht="12.75" customHeight="1">
      <c r="A43" s="6"/>
      <c r="B43" s="45" t="s">
        <v>56</v>
      </c>
      <c r="C43" s="7"/>
      <c r="D43" s="7"/>
      <c r="E43" s="22">
        <v>0.2</v>
      </c>
      <c r="F43" s="22">
        <v>0.2</v>
      </c>
      <c r="G43" s="22">
        <v>0.2</v>
      </c>
      <c r="H43" s="22">
        <v>0.2</v>
      </c>
      <c r="I43" s="22">
        <v>0.2</v>
      </c>
      <c r="J43" s="22">
        <v>0.2</v>
      </c>
      <c r="K43" s="22">
        <v>0.2</v>
      </c>
      <c r="L43" s="22">
        <v>0.2</v>
      </c>
      <c r="M43" s="22">
        <v>0.2</v>
      </c>
      <c r="N43" s="7"/>
      <c r="O43" s="7"/>
      <c r="P43" s="7"/>
      <c r="Q43" s="7"/>
      <c r="R43" s="7"/>
      <c r="S43" s="7"/>
      <c r="T43" s="7"/>
      <c r="U43" s="7"/>
      <c r="V43" s="7"/>
      <c r="W43" s="7"/>
      <c r="X43" s="7"/>
      <c r="Y43" s="7"/>
      <c r="Z43" s="7"/>
    </row>
    <row r="44" ht="12.75" customHeight="1">
      <c r="A44" s="6"/>
      <c r="B44" s="45" t="s">
        <v>57</v>
      </c>
      <c r="C44" s="24">
        <v>2.5</v>
      </c>
      <c r="D44" s="46"/>
      <c r="E44" s="7"/>
      <c r="F44" s="7"/>
      <c r="G44" s="7"/>
      <c r="H44" s="7"/>
      <c r="I44" s="7"/>
      <c r="J44" s="7"/>
      <c r="K44" s="7"/>
      <c r="L44" s="7"/>
      <c r="M44" s="7"/>
      <c r="N44" s="7"/>
      <c r="O44" s="7"/>
      <c r="P44" s="7"/>
      <c r="Q44" s="7"/>
      <c r="R44" s="7"/>
      <c r="S44" s="7"/>
      <c r="T44" s="7"/>
      <c r="U44" s="7"/>
      <c r="V44" s="7"/>
      <c r="W44" s="7"/>
      <c r="X44" s="7"/>
      <c r="Y44" s="7"/>
      <c r="Z44" s="7"/>
    </row>
    <row r="45" ht="12.75" customHeight="1">
      <c r="A45" s="6"/>
      <c r="B45" s="45" t="s">
        <v>58</v>
      </c>
      <c r="C45" s="7"/>
      <c r="D45" s="7"/>
      <c r="E45" s="22">
        <v>0.04</v>
      </c>
      <c r="F45" s="22">
        <v>0.5</v>
      </c>
      <c r="G45" s="22">
        <v>0.04</v>
      </c>
      <c r="H45" s="22">
        <v>0.5</v>
      </c>
      <c r="I45" s="22">
        <v>0.04</v>
      </c>
      <c r="J45" s="22">
        <v>0.5</v>
      </c>
      <c r="K45" s="22">
        <v>0.04</v>
      </c>
      <c r="L45" s="22">
        <v>0.5</v>
      </c>
      <c r="M45" s="22">
        <v>0.04</v>
      </c>
      <c r="N45" s="7"/>
      <c r="O45" s="7"/>
      <c r="P45" s="7"/>
      <c r="Q45" s="7"/>
      <c r="R45" s="7"/>
      <c r="S45" s="7"/>
      <c r="T45" s="7"/>
      <c r="U45" s="7"/>
      <c r="V45" s="7"/>
      <c r="W45" s="7"/>
      <c r="X45" s="7"/>
      <c r="Y45" s="7"/>
      <c r="Z45" s="7"/>
    </row>
    <row r="46" ht="12.75" customHeight="1">
      <c r="A46" s="32" t="s">
        <v>59</v>
      </c>
      <c r="B46" s="33"/>
      <c r="C46" s="33"/>
      <c r="D46" s="33"/>
      <c r="E46" s="33"/>
      <c r="F46" s="33"/>
      <c r="G46" s="33"/>
      <c r="H46" s="33"/>
      <c r="I46" s="33"/>
      <c r="J46" s="33"/>
      <c r="K46" s="33"/>
      <c r="L46" s="33"/>
      <c r="M46" s="33"/>
      <c r="N46" s="7"/>
      <c r="O46" s="7"/>
      <c r="P46" s="7"/>
      <c r="Q46" s="7"/>
      <c r="R46" s="7"/>
      <c r="S46" s="7"/>
      <c r="T46" s="7"/>
      <c r="U46" s="7"/>
      <c r="V46" s="7"/>
      <c r="W46" s="7"/>
      <c r="X46" s="7"/>
      <c r="Y46" s="7"/>
      <c r="Z46" s="7"/>
    </row>
    <row r="47" ht="12.75" customHeight="1">
      <c r="A47" s="6"/>
      <c r="B47" s="45" t="s">
        <v>60</v>
      </c>
      <c r="C47" s="7"/>
      <c r="D47" s="7"/>
      <c r="E47" s="16">
        <v>2.0</v>
      </c>
      <c r="F47" s="16"/>
      <c r="G47" s="16"/>
      <c r="H47" s="16"/>
      <c r="I47" s="16"/>
      <c r="J47" s="16"/>
      <c r="K47" s="16"/>
      <c r="L47" s="16"/>
      <c r="M47" s="16"/>
      <c r="N47" s="7"/>
      <c r="O47" s="7"/>
      <c r="P47" s="7"/>
      <c r="Q47" s="7"/>
      <c r="R47" s="7"/>
      <c r="S47" s="7"/>
      <c r="T47" s="7"/>
      <c r="U47" s="7"/>
      <c r="V47" s="7"/>
      <c r="W47" s="7"/>
      <c r="X47" s="7"/>
      <c r="Y47" s="7"/>
      <c r="Z47" s="7"/>
    </row>
    <row r="48" ht="12.75" customHeight="1">
      <c r="A48" s="6"/>
      <c r="B48" s="45" t="s">
        <v>61</v>
      </c>
      <c r="C48" s="7"/>
      <c r="D48" s="7"/>
      <c r="E48" s="26">
        <v>50000.0</v>
      </c>
      <c r="F48" s="26">
        <v>60000.0</v>
      </c>
      <c r="G48" s="30">
        <f t="shared" ref="G48:M48" si="3">E48*103/100</f>
        <v>51500</v>
      </c>
      <c r="H48" s="30">
        <f t="shared" si="3"/>
        <v>61800</v>
      </c>
      <c r="I48" s="30">
        <f t="shared" si="3"/>
        <v>53045</v>
      </c>
      <c r="J48" s="30">
        <f t="shared" si="3"/>
        <v>63654</v>
      </c>
      <c r="K48" s="30">
        <f t="shared" si="3"/>
        <v>54636.35</v>
      </c>
      <c r="L48" s="30">
        <f t="shared" si="3"/>
        <v>65563.62</v>
      </c>
      <c r="M48" s="30">
        <f t="shared" si="3"/>
        <v>56275.4405</v>
      </c>
      <c r="N48" s="7"/>
      <c r="O48" s="7"/>
      <c r="P48" s="7"/>
      <c r="Q48" s="7"/>
      <c r="R48" s="7"/>
      <c r="S48" s="7"/>
      <c r="T48" s="7"/>
      <c r="U48" s="7"/>
      <c r="V48" s="7"/>
      <c r="W48" s="7"/>
      <c r="X48" s="7"/>
      <c r="Y48" s="7"/>
      <c r="Z48" s="7"/>
    </row>
    <row r="49" ht="12.75" customHeight="1">
      <c r="A49" s="6"/>
      <c r="B49" s="45" t="s">
        <v>62</v>
      </c>
      <c r="C49" s="7"/>
      <c r="D49" s="7"/>
      <c r="E49" s="26">
        <v>15000.0</v>
      </c>
      <c r="F49" s="26"/>
      <c r="G49" s="26">
        <v>22000.0</v>
      </c>
      <c r="H49" s="26"/>
      <c r="I49" s="26">
        <v>30000.0</v>
      </c>
      <c r="J49" s="26"/>
      <c r="K49" s="26">
        <v>60000.0</v>
      </c>
      <c r="L49" s="26"/>
      <c r="M49" s="26">
        <v>90000.0</v>
      </c>
      <c r="N49" s="7"/>
      <c r="O49" s="7"/>
      <c r="P49" s="7"/>
      <c r="Q49" s="7"/>
      <c r="R49" s="7"/>
      <c r="S49" s="7"/>
      <c r="T49" s="7"/>
      <c r="U49" s="7"/>
      <c r="V49" s="7"/>
      <c r="W49" s="7"/>
      <c r="X49" s="7"/>
      <c r="Y49" s="7"/>
      <c r="Z49" s="7"/>
    </row>
    <row r="50" ht="12.75" customHeight="1">
      <c r="A50" s="32" t="s">
        <v>63</v>
      </c>
      <c r="B50" s="33"/>
      <c r="C50" s="33"/>
      <c r="D50" s="33"/>
      <c r="E50" s="33"/>
      <c r="F50" s="33"/>
      <c r="G50" s="33"/>
      <c r="H50" s="33"/>
      <c r="I50" s="33"/>
      <c r="J50" s="33"/>
      <c r="K50" s="33"/>
      <c r="L50" s="33"/>
      <c r="M50" s="33"/>
      <c r="N50" s="7"/>
      <c r="O50" s="7"/>
      <c r="P50" s="7"/>
      <c r="Q50" s="7"/>
      <c r="R50" s="7"/>
      <c r="S50" s="7"/>
      <c r="T50" s="7"/>
      <c r="U50" s="7"/>
      <c r="V50" s="7"/>
      <c r="W50" s="7"/>
      <c r="X50" s="7"/>
      <c r="Y50" s="7"/>
      <c r="Z50" s="7"/>
    </row>
    <row r="51" ht="12.75" customHeight="1">
      <c r="A51" s="6"/>
      <c r="B51" s="11" t="s">
        <v>64</v>
      </c>
      <c r="C51" s="7"/>
      <c r="D51" s="7"/>
      <c r="E51" s="18">
        <v>1500.0</v>
      </c>
      <c r="F51" s="18"/>
      <c r="G51" s="18">
        <f t="shared" ref="G51:M51" si="4">E51+500</f>
        <v>2000</v>
      </c>
      <c r="H51" s="18">
        <f t="shared" si="4"/>
        <v>500</v>
      </c>
      <c r="I51" s="18">
        <f t="shared" si="4"/>
        <v>2500</v>
      </c>
      <c r="J51" s="18">
        <f t="shared" si="4"/>
        <v>1000</v>
      </c>
      <c r="K51" s="18">
        <f t="shared" si="4"/>
        <v>3000</v>
      </c>
      <c r="L51" s="18">
        <f t="shared" si="4"/>
        <v>1500</v>
      </c>
      <c r="M51" s="18">
        <f t="shared" si="4"/>
        <v>3500</v>
      </c>
      <c r="N51" s="18">
        <f>M51+500</f>
        <v>4000</v>
      </c>
      <c r="O51" s="7"/>
      <c r="P51" s="7"/>
      <c r="Q51" s="7"/>
      <c r="R51" s="7"/>
      <c r="S51" s="7"/>
      <c r="T51" s="7"/>
      <c r="U51" s="7"/>
      <c r="V51" s="7"/>
      <c r="W51" s="7"/>
      <c r="X51" s="7"/>
      <c r="Y51" s="7"/>
      <c r="Z51" s="7"/>
    </row>
    <row r="52" ht="12.75" customHeight="1">
      <c r="A52" s="6"/>
      <c r="B52" s="11" t="s">
        <v>65</v>
      </c>
      <c r="C52" s="26">
        <v>45.0</v>
      </c>
      <c r="D52" s="28"/>
      <c r="E52" s="7"/>
      <c r="F52" s="7"/>
      <c r="G52" s="7"/>
      <c r="H52" s="7"/>
      <c r="I52" s="7"/>
      <c r="J52" s="7"/>
      <c r="K52" s="7"/>
      <c r="L52" s="7"/>
      <c r="M52" s="7"/>
      <c r="N52" s="7"/>
      <c r="O52" s="7"/>
      <c r="P52" s="7"/>
      <c r="Q52" s="7"/>
      <c r="R52" s="7"/>
      <c r="S52" s="7"/>
      <c r="T52" s="7"/>
      <c r="U52" s="7"/>
      <c r="V52" s="7"/>
      <c r="W52" s="7"/>
      <c r="X52" s="7"/>
      <c r="Y52" s="7"/>
      <c r="Z52" s="7"/>
    </row>
    <row r="53" ht="12.75" customHeight="1">
      <c r="A53" s="6"/>
      <c r="B53" s="11" t="s">
        <v>66</v>
      </c>
      <c r="C53" s="26">
        <v>50.0</v>
      </c>
      <c r="D53" s="28"/>
      <c r="E53" s="7"/>
      <c r="F53" s="7"/>
      <c r="G53" s="7"/>
      <c r="H53" s="7"/>
      <c r="I53" s="7"/>
      <c r="J53" s="7"/>
      <c r="K53" s="7"/>
      <c r="L53" s="7"/>
      <c r="M53" s="7"/>
      <c r="N53" s="7"/>
      <c r="O53" s="7"/>
      <c r="P53" s="7"/>
      <c r="Q53" s="7"/>
      <c r="R53" s="7"/>
      <c r="S53" s="7"/>
      <c r="T53" s="7"/>
      <c r="U53" s="7"/>
      <c r="V53" s="7"/>
      <c r="W53" s="7"/>
      <c r="X53" s="7"/>
      <c r="Y53" s="7"/>
      <c r="Z53" s="7"/>
    </row>
    <row r="54" ht="12.75" customHeight="1">
      <c r="A54" s="6"/>
      <c r="B54" s="11" t="s">
        <v>67</v>
      </c>
      <c r="C54" s="20">
        <v>0.1</v>
      </c>
      <c r="D54" s="44"/>
      <c r="E54" s="7"/>
      <c r="F54" s="7"/>
      <c r="G54" s="7"/>
      <c r="H54" s="7"/>
      <c r="I54" s="7"/>
      <c r="J54" s="7"/>
      <c r="K54" s="7"/>
      <c r="L54" s="7"/>
      <c r="M54" s="7"/>
      <c r="N54" s="7"/>
      <c r="O54" s="7"/>
      <c r="P54" s="7"/>
      <c r="Q54" s="7"/>
      <c r="R54" s="7"/>
      <c r="S54" s="7"/>
      <c r="T54" s="7"/>
      <c r="U54" s="7"/>
      <c r="V54" s="7"/>
      <c r="W54" s="7"/>
      <c r="X54" s="7"/>
      <c r="Y54" s="7"/>
      <c r="Z54" s="7"/>
    </row>
    <row r="55" ht="12.75" customHeight="1">
      <c r="A55" s="6"/>
      <c r="B55" s="11" t="s">
        <v>68</v>
      </c>
      <c r="C55" s="7"/>
      <c r="D55" s="47">
        <f>E51</f>
        <v>1500</v>
      </c>
      <c r="E55" s="47">
        <f>(G51-E51)+E51*$C$54</f>
        <v>650</v>
      </c>
      <c r="F55" s="7"/>
      <c r="G55" s="47">
        <f>(I51-G51)+G51*$C$54</f>
        <v>700</v>
      </c>
      <c r="H55" s="7"/>
      <c r="I55" s="47">
        <f>(K51-I51)+I51*$C$54</f>
        <v>750</v>
      </c>
      <c r="J55" s="7"/>
      <c r="K55" s="47">
        <f t="shared" ref="K55:L55" si="5">(M51-K51)+K51*$C$54</f>
        <v>800</v>
      </c>
      <c r="L55" s="47">
        <f t="shared" si="5"/>
        <v>2650</v>
      </c>
      <c r="M55" s="47">
        <f>(N51-M51)+M51*$C$54</f>
        <v>850</v>
      </c>
      <c r="N55" s="7"/>
      <c r="O55" s="7"/>
      <c r="P55" s="7"/>
      <c r="Q55" s="7"/>
      <c r="R55" s="7"/>
      <c r="S55" s="7"/>
      <c r="T55" s="7"/>
      <c r="U55" s="7"/>
      <c r="V55" s="7"/>
      <c r="W55" s="7"/>
      <c r="X55" s="7"/>
      <c r="Y55" s="7"/>
      <c r="Z55" s="7"/>
    </row>
    <row r="56" ht="12.75" customHeight="1">
      <c r="A56" s="6"/>
      <c r="B56" s="11" t="s">
        <v>69</v>
      </c>
      <c r="C56" s="28">
        <f>C52+C53</f>
        <v>95</v>
      </c>
      <c r="D56" s="28"/>
      <c r="E56" s="7"/>
      <c r="F56" s="7"/>
      <c r="G56" s="7"/>
      <c r="H56" s="7"/>
      <c r="I56" s="7"/>
      <c r="J56" s="7"/>
      <c r="K56" s="7"/>
      <c r="L56" s="7"/>
      <c r="M56" s="7"/>
      <c r="N56" s="7"/>
      <c r="O56" s="7"/>
      <c r="P56" s="7"/>
      <c r="Q56" s="7"/>
      <c r="R56" s="7"/>
      <c r="S56" s="7"/>
      <c r="T56" s="7"/>
      <c r="U56" s="7"/>
      <c r="V56" s="7"/>
      <c r="W56" s="7"/>
      <c r="X56" s="7"/>
      <c r="Y56" s="7"/>
      <c r="Z56" s="7"/>
    </row>
    <row r="57" ht="12.75" customHeight="1">
      <c r="A57" s="6"/>
      <c r="B57" s="11" t="s">
        <v>70</v>
      </c>
      <c r="C57" s="7"/>
      <c r="D57" s="28">
        <f t="shared" ref="D57:M57" si="6">D55*$C$56</f>
        <v>142500</v>
      </c>
      <c r="E57" s="28">
        <f t="shared" si="6"/>
        <v>61750</v>
      </c>
      <c r="F57" s="28">
        <f t="shared" si="6"/>
        <v>0</v>
      </c>
      <c r="G57" s="28">
        <f t="shared" si="6"/>
        <v>66500</v>
      </c>
      <c r="H57" s="28">
        <f t="shared" si="6"/>
        <v>0</v>
      </c>
      <c r="I57" s="28">
        <f t="shared" si="6"/>
        <v>71250</v>
      </c>
      <c r="J57" s="28">
        <f t="shared" si="6"/>
        <v>0</v>
      </c>
      <c r="K57" s="28">
        <f t="shared" si="6"/>
        <v>76000</v>
      </c>
      <c r="L57" s="28">
        <f t="shared" si="6"/>
        <v>251750</v>
      </c>
      <c r="M57" s="28">
        <f t="shared" si="6"/>
        <v>80750</v>
      </c>
      <c r="N57" s="7"/>
      <c r="O57" s="7"/>
      <c r="P57" s="7"/>
      <c r="Q57" s="7"/>
      <c r="R57" s="7"/>
      <c r="S57" s="7"/>
      <c r="T57" s="7"/>
      <c r="U57" s="7"/>
      <c r="V57" s="7"/>
      <c r="W57" s="7"/>
      <c r="X57" s="7"/>
      <c r="Y57" s="7"/>
      <c r="Z57" s="7"/>
    </row>
    <row r="58" ht="12.75" customHeight="1">
      <c r="A58" s="6"/>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6"/>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6"/>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6"/>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6"/>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6"/>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6"/>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6"/>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6"/>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6"/>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6"/>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6"/>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6"/>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6"/>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6"/>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6"/>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6"/>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6"/>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6"/>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6"/>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6"/>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6"/>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6"/>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6"/>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6"/>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6"/>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6"/>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6"/>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6"/>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6"/>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6"/>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6"/>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6"/>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6"/>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6"/>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6"/>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6"/>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6"/>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6"/>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6"/>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6"/>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6"/>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6"/>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6"/>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6"/>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6"/>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6"/>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6"/>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6"/>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6"/>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6"/>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6"/>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6"/>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6"/>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6"/>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6"/>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6"/>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6"/>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6"/>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6"/>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6"/>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6"/>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6"/>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6"/>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6"/>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6"/>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6"/>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6"/>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6"/>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6"/>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6"/>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6"/>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6"/>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6"/>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6"/>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6"/>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6"/>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6"/>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6"/>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6"/>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6"/>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6"/>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6"/>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6"/>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6"/>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6"/>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6"/>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6"/>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6"/>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6"/>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6"/>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6"/>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6"/>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6"/>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6"/>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6"/>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6"/>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6"/>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6"/>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6"/>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6"/>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6"/>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6"/>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6"/>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6"/>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6"/>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6"/>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6"/>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6"/>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6"/>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6"/>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6"/>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6"/>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6"/>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6"/>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6"/>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6"/>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6"/>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6"/>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6"/>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6"/>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6"/>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6"/>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6"/>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6"/>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6"/>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6"/>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6"/>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6"/>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6"/>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6"/>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6"/>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6"/>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6"/>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6"/>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6"/>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6"/>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6"/>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6"/>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6"/>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6"/>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6"/>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6"/>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6"/>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6"/>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6"/>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6"/>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480314960629921" footer="0.0" header="0.0" left="0.2362204724409449" right="0.2362204724409449" top="0.7480314960629921"/>
  <pageSetup paperSize="9" orientation="portrait"/>
  <headerFooter>
    <oddFooter>&amp;L&amp;F_&amp;A&amp;C&amp;P/&amp;R&amp;D_&amp;T</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fitToPage="1"/>
  </sheetPr>
  <sheetViews>
    <sheetView workbookViewId="0"/>
  </sheetViews>
  <sheetFormatPr customHeight="1" defaultColWidth="11.22" defaultRowHeight="15.0"/>
  <cols>
    <col customWidth="1" min="1" max="1" width="28.67"/>
    <col customWidth="1" min="2" max="2" width="14.33"/>
    <col customWidth="1" min="3" max="3" width="11.0"/>
    <col customWidth="1" min="4" max="4" width="0.44"/>
    <col customWidth="1" min="5" max="5" width="11.0"/>
    <col customWidth="1" min="6" max="6" width="0.44"/>
    <col customWidth="1" min="7" max="7" width="12.44"/>
    <col customWidth="1" min="8" max="8" width="0.44"/>
    <col customWidth="1" min="9" max="9" width="12.44"/>
    <col customWidth="1" min="10" max="10" width="0.44"/>
    <col customWidth="1" min="11" max="11" width="13.44"/>
    <col customWidth="1" min="12" max="26" width="10.89"/>
  </cols>
  <sheetData>
    <row r="1" ht="12.75" customHeight="1">
      <c r="A1" s="48"/>
      <c r="B1" s="49" t="s">
        <v>71</v>
      </c>
      <c r="C1" s="50" t="s">
        <v>10</v>
      </c>
      <c r="D1" s="51"/>
      <c r="E1" s="50" t="s">
        <v>11</v>
      </c>
      <c r="F1" s="51"/>
      <c r="G1" s="50" t="s">
        <v>12</v>
      </c>
      <c r="H1" s="51"/>
      <c r="I1" s="50" t="s">
        <v>13</v>
      </c>
      <c r="J1" s="51"/>
      <c r="K1" s="50" t="s">
        <v>14</v>
      </c>
      <c r="L1" s="48"/>
      <c r="M1" s="48"/>
      <c r="N1" s="48"/>
      <c r="O1" s="48"/>
      <c r="P1" s="48"/>
      <c r="Q1" s="48"/>
      <c r="R1" s="48"/>
      <c r="S1" s="48"/>
      <c r="T1" s="48"/>
      <c r="U1" s="48"/>
      <c r="V1" s="48"/>
      <c r="W1" s="48"/>
      <c r="X1" s="48"/>
      <c r="Y1" s="48"/>
      <c r="Z1" s="48"/>
    </row>
    <row r="2" ht="12.75" customHeight="1">
      <c r="A2" s="52" t="s">
        <v>72</v>
      </c>
      <c r="B2" s="48"/>
      <c r="C2" s="53">
        <f>'Principales hypothèses'!C3</f>
        <v>80</v>
      </c>
      <c r="D2" s="53"/>
      <c r="E2" s="53">
        <f>C2*(1+'Principales hypothèses'!$C$4)</f>
        <v>88</v>
      </c>
      <c r="F2" s="53"/>
      <c r="G2" s="53">
        <f>E2*(1+'Principales hypothèses'!$C$4)</f>
        <v>96.8</v>
      </c>
      <c r="H2" s="53"/>
      <c r="I2" s="53">
        <f>G2*(1+'Principales hypothèses'!$C$4)</f>
        <v>106.48</v>
      </c>
      <c r="J2" s="53"/>
      <c r="K2" s="53">
        <f>I2*(1+'Principales hypothèses'!$C$4)</f>
        <v>117.128</v>
      </c>
      <c r="L2" s="48"/>
      <c r="M2" s="48"/>
      <c r="N2" s="48"/>
      <c r="O2" s="48"/>
      <c r="P2" s="48"/>
      <c r="Q2" s="48"/>
      <c r="R2" s="48"/>
      <c r="S2" s="48"/>
      <c r="T2" s="48"/>
      <c r="U2" s="48"/>
      <c r="V2" s="48"/>
      <c r="W2" s="48"/>
      <c r="X2" s="48"/>
      <c r="Y2" s="48"/>
      <c r="Z2" s="48"/>
    </row>
    <row r="3" ht="12.75" customHeight="1">
      <c r="A3" s="48"/>
      <c r="B3" s="48"/>
      <c r="C3" s="48"/>
      <c r="D3" s="48"/>
      <c r="E3" s="48"/>
      <c r="F3" s="48"/>
      <c r="G3" s="48"/>
      <c r="H3" s="48"/>
      <c r="I3" s="48"/>
      <c r="J3" s="48"/>
      <c r="K3" s="48"/>
      <c r="L3" s="48"/>
      <c r="M3" s="48"/>
      <c r="N3" s="48"/>
      <c r="O3" s="48"/>
      <c r="P3" s="48"/>
      <c r="Q3" s="48"/>
      <c r="R3" s="48"/>
      <c r="S3" s="48"/>
      <c r="T3" s="48"/>
      <c r="U3" s="48"/>
      <c r="V3" s="48"/>
      <c r="W3" s="48"/>
      <c r="X3" s="48"/>
      <c r="Y3" s="48"/>
      <c r="Z3" s="48"/>
    </row>
    <row r="4" ht="18.75" customHeight="1">
      <c r="A4" s="54" t="s">
        <v>73</v>
      </c>
      <c r="B4" s="54"/>
      <c r="C4" s="54"/>
      <c r="D4" s="54"/>
      <c r="E4" s="54"/>
      <c r="F4" s="54"/>
      <c r="G4" s="54"/>
      <c r="H4" s="54"/>
      <c r="I4" s="54"/>
      <c r="J4" s="54"/>
      <c r="K4" s="54"/>
      <c r="L4" s="55"/>
      <c r="M4" s="55"/>
      <c r="N4" s="55"/>
      <c r="O4" s="55"/>
      <c r="P4" s="55"/>
      <c r="Q4" s="55"/>
      <c r="R4" s="55"/>
      <c r="S4" s="55"/>
      <c r="T4" s="55"/>
      <c r="U4" s="55"/>
      <c r="V4" s="55"/>
      <c r="W4" s="55"/>
      <c r="X4" s="55"/>
      <c r="Y4" s="55"/>
      <c r="Z4" s="55"/>
    </row>
    <row r="5" ht="12.75" customHeight="1">
      <c r="A5" s="56" t="s">
        <v>74</v>
      </c>
      <c r="B5" s="48"/>
      <c r="C5" s="57">
        <f>'Principales hypothèses'!E6*'Principales hypothèses'!E5*30</f>
        <v>360000</v>
      </c>
      <c r="D5" s="57">
        <f>'Principales hypothèses'!F6*'Principales hypothèses'!F5*20</f>
        <v>0</v>
      </c>
      <c r="E5" s="57">
        <f>'Principales hypothèses'!G6*'Principales hypothèses'!G5*30</f>
        <v>648000</v>
      </c>
      <c r="F5" s="57">
        <f>'Principales hypothèses'!H6*'Principales hypothèses'!H5*30</f>
        <v>0</v>
      </c>
      <c r="G5" s="57">
        <f>'Principales hypothèses'!I6*'Principales hypothèses'!I5*30</f>
        <v>1166400</v>
      </c>
      <c r="H5" s="57">
        <f>'Principales hypothèses'!J6*'Principales hypothèses'!J5*30</f>
        <v>0</v>
      </c>
      <c r="I5" s="57">
        <f>'Principales hypothèses'!K6*'Principales hypothèses'!K5*30</f>
        <v>2099520</v>
      </c>
      <c r="J5" s="48"/>
      <c r="K5" s="57">
        <f>'Principales hypothèses'!M6*'Principales hypothèses'!M5*30</f>
        <v>3779136</v>
      </c>
      <c r="L5" s="48"/>
      <c r="M5" s="48"/>
      <c r="N5" s="48"/>
      <c r="O5" s="48"/>
      <c r="P5" s="48"/>
      <c r="Q5" s="48"/>
      <c r="R5" s="48"/>
      <c r="S5" s="48"/>
      <c r="T5" s="48"/>
      <c r="U5" s="48"/>
      <c r="V5" s="48"/>
      <c r="W5" s="48"/>
      <c r="X5" s="48"/>
      <c r="Y5" s="48"/>
      <c r="Z5" s="48"/>
    </row>
    <row r="6" ht="12.75" customHeight="1">
      <c r="A6" s="58" t="s">
        <v>20</v>
      </c>
      <c r="B6" s="48"/>
      <c r="C6" s="59">
        <f>'Principales hypothèses'!E7</f>
        <v>0.005</v>
      </c>
      <c r="D6" s="59" t="str">
        <f>'Principales hypothèses'!F7</f>
        <v/>
      </c>
      <c r="E6" s="59">
        <f>'Principales hypothèses'!G7</f>
        <v>0.008</v>
      </c>
      <c r="F6" s="59" t="str">
        <f>'Principales hypothèses'!H7</f>
        <v/>
      </c>
      <c r="G6" s="59">
        <f>'Principales hypothèses'!I7</f>
        <v>0.01</v>
      </c>
      <c r="H6" s="59" t="str">
        <f>'Principales hypothèses'!J7</f>
        <v/>
      </c>
      <c r="I6" s="59">
        <f>'Principales hypothèses'!K7</f>
        <v>0.012</v>
      </c>
      <c r="J6" s="48"/>
      <c r="K6" s="59">
        <f>'Principales hypothèses'!M7</f>
        <v>0.015</v>
      </c>
      <c r="L6" s="57"/>
      <c r="M6" s="48"/>
      <c r="N6" s="48"/>
      <c r="O6" s="48"/>
      <c r="P6" s="48"/>
      <c r="Q6" s="48"/>
      <c r="R6" s="48"/>
      <c r="S6" s="48"/>
      <c r="T6" s="48"/>
      <c r="U6" s="48"/>
      <c r="V6" s="48"/>
      <c r="W6" s="48"/>
      <c r="X6" s="48"/>
      <c r="Y6" s="48"/>
      <c r="Z6" s="48"/>
    </row>
    <row r="7" ht="12.75" customHeight="1">
      <c r="A7" s="60" t="s">
        <v>75</v>
      </c>
      <c r="B7" s="48"/>
      <c r="C7" s="57">
        <f>C5*C6</f>
        <v>1800</v>
      </c>
      <c r="D7" s="48"/>
      <c r="E7" s="57">
        <f>E5*E6</f>
        <v>5184</v>
      </c>
      <c r="F7" s="48"/>
      <c r="G7" s="57">
        <f>G5*G6</f>
        <v>11664</v>
      </c>
      <c r="H7" s="48"/>
      <c r="I7" s="57">
        <f>I5*I6</f>
        <v>25194.24</v>
      </c>
      <c r="J7" s="48"/>
      <c r="K7" s="57">
        <f>K5*K6</f>
        <v>56687.04</v>
      </c>
      <c r="L7" s="48"/>
      <c r="M7" s="48"/>
      <c r="N7" s="48"/>
      <c r="O7" s="48"/>
      <c r="P7" s="48"/>
      <c r="Q7" s="48"/>
      <c r="R7" s="48"/>
      <c r="S7" s="48"/>
      <c r="T7" s="48"/>
      <c r="U7" s="48"/>
      <c r="V7" s="48"/>
      <c r="W7" s="48"/>
      <c r="X7" s="48"/>
      <c r="Y7" s="48"/>
      <c r="Z7" s="48"/>
    </row>
    <row r="8" ht="12.75" customHeight="1">
      <c r="A8" s="61" t="s">
        <v>76</v>
      </c>
      <c r="B8" s="48"/>
      <c r="C8" s="62">
        <f>C7*C2</f>
        <v>144000</v>
      </c>
      <c r="D8" s="48"/>
      <c r="E8" s="62">
        <f>E7*E2</f>
        <v>456192</v>
      </c>
      <c r="F8" s="48"/>
      <c r="G8" s="62">
        <f>G7*G2</f>
        <v>1129075.2</v>
      </c>
      <c r="H8" s="48"/>
      <c r="I8" s="62">
        <f>I7*I2</f>
        <v>2682682.675</v>
      </c>
      <c r="J8" s="48"/>
      <c r="K8" s="62">
        <f>K7*K2</f>
        <v>6639639.621</v>
      </c>
      <c r="L8" s="48"/>
      <c r="M8" s="48"/>
      <c r="N8" s="48"/>
      <c r="O8" s="48"/>
      <c r="P8" s="48"/>
      <c r="Q8" s="48"/>
      <c r="R8" s="48"/>
      <c r="S8" s="48"/>
      <c r="T8" s="48"/>
      <c r="U8" s="48"/>
      <c r="V8" s="48"/>
      <c r="W8" s="48"/>
      <c r="X8" s="48"/>
      <c r="Y8" s="48"/>
      <c r="Z8" s="48"/>
    </row>
    <row r="9" ht="12.7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8.75" customHeight="1">
      <c r="A10" s="63" t="s">
        <v>77</v>
      </c>
      <c r="B10" s="64"/>
      <c r="C10" s="64"/>
      <c r="D10" s="64"/>
      <c r="E10" s="64"/>
      <c r="F10" s="64"/>
      <c r="G10" s="64"/>
      <c r="H10" s="64"/>
      <c r="I10" s="64"/>
      <c r="J10" s="64"/>
      <c r="K10" s="64"/>
      <c r="L10" s="55"/>
      <c r="M10" s="55"/>
      <c r="N10" s="55"/>
      <c r="O10" s="55"/>
      <c r="P10" s="55"/>
      <c r="Q10" s="55"/>
      <c r="R10" s="55"/>
      <c r="S10" s="55"/>
      <c r="T10" s="55"/>
      <c r="U10" s="55"/>
      <c r="V10" s="55"/>
      <c r="W10" s="55"/>
      <c r="X10" s="55"/>
      <c r="Y10" s="55"/>
      <c r="Z10" s="55"/>
    </row>
    <row r="11" ht="12.75" customHeight="1">
      <c r="A11" s="48" t="s">
        <v>78</v>
      </c>
      <c r="B11" s="48"/>
      <c r="C11" s="62">
        <v>50000.0</v>
      </c>
      <c r="D11" s="62" t="str">
        <f>'Principales hypothèses'!F13</f>
        <v/>
      </c>
      <c r="E11" s="62">
        <f>'Principales hypothèses'!G13</f>
        <v>30000</v>
      </c>
      <c r="F11" s="62" t="str">
        <f>'Principales hypothèses'!H13</f>
        <v/>
      </c>
      <c r="G11" s="62">
        <f>'Principales hypothèses'!I13</f>
        <v>25000</v>
      </c>
      <c r="H11" s="62" t="str">
        <f>'Principales hypothèses'!J13</f>
        <v/>
      </c>
      <c r="I11" s="62">
        <f>'Principales hypothèses'!K13</f>
        <v>15000</v>
      </c>
      <c r="J11" s="48"/>
      <c r="K11" s="62">
        <f>'Principales hypothèses'!M13</f>
        <v>10000</v>
      </c>
      <c r="L11" s="48"/>
      <c r="M11" s="48"/>
      <c r="N11" s="48"/>
      <c r="O11" s="48"/>
      <c r="P11" s="48"/>
      <c r="Q11" s="48"/>
      <c r="R11" s="48"/>
      <c r="S11" s="48"/>
      <c r="T11" s="48"/>
      <c r="U11" s="48"/>
      <c r="V11" s="48"/>
      <c r="W11" s="48"/>
      <c r="X11" s="48"/>
      <c r="Y11" s="48"/>
      <c r="Z11" s="48"/>
    </row>
    <row r="12" ht="12.75" customHeight="1">
      <c r="A12" s="48" t="s">
        <v>79</v>
      </c>
      <c r="B12" s="48"/>
      <c r="C12" s="48">
        <f>'Principales hypothèses'!E14</f>
        <v>2.5</v>
      </c>
      <c r="D12" s="48" t="str">
        <f>'Principales hypothèses'!F14</f>
        <v/>
      </c>
      <c r="E12" s="48">
        <f>'Principales hypothèses'!G14</f>
        <v>3</v>
      </c>
      <c r="F12" s="48" t="str">
        <f>'Principales hypothèses'!H14</f>
        <v/>
      </c>
      <c r="G12" s="48">
        <f>'Principales hypothèses'!I14</f>
        <v>3.5</v>
      </c>
      <c r="H12" s="48" t="str">
        <f>'Principales hypothèses'!J14</f>
        <v/>
      </c>
      <c r="I12" s="48">
        <f>'Principales hypothèses'!K14</f>
        <v>3.5</v>
      </c>
      <c r="J12" s="48"/>
      <c r="K12" s="48">
        <f>'Principales hypothèses'!M14</f>
        <v>3.5</v>
      </c>
      <c r="L12" s="48"/>
      <c r="M12" s="48"/>
      <c r="N12" s="48"/>
      <c r="O12" s="48"/>
      <c r="P12" s="48"/>
      <c r="Q12" s="48"/>
      <c r="R12" s="48"/>
      <c r="S12" s="48"/>
      <c r="T12" s="48"/>
      <c r="U12" s="48"/>
      <c r="V12" s="48"/>
      <c r="W12" s="48"/>
      <c r="X12" s="48"/>
      <c r="Y12" s="48"/>
      <c r="Z12" s="48"/>
    </row>
    <row r="13" ht="12.75" customHeight="1">
      <c r="A13" s="48" t="s">
        <v>75</v>
      </c>
      <c r="B13" s="48"/>
      <c r="C13" s="57">
        <f>C14/C2</f>
        <v>1562.5</v>
      </c>
      <c r="D13" s="48"/>
      <c r="E13" s="57">
        <f>E14/E2</f>
        <v>1022.727273</v>
      </c>
      <c r="F13" s="48"/>
      <c r="G13" s="57">
        <f>G14/G2</f>
        <v>903.9256198</v>
      </c>
      <c r="H13" s="48"/>
      <c r="I13" s="57">
        <f>I14/I2</f>
        <v>493.0503381</v>
      </c>
      <c r="J13" s="48"/>
      <c r="K13" s="57">
        <f>K14/K2</f>
        <v>298.8183867</v>
      </c>
      <c r="L13" s="48"/>
      <c r="M13" s="48"/>
      <c r="N13" s="48"/>
      <c r="O13" s="48"/>
      <c r="P13" s="48"/>
      <c r="Q13" s="48"/>
      <c r="R13" s="48"/>
      <c r="S13" s="48"/>
      <c r="T13" s="48"/>
      <c r="U13" s="48"/>
      <c r="V13" s="48"/>
      <c r="W13" s="48"/>
      <c r="X13" s="48"/>
      <c r="Y13" s="48"/>
      <c r="Z13" s="48"/>
    </row>
    <row r="14" ht="12.75" customHeight="1">
      <c r="A14" s="48" t="s">
        <v>76</v>
      </c>
      <c r="B14" s="48"/>
      <c r="C14" s="62">
        <f>C11*C12</f>
        <v>125000</v>
      </c>
      <c r="D14" s="48"/>
      <c r="E14" s="62">
        <f>E11*E12</f>
        <v>90000</v>
      </c>
      <c r="F14" s="48"/>
      <c r="G14" s="62">
        <f>G11*G12</f>
        <v>87500</v>
      </c>
      <c r="H14" s="48"/>
      <c r="I14" s="62">
        <f>I11*I12</f>
        <v>52500</v>
      </c>
      <c r="J14" s="48"/>
      <c r="K14" s="62">
        <f>K11*K12</f>
        <v>35000</v>
      </c>
      <c r="L14" s="48"/>
      <c r="M14" s="48"/>
      <c r="N14" s="48"/>
      <c r="O14" s="48"/>
      <c r="P14" s="48"/>
      <c r="Q14" s="48"/>
      <c r="R14" s="48"/>
      <c r="S14" s="48"/>
      <c r="T14" s="48"/>
      <c r="U14" s="48"/>
      <c r="V14" s="48"/>
      <c r="W14" s="48"/>
      <c r="X14" s="48"/>
      <c r="Y14" s="48"/>
      <c r="Z14" s="48"/>
    </row>
    <row r="15" ht="12.7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8.75" customHeight="1">
      <c r="A16" s="65" t="s">
        <v>80</v>
      </c>
      <c r="B16" s="66"/>
      <c r="C16" s="66"/>
      <c r="D16" s="66"/>
      <c r="E16" s="66"/>
      <c r="F16" s="66"/>
      <c r="G16" s="66"/>
      <c r="H16" s="66"/>
      <c r="I16" s="66"/>
      <c r="J16" s="66"/>
      <c r="K16" s="66"/>
      <c r="L16" s="55"/>
      <c r="M16" s="55"/>
      <c r="N16" s="55"/>
      <c r="O16" s="55"/>
      <c r="P16" s="55"/>
      <c r="Q16" s="55"/>
      <c r="R16" s="55"/>
      <c r="S16" s="55"/>
      <c r="T16" s="55"/>
      <c r="U16" s="55"/>
      <c r="V16" s="55"/>
      <c r="W16" s="55"/>
      <c r="X16" s="55"/>
      <c r="Y16" s="55"/>
      <c r="Z16" s="55"/>
    </row>
    <row r="17" ht="12.75" customHeight="1">
      <c r="A17" s="48" t="s">
        <v>81</v>
      </c>
      <c r="B17" s="48"/>
      <c r="C17" s="57">
        <f>'Principales hypothèses'!C15</f>
        <v>500</v>
      </c>
      <c r="D17" s="48"/>
      <c r="E17" s="57">
        <f>C17+(E13+E7)*0.5</f>
        <v>3603.363636</v>
      </c>
      <c r="F17" s="48"/>
      <c r="G17" s="57">
        <f>E17+(G13+G7)*0.5</f>
        <v>9887.326446</v>
      </c>
      <c r="H17" s="48"/>
      <c r="I17" s="57">
        <f>G17+(I13+I7)*0.5</f>
        <v>22730.97162</v>
      </c>
      <c r="J17" s="48"/>
      <c r="K17" s="57">
        <f>I17+(K13+K7)*0.5</f>
        <v>51223.90081</v>
      </c>
      <c r="L17" s="48"/>
      <c r="M17" s="48"/>
      <c r="N17" s="48"/>
      <c r="O17" s="48"/>
      <c r="P17" s="48"/>
      <c r="Q17" s="48"/>
      <c r="R17" s="48"/>
      <c r="S17" s="48"/>
      <c r="T17" s="48"/>
      <c r="U17" s="48"/>
      <c r="V17" s="48"/>
      <c r="W17" s="48"/>
      <c r="X17" s="48"/>
      <c r="Y17" s="48"/>
      <c r="Z17" s="48"/>
    </row>
    <row r="18" ht="12.75" customHeight="1">
      <c r="A18" s="48" t="s">
        <v>82</v>
      </c>
      <c r="B18" s="48"/>
      <c r="C18" s="48">
        <f>'Principales hypothèses'!E16</f>
        <v>4</v>
      </c>
      <c r="D18" s="48" t="str">
        <f>'Principales hypothèses'!F16</f>
        <v/>
      </c>
      <c r="E18" s="48">
        <f>'Principales hypothèses'!G16</f>
        <v>5</v>
      </c>
      <c r="F18" s="48" t="str">
        <f>'Principales hypothèses'!H16</f>
        <v/>
      </c>
      <c r="G18" s="48">
        <f>'Principales hypothèses'!I16</f>
        <v>6</v>
      </c>
      <c r="H18" s="48" t="str">
        <f>'Principales hypothèses'!J16</f>
        <v/>
      </c>
      <c r="I18" s="48">
        <f>'Principales hypothèses'!K16</f>
        <v>6</v>
      </c>
      <c r="J18" s="48"/>
      <c r="K18" s="48">
        <f>'Principales hypothèses'!M16</f>
        <v>6</v>
      </c>
      <c r="L18" s="48"/>
      <c r="M18" s="48"/>
      <c r="N18" s="48"/>
      <c r="O18" s="48"/>
      <c r="P18" s="48"/>
      <c r="Q18" s="48"/>
      <c r="R18" s="48"/>
      <c r="S18" s="48"/>
      <c r="T18" s="48"/>
      <c r="U18" s="48"/>
      <c r="V18" s="48"/>
      <c r="W18" s="48"/>
      <c r="X18" s="48"/>
      <c r="Y18" s="48"/>
      <c r="Z18" s="48"/>
    </row>
    <row r="19" ht="12.75" customHeight="1">
      <c r="A19" s="48" t="s">
        <v>83</v>
      </c>
      <c r="B19" s="48"/>
      <c r="C19" s="57">
        <f>C18*'Principales hypothèses'!E5*C17</f>
        <v>24000</v>
      </c>
      <c r="D19" s="48"/>
      <c r="E19" s="57">
        <f>E18*'Principales hypothèses'!G5*E17</f>
        <v>216201.8182</v>
      </c>
      <c r="F19" s="48"/>
      <c r="G19" s="57">
        <f>G18*'Principales hypothèses'!I5*G17</f>
        <v>711887.5041</v>
      </c>
      <c r="H19" s="48"/>
      <c r="I19" s="57">
        <f>I18*'Principales hypothèses'!K5*I17</f>
        <v>1636629.956</v>
      </c>
      <c r="J19" s="48"/>
      <c r="K19" s="57">
        <f>K18*'Principales hypothèses'!M5*K17</f>
        <v>3688120.858</v>
      </c>
      <c r="L19" s="48"/>
      <c r="M19" s="48"/>
      <c r="N19" s="48"/>
      <c r="O19" s="48"/>
      <c r="P19" s="48"/>
      <c r="Q19" s="48"/>
      <c r="R19" s="48"/>
      <c r="S19" s="48"/>
      <c r="T19" s="48"/>
      <c r="U19" s="48"/>
      <c r="V19" s="48"/>
      <c r="W19" s="48"/>
      <c r="X19" s="48"/>
      <c r="Y19" s="48"/>
      <c r="Z19" s="48"/>
    </row>
    <row r="20" ht="12.75" customHeight="1">
      <c r="A20" s="48" t="s">
        <v>20</v>
      </c>
      <c r="B20" s="48"/>
      <c r="C20" s="67">
        <f>'Principales hypothèses'!E17</f>
        <v>0.002</v>
      </c>
      <c r="D20" s="67">
        <f>'Principales hypothèses'!F17</f>
        <v>0.002</v>
      </c>
      <c r="E20" s="67">
        <f>'Principales hypothèses'!G17</f>
        <v>0.002</v>
      </c>
      <c r="F20" s="67">
        <f>'Principales hypothèses'!H17</f>
        <v>0.002</v>
      </c>
      <c r="G20" s="67">
        <f>'Principales hypothèses'!I17</f>
        <v>0.002</v>
      </c>
      <c r="H20" s="67">
        <f>'Principales hypothèses'!J17</f>
        <v>0.002</v>
      </c>
      <c r="I20" s="67">
        <f>'Principales hypothèses'!K17</f>
        <v>0.002</v>
      </c>
      <c r="J20" s="48"/>
      <c r="K20" s="67">
        <f>'Principales hypothèses'!M17</f>
        <v>0.002</v>
      </c>
      <c r="L20" s="48"/>
      <c r="M20" s="48"/>
      <c r="N20" s="48"/>
      <c r="O20" s="48"/>
      <c r="P20" s="48"/>
      <c r="Q20" s="48"/>
      <c r="R20" s="48"/>
      <c r="S20" s="48"/>
      <c r="T20" s="48"/>
      <c r="U20" s="48"/>
      <c r="V20" s="48"/>
      <c r="W20" s="48"/>
      <c r="X20" s="48"/>
      <c r="Y20" s="48"/>
      <c r="Z20" s="48"/>
    </row>
    <row r="21" ht="12.75" customHeight="1">
      <c r="A21" s="48" t="s">
        <v>75</v>
      </c>
      <c r="B21" s="48"/>
      <c r="C21" s="57">
        <f>C19*C20</f>
        <v>48</v>
      </c>
      <c r="D21" s="48"/>
      <c r="E21" s="57">
        <f>E19*E20</f>
        <v>432.4036364</v>
      </c>
      <c r="F21" s="48"/>
      <c r="G21" s="57">
        <f>G19*G20</f>
        <v>1423.775008</v>
      </c>
      <c r="H21" s="48"/>
      <c r="I21" s="57">
        <f>I19*I20</f>
        <v>3273.259913</v>
      </c>
      <c r="J21" s="48"/>
      <c r="K21" s="57">
        <f>K19*K20</f>
        <v>7376.241716</v>
      </c>
      <c r="L21" s="48"/>
      <c r="M21" s="48"/>
      <c r="N21" s="48"/>
      <c r="O21" s="48"/>
      <c r="P21" s="48"/>
      <c r="Q21" s="48"/>
      <c r="R21" s="48"/>
      <c r="S21" s="48"/>
      <c r="T21" s="48"/>
      <c r="U21" s="48"/>
      <c r="V21" s="48"/>
      <c r="W21" s="48"/>
      <c r="X21" s="48"/>
      <c r="Y21" s="48"/>
      <c r="Z21" s="48"/>
    </row>
    <row r="22" ht="12.75" customHeight="1">
      <c r="A22" s="48" t="s">
        <v>76</v>
      </c>
      <c r="B22" s="48"/>
      <c r="C22" s="62">
        <f>C21*C2</f>
        <v>3840</v>
      </c>
      <c r="D22" s="48"/>
      <c r="E22" s="62">
        <f>E21*E2</f>
        <v>38051.52</v>
      </c>
      <c r="F22" s="48"/>
      <c r="G22" s="62">
        <f>G21*G2</f>
        <v>137821.4208</v>
      </c>
      <c r="H22" s="48"/>
      <c r="I22" s="62">
        <f>I21*I2</f>
        <v>348536.7155</v>
      </c>
      <c r="J22" s="48"/>
      <c r="K22" s="62">
        <f>K21*K2</f>
        <v>863964.4398</v>
      </c>
      <c r="L22" s="48"/>
      <c r="M22" s="48"/>
      <c r="N22" s="48"/>
      <c r="O22" s="48"/>
      <c r="P22" s="48"/>
      <c r="Q22" s="48"/>
      <c r="R22" s="48"/>
      <c r="S22" s="48"/>
      <c r="T22" s="48"/>
      <c r="U22" s="48"/>
      <c r="V22" s="48"/>
      <c r="W22" s="48"/>
      <c r="X22" s="48"/>
      <c r="Y22" s="48"/>
      <c r="Z22" s="48"/>
    </row>
    <row r="23" ht="12.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8.75" customHeight="1">
      <c r="A24" s="68" t="s">
        <v>84</v>
      </c>
      <c r="B24" s="69"/>
      <c r="C24" s="69"/>
      <c r="D24" s="69"/>
      <c r="E24" s="69"/>
      <c r="F24" s="69"/>
      <c r="G24" s="69"/>
      <c r="H24" s="69"/>
      <c r="I24" s="69"/>
      <c r="J24" s="69"/>
      <c r="K24" s="70"/>
      <c r="L24" s="55"/>
      <c r="M24" s="55"/>
      <c r="N24" s="55"/>
      <c r="O24" s="55"/>
      <c r="P24" s="55"/>
      <c r="Q24" s="55"/>
      <c r="R24" s="55"/>
      <c r="S24" s="55"/>
      <c r="T24" s="55"/>
      <c r="U24" s="55"/>
      <c r="V24" s="55"/>
      <c r="W24" s="55"/>
      <c r="X24" s="55"/>
      <c r="Y24" s="55"/>
      <c r="Z24" s="55"/>
    </row>
    <row r="25" ht="12.75" customHeight="1">
      <c r="A25" s="71" t="s">
        <v>85</v>
      </c>
      <c r="B25" s="48"/>
      <c r="C25" s="62">
        <f>C8+C14+C22</f>
        <v>272840</v>
      </c>
      <c r="D25" s="48"/>
      <c r="E25" s="62">
        <f>E8+E14+E22</f>
        <v>584243.52</v>
      </c>
      <c r="F25" s="48"/>
      <c r="G25" s="62">
        <f>G8+G14+G22</f>
        <v>1354396.621</v>
      </c>
      <c r="H25" s="48"/>
      <c r="I25" s="62">
        <f>I8+I14+I22</f>
        <v>3083719.391</v>
      </c>
      <c r="J25" s="48"/>
      <c r="K25" s="72">
        <f>K8+K14+K22</f>
        <v>7538604.061</v>
      </c>
      <c r="L25" s="48"/>
      <c r="M25" s="48"/>
      <c r="N25" s="48"/>
      <c r="O25" s="48"/>
      <c r="P25" s="48"/>
      <c r="Q25" s="48"/>
      <c r="R25" s="48"/>
      <c r="S25" s="48"/>
      <c r="T25" s="48"/>
      <c r="U25" s="48"/>
      <c r="V25" s="48"/>
      <c r="W25" s="48"/>
      <c r="X25" s="48"/>
      <c r="Y25" s="48"/>
      <c r="Z25" s="48"/>
    </row>
    <row r="26" ht="12.75" customHeight="1">
      <c r="A26" s="71" t="s">
        <v>86</v>
      </c>
      <c r="B26" s="48"/>
      <c r="C26" s="57">
        <f>C21+C13+C7</f>
        <v>3410.5</v>
      </c>
      <c r="D26" s="48"/>
      <c r="E26" s="57">
        <f>E21+E13+E7</f>
        <v>6639.130909</v>
      </c>
      <c r="F26" s="48"/>
      <c r="G26" s="57">
        <f>G21+G13+G7</f>
        <v>13991.70063</v>
      </c>
      <c r="H26" s="48"/>
      <c r="I26" s="57">
        <f>I21+I13+I7</f>
        <v>28960.55025</v>
      </c>
      <c r="J26" s="48"/>
      <c r="K26" s="73">
        <f>K21+K13+K7</f>
        <v>64362.1001</v>
      </c>
      <c r="L26" s="48"/>
      <c r="M26" s="48"/>
      <c r="N26" s="48"/>
      <c r="O26" s="48"/>
      <c r="P26" s="48"/>
      <c r="Q26" s="48"/>
      <c r="R26" s="48"/>
      <c r="S26" s="48"/>
      <c r="T26" s="48"/>
      <c r="U26" s="48"/>
      <c r="V26" s="48"/>
      <c r="W26" s="48"/>
      <c r="X26" s="48"/>
      <c r="Y26" s="48"/>
      <c r="Z26" s="48"/>
    </row>
    <row r="27" ht="12.75" customHeight="1">
      <c r="A27" s="71" t="s">
        <v>87</v>
      </c>
      <c r="B27" s="48"/>
      <c r="C27" s="74">
        <f>C26/231</f>
        <v>14.76406926</v>
      </c>
      <c r="D27" s="74"/>
      <c r="E27" s="74">
        <f>E26/231</f>
        <v>28.74082645</v>
      </c>
      <c r="F27" s="74"/>
      <c r="G27" s="74">
        <f>G26/231</f>
        <v>60.57013259</v>
      </c>
      <c r="H27" s="74"/>
      <c r="I27" s="74">
        <f>I26/231</f>
        <v>125.3703474</v>
      </c>
      <c r="J27" s="74"/>
      <c r="K27" s="74">
        <f>K26/231</f>
        <v>278.62381</v>
      </c>
      <c r="L27" s="48"/>
      <c r="M27" s="48"/>
      <c r="N27" s="48"/>
      <c r="O27" s="48"/>
      <c r="P27" s="48"/>
      <c r="Q27" s="48"/>
      <c r="R27" s="48"/>
      <c r="S27" s="48"/>
      <c r="T27" s="48"/>
      <c r="U27" s="48"/>
      <c r="V27" s="48"/>
      <c r="W27" s="48"/>
      <c r="X27" s="48"/>
      <c r="Y27" s="48"/>
      <c r="Z27" s="48"/>
    </row>
    <row r="28" ht="12.75" customHeight="1">
      <c r="A28" s="71" t="s">
        <v>88</v>
      </c>
      <c r="B28" s="48">
        <v>7.0</v>
      </c>
      <c r="C28" s="75">
        <f>C27*$B$28/60</f>
        <v>1.722474747</v>
      </c>
      <c r="D28" s="48"/>
      <c r="E28" s="75">
        <f>E27*$B$28/60</f>
        <v>3.353096419</v>
      </c>
      <c r="F28" s="48"/>
      <c r="G28" s="75">
        <f>G27*$B$28/60</f>
        <v>7.066515469</v>
      </c>
      <c r="H28" s="48"/>
      <c r="I28" s="75">
        <f>I27*$B$28/60</f>
        <v>14.62654053</v>
      </c>
      <c r="J28" s="48"/>
      <c r="K28" s="76">
        <f>K27*$B$28/60</f>
        <v>32.50611116</v>
      </c>
      <c r="L28" s="48"/>
      <c r="M28" s="48"/>
      <c r="N28" s="48"/>
      <c r="O28" s="48"/>
      <c r="P28" s="48"/>
      <c r="Q28" s="48"/>
      <c r="R28" s="48"/>
      <c r="S28" s="48"/>
      <c r="T28" s="48"/>
      <c r="U28" s="48"/>
      <c r="V28" s="48"/>
      <c r="W28" s="48"/>
      <c r="X28" s="48"/>
      <c r="Y28" s="48"/>
      <c r="Z28" s="48"/>
    </row>
    <row r="29" ht="12.75" customHeight="1">
      <c r="A29" s="71" t="s">
        <v>89</v>
      </c>
      <c r="B29" s="48"/>
      <c r="C29" s="77">
        <f>C28/7</f>
        <v>0.2460678211</v>
      </c>
      <c r="D29" s="77"/>
      <c r="E29" s="77">
        <f>E28/7</f>
        <v>0.4790137741</v>
      </c>
      <c r="F29" s="77"/>
      <c r="G29" s="77">
        <f>G28/7</f>
        <v>1.00950221</v>
      </c>
      <c r="H29" s="77"/>
      <c r="I29" s="77">
        <f>I28/7</f>
        <v>2.08950579</v>
      </c>
      <c r="J29" s="77"/>
      <c r="K29" s="77">
        <f>K28/7</f>
        <v>4.643730166</v>
      </c>
      <c r="L29" s="48"/>
      <c r="M29" s="48"/>
      <c r="N29" s="48"/>
      <c r="O29" s="48"/>
      <c r="P29" s="48"/>
      <c r="Q29" s="48"/>
      <c r="R29" s="48"/>
      <c r="S29" s="48"/>
      <c r="T29" s="48"/>
      <c r="U29" s="48"/>
      <c r="V29" s="48"/>
      <c r="W29" s="48"/>
      <c r="X29" s="48"/>
      <c r="Y29" s="48"/>
      <c r="Z29" s="48"/>
    </row>
    <row r="30" ht="12.75" customHeight="1">
      <c r="A30" s="78" t="s">
        <v>90</v>
      </c>
      <c r="B30" s="79"/>
      <c r="C30" s="79"/>
      <c r="D30" s="79"/>
      <c r="E30" s="79"/>
      <c r="F30" s="79"/>
      <c r="G30" s="79"/>
      <c r="H30" s="79"/>
      <c r="I30" s="79"/>
      <c r="J30" s="79"/>
      <c r="K30" s="80"/>
      <c r="L30" s="48"/>
      <c r="M30" s="48"/>
      <c r="N30" s="48"/>
      <c r="O30" s="48"/>
      <c r="P30" s="48"/>
      <c r="Q30" s="48"/>
      <c r="R30" s="48"/>
      <c r="S30" s="48"/>
      <c r="T30" s="48"/>
      <c r="U30" s="48"/>
      <c r="V30" s="48"/>
      <c r="W30" s="48"/>
      <c r="X30" s="48"/>
      <c r="Y30" s="48"/>
      <c r="Z30" s="48"/>
    </row>
    <row r="31" ht="12.75" customHeight="1">
      <c r="A31" s="71" t="s">
        <v>91</v>
      </c>
      <c r="B31" s="48"/>
      <c r="C31" s="77">
        <f t="shared" ref="C31:K31" si="1">C8/C$25</f>
        <v>0.5277818502</v>
      </c>
      <c r="D31" s="77" t="str">
        <f t="shared" si="1"/>
        <v>#DIV/0!</v>
      </c>
      <c r="E31" s="77">
        <f t="shared" si="1"/>
        <v>0.7808250916</v>
      </c>
      <c r="F31" s="77" t="str">
        <f t="shared" si="1"/>
        <v>#DIV/0!</v>
      </c>
      <c r="G31" s="77">
        <f t="shared" si="1"/>
        <v>0.8336370474</v>
      </c>
      <c r="H31" s="77" t="str">
        <f t="shared" si="1"/>
        <v>#DIV/0!</v>
      </c>
      <c r="I31" s="77">
        <f t="shared" si="1"/>
        <v>0.8699503215</v>
      </c>
      <c r="J31" s="77" t="str">
        <f t="shared" si="1"/>
        <v>#DIV/0!</v>
      </c>
      <c r="K31" s="81">
        <f t="shared" si="1"/>
        <v>0.8807518696</v>
      </c>
      <c r="L31" s="48"/>
      <c r="M31" s="48"/>
      <c r="N31" s="48"/>
      <c r="O31" s="48"/>
      <c r="P31" s="48"/>
      <c r="Q31" s="48"/>
      <c r="R31" s="48"/>
      <c r="S31" s="48"/>
      <c r="T31" s="48"/>
      <c r="U31" s="48"/>
      <c r="V31" s="48"/>
      <c r="W31" s="48"/>
      <c r="X31" s="48"/>
      <c r="Y31" s="48"/>
      <c r="Z31" s="48"/>
    </row>
    <row r="32" ht="12.75" customHeight="1">
      <c r="A32" s="71" t="s">
        <v>92</v>
      </c>
      <c r="B32" s="48"/>
      <c r="C32" s="77">
        <f t="shared" ref="C32:K32" si="2">C14/C$25</f>
        <v>0.4581439672</v>
      </c>
      <c r="D32" s="77" t="str">
        <f t="shared" si="2"/>
        <v>#DIV/0!</v>
      </c>
      <c r="E32" s="77">
        <f t="shared" si="2"/>
        <v>0.1540453542</v>
      </c>
      <c r="F32" s="77" t="str">
        <f t="shared" si="2"/>
        <v>#DIV/0!</v>
      </c>
      <c r="G32" s="77">
        <f t="shared" si="2"/>
        <v>0.06460441399</v>
      </c>
      <c r="H32" s="77" t="str">
        <f t="shared" si="2"/>
        <v>#DIV/0!</v>
      </c>
      <c r="I32" s="77">
        <f t="shared" si="2"/>
        <v>0.01702489538</v>
      </c>
      <c r="J32" s="77" t="str">
        <f t="shared" si="2"/>
        <v>#DIV/0!</v>
      </c>
      <c r="K32" s="81">
        <f t="shared" si="2"/>
        <v>0.004642769366</v>
      </c>
      <c r="L32" s="48"/>
      <c r="M32" s="48"/>
      <c r="N32" s="48"/>
      <c r="O32" s="48"/>
      <c r="P32" s="48"/>
      <c r="Q32" s="48"/>
      <c r="R32" s="48"/>
      <c r="S32" s="48"/>
      <c r="T32" s="48"/>
      <c r="U32" s="48"/>
      <c r="V32" s="48"/>
      <c r="W32" s="48"/>
      <c r="X32" s="48"/>
      <c r="Y32" s="48"/>
      <c r="Z32" s="48"/>
    </row>
    <row r="33" ht="12.75" customHeight="1">
      <c r="A33" s="71" t="s">
        <v>80</v>
      </c>
      <c r="B33" s="48"/>
      <c r="C33" s="77">
        <f t="shared" ref="C33:K33" si="3">C22/C$25</f>
        <v>0.01407418267</v>
      </c>
      <c r="D33" s="77" t="str">
        <f t="shared" si="3"/>
        <v>#DIV/0!</v>
      </c>
      <c r="E33" s="77">
        <f t="shared" si="3"/>
        <v>0.0651295542</v>
      </c>
      <c r="F33" s="77" t="str">
        <f t="shared" si="3"/>
        <v>#DIV/0!</v>
      </c>
      <c r="G33" s="77">
        <f t="shared" si="3"/>
        <v>0.1017585386</v>
      </c>
      <c r="H33" s="77" t="str">
        <f t="shared" si="3"/>
        <v>#DIV/0!</v>
      </c>
      <c r="I33" s="77">
        <f t="shared" si="3"/>
        <v>0.1130247832</v>
      </c>
      <c r="J33" s="77" t="str">
        <f t="shared" si="3"/>
        <v>#DIV/0!</v>
      </c>
      <c r="K33" s="81">
        <f t="shared" si="3"/>
        <v>0.114605361</v>
      </c>
      <c r="L33" s="48"/>
      <c r="M33" s="48"/>
      <c r="N33" s="48"/>
      <c r="O33" s="48"/>
      <c r="P33" s="48"/>
      <c r="Q33" s="48"/>
      <c r="R33" s="48"/>
      <c r="S33" s="48"/>
      <c r="T33" s="48"/>
      <c r="U33" s="48"/>
      <c r="V33" s="48"/>
      <c r="W33" s="48"/>
      <c r="X33" s="48"/>
      <c r="Y33" s="48"/>
      <c r="Z33" s="48"/>
    </row>
    <row r="34" ht="12.75" customHeight="1">
      <c r="A34" s="71"/>
      <c r="B34" s="48"/>
      <c r="C34" s="48"/>
      <c r="D34" s="48"/>
      <c r="E34" s="48"/>
      <c r="F34" s="48"/>
      <c r="G34" s="48"/>
      <c r="H34" s="48"/>
      <c r="I34" s="48"/>
      <c r="J34" s="48"/>
      <c r="K34" s="82"/>
      <c r="L34" s="48"/>
      <c r="M34" s="48"/>
      <c r="N34" s="48"/>
      <c r="O34" s="48"/>
      <c r="P34" s="48"/>
      <c r="Q34" s="48"/>
      <c r="R34" s="48"/>
      <c r="S34" s="48"/>
      <c r="T34" s="48"/>
      <c r="U34" s="48"/>
      <c r="V34" s="48"/>
      <c r="W34" s="48"/>
      <c r="X34" s="48"/>
      <c r="Y34" s="48"/>
      <c r="Z34" s="48"/>
    </row>
    <row r="35" ht="12.75" customHeight="1">
      <c r="A35" s="83" t="s">
        <v>93</v>
      </c>
      <c r="B35" s="84"/>
      <c r="C35" s="84"/>
      <c r="D35" s="84"/>
      <c r="E35" s="84"/>
      <c r="F35" s="84"/>
      <c r="G35" s="84"/>
      <c r="H35" s="84"/>
      <c r="I35" s="84"/>
      <c r="J35" s="84"/>
      <c r="K35" s="85"/>
      <c r="L35" s="48"/>
      <c r="M35" s="48"/>
      <c r="N35" s="48"/>
      <c r="O35" s="48"/>
      <c r="P35" s="48"/>
      <c r="Q35" s="48"/>
      <c r="R35" s="48"/>
      <c r="S35" s="48"/>
      <c r="T35" s="48"/>
      <c r="U35" s="48"/>
      <c r="V35" s="48"/>
      <c r="W35" s="48"/>
      <c r="X35" s="48"/>
      <c r="Y35" s="48"/>
      <c r="Z35" s="48"/>
    </row>
    <row r="36" ht="12.75" customHeight="1">
      <c r="A36" s="71" t="s">
        <v>91</v>
      </c>
      <c r="B36" s="48"/>
      <c r="C36" s="62">
        <f t="shared" ref="C36:K36" si="4">C8</f>
        <v>144000</v>
      </c>
      <c r="D36" s="62" t="str">
        <f t="shared" si="4"/>
        <v/>
      </c>
      <c r="E36" s="62">
        <f t="shared" si="4"/>
        <v>456192</v>
      </c>
      <c r="F36" s="62" t="str">
        <f t="shared" si="4"/>
        <v/>
      </c>
      <c r="G36" s="62">
        <f t="shared" si="4"/>
        <v>1129075.2</v>
      </c>
      <c r="H36" s="62" t="str">
        <f t="shared" si="4"/>
        <v/>
      </c>
      <c r="I36" s="62">
        <f t="shared" si="4"/>
        <v>2682682.675</v>
      </c>
      <c r="J36" s="62" t="str">
        <f t="shared" si="4"/>
        <v/>
      </c>
      <c r="K36" s="72">
        <f t="shared" si="4"/>
        <v>6639639.621</v>
      </c>
      <c r="L36" s="48"/>
      <c r="M36" s="48"/>
      <c r="N36" s="48"/>
      <c r="O36" s="48"/>
      <c r="P36" s="48"/>
      <c r="Q36" s="48"/>
      <c r="R36" s="48"/>
      <c r="S36" s="48"/>
      <c r="T36" s="48"/>
      <c r="U36" s="48"/>
      <c r="V36" s="48"/>
      <c r="W36" s="48"/>
      <c r="X36" s="48"/>
      <c r="Y36" s="48"/>
      <c r="Z36" s="48"/>
    </row>
    <row r="37" ht="12.75" customHeight="1">
      <c r="A37" s="71" t="s">
        <v>92</v>
      </c>
      <c r="B37" s="48"/>
      <c r="C37" s="62">
        <f t="shared" ref="C37:K37" si="5">C14</f>
        <v>125000</v>
      </c>
      <c r="D37" s="62" t="str">
        <f t="shared" si="5"/>
        <v/>
      </c>
      <c r="E37" s="62">
        <f t="shared" si="5"/>
        <v>90000</v>
      </c>
      <c r="F37" s="62" t="str">
        <f t="shared" si="5"/>
        <v/>
      </c>
      <c r="G37" s="62">
        <f t="shared" si="5"/>
        <v>87500</v>
      </c>
      <c r="H37" s="62" t="str">
        <f t="shared" si="5"/>
        <v/>
      </c>
      <c r="I37" s="62">
        <f t="shared" si="5"/>
        <v>52500</v>
      </c>
      <c r="J37" s="62" t="str">
        <f t="shared" si="5"/>
        <v/>
      </c>
      <c r="K37" s="72">
        <f t="shared" si="5"/>
        <v>35000</v>
      </c>
      <c r="L37" s="48"/>
      <c r="M37" s="48"/>
      <c r="N37" s="48"/>
      <c r="O37" s="48"/>
      <c r="P37" s="48"/>
      <c r="Q37" s="48"/>
      <c r="R37" s="48"/>
      <c r="S37" s="48"/>
      <c r="T37" s="48"/>
      <c r="U37" s="48"/>
      <c r="V37" s="48"/>
      <c r="W37" s="48"/>
      <c r="X37" s="48"/>
      <c r="Y37" s="48"/>
      <c r="Z37" s="48"/>
    </row>
    <row r="38" ht="12.75" customHeight="1">
      <c r="A38" s="86" t="s">
        <v>80</v>
      </c>
      <c r="B38" s="87"/>
      <c r="C38" s="88">
        <f t="shared" ref="C38:K38" si="6">C22</f>
        <v>3840</v>
      </c>
      <c r="D38" s="88" t="str">
        <f t="shared" si="6"/>
        <v/>
      </c>
      <c r="E38" s="88">
        <f t="shared" si="6"/>
        <v>38051.52</v>
      </c>
      <c r="F38" s="88" t="str">
        <f t="shared" si="6"/>
        <v/>
      </c>
      <c r="G38" s="88">
        <f t="shared" si="6"/>
        <v>137821.4208</v>
      </c>
      <c r="H38" s="88" t="str">
        <f t="shared" si="6"/>
        <v/>
      </c>
      <c r="I38" s="88">
        <f t="shared" si="6"/>
        <v>348536.7155</v>
      </c>
      <c r="J38" s="88" t="str">
        <f t="shared" si="6"/>
        <v/>
      </c>
      <c r="K38" s="89">
        <f t="shared" si="6"/>
        <v>863964.4398</v>
      </c>
      <c r="L38" s="48"/>
      <c r="M38" s="48"/>
      <c r="N38" s="48"/>
      <c r="O38" s="48"/>
      <c r="P38" s="48"/>
      <c r="Q38" s="48"/>
      <c r="R38" s="48"/>
      <c r="S38" s="48"/>
      <c r="T38" s="48"/>
      <c r="U38" s="48"/>
      <c r="V38" s="48"/>
      <c r="W38" s="48"/>
      <c r="X38" s="48"/>
      <c r="Y38" s="48"/>
      <c r="Z38" s="48"/>
    </row>
    <row r="39" ht="12.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2.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2.75" customHeight="1">
      <c r="A41" s="48"/>
      <c r="B41" s="48"/>
      <c r="C41" s="57"/>
      <c r="D41" s="57"/>
      <c r="E41" s="57"/>
      <c r="F41" s="57"/>
      <c r="G41" s="57"/>
      <c r="H41" s="57"/>
      <c r="I41" s="57"/>
      <c r="J41" s="57"/>
      <c r="K41" s="57"/>
      <c r="L41" s="48"/>
      <c r="M41" s="48"/>
      <c r="N41" s="48"/>
      <c r="O41" s="48"/>
      <c r="P41" s="48"/>
      <c r="Q41" s="48"/>
      <c r="R41" s="48"/>
      <c r="S41" s="48"/>
      <c r="T41" s="48"/>
      <c r="U41" s="48"/>
      <c r="V41" s="48"/>
      <c r="W41" s="48"/>
      <c r="X41" s="48"/>
      <c r="Y41" s="48"/>
      <c r="Z41" s="48"/>
    </row>
    <row r="42" ht="12.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2.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2.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2.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2.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2.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2.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2.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2.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2.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2.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2.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2.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2.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2.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2.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2.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2.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2.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2.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2.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2.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2.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2.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2.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2.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2.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2.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2.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2.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2.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2.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2.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2.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2.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2.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2.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2.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2.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2.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2.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2.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2.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2.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2.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2.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2.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2.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2.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2.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2.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2.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2.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2.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2.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2.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2.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2.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2.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2.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2.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2.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2.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2.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2.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2.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2.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2.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2.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2.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2.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2.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2.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2.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2.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2.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2.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2.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2.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2.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2.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2.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2.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2.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2.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2.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2.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2.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2.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2.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2.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2.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2.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2.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2.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2.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2.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2.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2.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2.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2.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2.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2.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2.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2.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2.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2.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2.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2.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2.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2.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2.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2.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2.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2.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2.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2.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2.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2.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2.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2.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2.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2.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2.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2.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2.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2.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2.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2.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2.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2.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2.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2.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2.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2.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2.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2.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2.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2.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2.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2.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2.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2.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2.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2.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2.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2.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2.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2.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2.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2.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2.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2.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2.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2.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2.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2.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2.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2.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2.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2.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2.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2.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2.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2.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2.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2.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2.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2.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2.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2.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2.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2.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2.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2.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2.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2.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2.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2.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2.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2.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2.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2.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2.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2.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2.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2.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2.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2.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2.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2.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2.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2.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2.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2.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2.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2.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2.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2.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2.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2.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2.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2.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2.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2.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2.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2.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2.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2.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2.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2.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2.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2.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2.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2.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2.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2.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2.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2.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2.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2.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2.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2.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2.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2.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2.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2.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2.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2.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2.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2.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2.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2.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2.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2.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2.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2.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2.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2.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2.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2.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2.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2.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2.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2.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2.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2.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2.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2.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2.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2.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2.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2.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2.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2.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2.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2.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2.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2.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2.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2.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2.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2.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2.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2.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2.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2.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2.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2.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2.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2.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2.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2.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2.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2.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2.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2.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2.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2.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2.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2.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2.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2.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2.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2.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2.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2.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2.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2.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2.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2.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2.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2.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2.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2.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2.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2.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2.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2.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2.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2.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2.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2.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2.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2.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2.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2.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2.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2.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2.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2.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2.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2.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2.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2.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2.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2.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2.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2.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2.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2.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2.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2.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2.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2.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2.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2.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2.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2.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2.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2.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2.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2.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2.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2.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2.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2.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2.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2.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2.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2.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2.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2.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2.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2.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2.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2.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2.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2.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2.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2.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2.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2.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2.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2.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2.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2.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2.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2.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2.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2.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2.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2.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2.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2.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2.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2.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2.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2.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2.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2.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2.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2.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2.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2.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2.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2.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2.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2.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2.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2.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2.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2.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2.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2.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2.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2.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2.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2.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2.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2.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2.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2.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2.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2.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2.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2.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2.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2.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2.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2.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2.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2.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2.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2.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2.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2.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2.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2.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2.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2.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2.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2.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2.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2.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2.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2.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2.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2.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2.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2.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2.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2.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2.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2.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2.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2.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2.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2.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2.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2.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2.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2.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2.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2.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2.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2.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2.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2.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2.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2.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2.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2.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2.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2.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2.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2.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2.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2.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2.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2.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2.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2.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2.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2.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2.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2.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2.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2.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2.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2.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2.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2.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2.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2.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2.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2.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2.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2.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2.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2.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2.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2.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2.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2.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2.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2.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2.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2.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2.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2.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2.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2.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2.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2.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2.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2.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2.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2.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2.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2.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2.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2.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2.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2.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2.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2.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2.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2.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2.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2.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2.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2.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2.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2.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2.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2.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2.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2.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2.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2.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2.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2.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2.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2.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2.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2.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2.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2.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2.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2.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2.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2.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2.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2.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2.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2.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2.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2.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2.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2.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2.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2.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2.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2.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2.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2.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2.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2.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2.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2.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2.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2.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2.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2.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2.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2.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2.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2.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2.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2.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2.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2.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2.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2.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2.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2.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2.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2.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2.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2.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2.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2.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2.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2.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2.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2.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2.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2.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2.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2.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2.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2.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2.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2.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2.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2.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2.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2.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2.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2.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2.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2.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2.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2.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2.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2.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2.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2.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2.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2.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2.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2.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2.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2.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2.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2.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2.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2.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2.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2.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2.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2.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2.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2.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2.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2.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2.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2.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2.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2.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2.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2.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2.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2.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2.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2.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2.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2.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2.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2.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2.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2.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2.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2.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2.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2.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2.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2.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2.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2.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2.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2.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2.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2.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2.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2.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2.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2.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2.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2.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2.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2.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2.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2.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2.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2.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2.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2.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2.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2.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2.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2.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2.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2.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2.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2.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2.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2.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2.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2.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2.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2.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2.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2.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2.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2.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2.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2.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2.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2.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2.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2.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2.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2.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2.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2.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2.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2.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2.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2.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2.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2.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2.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2.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2.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2.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2.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2.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2.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2.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2.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2.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2.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2.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2.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2.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2.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2.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2.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2.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2.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2.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2.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2.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2.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2.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2.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2.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2.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2.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2.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2.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2.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2.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2.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2.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2.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2.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2.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2.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2.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2.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2.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2.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2.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2.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2.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2.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2.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2.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2.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2.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2.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2.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2.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2.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2.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2.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2.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2.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2.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2.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2.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2.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2.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2.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2.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2.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2.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2.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2.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2.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2.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2.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2.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2.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2.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2.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2.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2.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2.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2.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2.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2.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2.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2.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2.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2.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2.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2.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2.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2.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2.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2.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2.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2.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2.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2.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2.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2.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2.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2.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2.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2.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2.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2.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2.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2.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2.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2.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2.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2.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2.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2.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2.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2.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2.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2.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2.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2.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2.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2.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2.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2.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2.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2.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2.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2.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2.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2.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2.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2.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2.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2.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2.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2.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2.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2.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2.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2.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2.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2.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2.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2.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2.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2.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2.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2.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2.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2.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2.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2.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2.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2.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2.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2.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2.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2.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2.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2.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2.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2.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2.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2.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2.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2.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2.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2.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2.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2.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2.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2.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2.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2.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2.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2.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2.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2.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2.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2.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2.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2.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2.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2.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2.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2.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2.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2.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2.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2.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2.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2.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2.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2.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2.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2.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2.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2.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2.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2.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2.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2.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2.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2.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2.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2.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2.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2.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2.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2.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2.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2.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2.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2.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2.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2.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2.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2.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2.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2.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2.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2.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2.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2.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2.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2.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2.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2.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2.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2.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2.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2.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2.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2.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2.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2.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2.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2.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2.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2.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2.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2.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2.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2.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2.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2.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2.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2.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2.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2.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2.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2.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2.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2.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2.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2.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2.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2.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2.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2.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2.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2.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2.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2.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2.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2.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2.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2.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2.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2.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2.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2.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2.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2.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2.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2.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2.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2.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rintOptions/>
  <pageMargins bottom="0.7480314960629921" footer="0.0" header="0.0" left="0.2362204724409449" right="0.2362204724409449" top="0.7480314960629921"/>
  <pageSetup paperSize="9" orientation="landscape"/>
  <headerFooter>
    <oddFooter>&amp;L&amp;F_&amp;A&amp;C&amp;P/&amp;R&amp;D_&amp;T</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56.89"/>
    <col customWidth="1" min="2" max="2" width="15.0"/>
    <col customWidth="1" min="3" max="3" width="13.44"/>
    <col customWidth="1" min="4" max="4" width="6.44"/>
    <col customWidth="1" min="5" max="5" width="13.44"/>
    <col customWidth="1" min="6" max="6" width="5.44"/>
    <col customWidth="1" min="7" max="7" width="15.11"/>
    <col customWidth="1" min="8" max="8" width="5.44"/>
    <col customWidth="1" min="9" max="9" width="13.44"/>
    <col customWidth="1" min="10" max="10" width="5.44"/>
    <col customWidth="1" min="11" max="11" width="13.44"/>
    <col customWidth="1" min="12" max="12" width="5.44"/>
    <col customWidth="1" min="13" max="13" width="13.44"/>
    <col customWidth="1" min="14" max="26" width="10.89"/>
  </cols>
  <sheetData>
    <row r="1">
      <c r="A1" s="90"/>
      <c r="B1" s="91" t="s">
        <v>94</v>
      </c>
      <c r="C1" s="91" t="s">
        <v>95</v>
      </c>
      <c r="D1" s="91" t="s">
        <v>96</v>
      </c>
      <c r="E1" s="91" t="s">
        <v>97</v>
      </c>
      <c r="F1" s="91" t="s">
        <v>96</v>
      </c>
      <c r="G1" s="91" t="s">
        <v>98</v>
      </c>
      <c r="H1" s="91" t="s">
        <v>96</v>
      </c>
      <c r="I1" s="91" t="s">
        <v>99</v>
      </c>
      <c r="J1" s="91" t="s">
        <v>96</v>
      </c>
      <c r="K1" s="91" t="s">
        <v>100</v>
      </c>
      <c r="L1" s="91" t="s">
        <v>96</v>
      </c>
      <c r="M1" s="92"/>
      <c r="N1" s="92"/>
      <c r="O1" s="92"/>
      <c r="P1" s="92"/>
      <c r="Q1" s="92"/>
      <c r="R1" s="92"/>
      <c r="S1" s="92"/>
      <c r="T1" s="92"/>
      <c r="U1" s="92"/>
      <c r="V1" s="92"/>
      <c r="W1" s="92"/>
      <c r="X1" s="92"/>
      <c r="Y1" s="92"/>
      <c r="Z1" s="92"/>
    </row>
    <row r="2">
      <c r="A2" s="93" t="s">
        <v>85</v>
      </c>
      <c r="B2" s="92"/>
      <c r="C2" s="94">
        <f>'Les composantes du CA par canal'!C25</f>
        <v>272840</v>
      </c>
      <c r="D2" s="95">
        <v>1.0</v>
      </c>
      <c r="E2" s="94">
        <f>'Les composantes du CA par canal'!E25</f>
        <v>584243.52</v>
      </c>
      <c r="F2" s="95">
        <v>1.0</v>
      </c>
      <c r="G2" s="94">
        <f>'Les composantes du CA par canal'!G25</f>
        <v>1354396.621</v>
      </c>
      <c r="H2" s="95">
        <v>1.0</v>
      </c>
      <c r="I2" s="94">
        <f>'Les composantes du CA par canal'!I25</f>
        <v>3083719.391</v>
      </c>
      <c r="J2" s="95">
        <v>1.0</v>
      </c>
      <c r="K2" s="94">
        <f>'Les composantes du CA par canal'!K25</f>
        <v>7538604.061</v>
      </c>
      <c r="L2" s="95">
        <v>1.0</v>
      </c>
      <c r="M2" s="92"/>
      <c r="N2" s="92"/>
      <c r="O2" s="92"/>
      <c r="P2" s="92"/>
      <c r="Q2" s="92"/>
      <c r="R2" s="92"/>
      <c r="S2" s="92"/>
      <c r="T2" s="92"/>
      <c r="U2" s="92"/>
      <c r="V2" s="92"/>
      <c r="W2" s="92"/>
      <c r="X2" s="92"/>
      <c r="Y2" s="92"/>
      <c r="Z2" s="92"/>
    </row>
    <row r="3">
      <c r="A3" s="90"/>
      <c r="B3" s="92"/>
      <c r="C3" s="92"/>
      <c r="D3" s="92"/>
      <c r="E3" s="92"/>
      <c r="F3" s="92"/>
      <c r="G3" s="92"/>
      <c r="H3" s="92"/>
      <c r="I3" s="92"/>
      <c r="J3" s="92"/>
      <c r="K3" s="92"/>
      <c r="L3" s="92"/>
      <c r="M3" s="92"/>
      <c r="N3" s="92"/>
      <c r="O3" s="92"/>
      <c r="P3" s="92"/>
      <c r="Q3" s="92"/>
      <c r="R3" s="92"/>
      <c r="S3" s="92"/>
      <c r="T3" s="92"/>
      <c r="U3" s="92"/>
      <c r="V3" s="92"/>
      <c r="W3" s="92"/>
      <c r="X3" s="92"/>
      <c r="Y3" s="92"/>
      <c r="Z3" s="92"/>
    </row>
    <row r="4">
      <c r="A4" s="93" t="s">
        <v>101</v>
      </c>
      <c r="B4" s="92"/>
      <c r="C4" s="94">
        <f>C2*(D4)</f>
        <v>109136</v>
      </c>
      <c r="D4" s="95">
        <f>'Principales hypothèses'!$C$9</f>
        <v>0.4</v>
      </c>
      <c r="E4" s="94">
        <f>E2*(F4)</f>
        <v>233697.408</v>
      </c>
      <c r="F4" s="95">
        <f>'Principales hypothèses'!$C$9</f>
        <v>0.4</v>
      </c>
      <c r="G4" s="94">
        <f>G2*(H4)</f>
        <v>541758.6483</v>
      </c>
      <c r="H4" s="95">
        <f>'Principales hypothèses'!$C$9</f>
        <v>0.4</v>
      </c>
      <c r="I4" s="94">
        <f>I2*(J4)</f>
        <v>1233487.756</v>
      </c>
      <c r="J4" s="95">
        <f>'Principales hypothèses'!$C$9</f>
        <v>0.4</v>
      </c>
      <c r="K4" s="94">
        <f>K2*(L4)</f>
        <v>3015441.624</v>
      </c>
      <c r="L4" s="95">
        <f>'Principales hypothèses'!$C$9</f>
        <v>0.4</v>
      </c>
      <c r="M4" s="92"/>
      <c r="N4" s="92"/>
      <c r="O4" s="92"/>
      <c r="P4" s="92"/>
      <c r="Q4" s="92"/>
      <c r="R4" s="92"/>
      <c r="S4" s="92"/>
      <c r="T4" s="92"/>
      <c r="U4" s="92"/>
      <c r="V4" s="92"/>
      <c r="W4" s="92"/>
      <c r="X4" s="92"/>
      <c r="Y4" s="92"/>
      <c r="Z4" s="92"/>
    </row>
    <row r="5">
      <c r="A5" s="90"/>
      <c r="B5" s="92"/>
      <c r="C5" s="94"/>
      <c r="D5" s="95"/>
      <c r="E5" s="94"/>
      <c r="F5" s="95"/>
      <c r="G5" s="94"/>
      <c r="H5" s="95"/>
      <c r="I5" s="94"/>
      <c r="J5" s="95"/>
      <c r="K5" s="94"/>
      <c r="L5" s="95"/>
      <c r="M5" s="92"/>
      <c r="N5" s="92"/>
      <c r="O5" s="92"/>
      <c r="P5" s="92"/>
      <c r="Q5" s="92"/>
      <c r="R5" s="92"/>
      <c r="S5" s="92"/>
      <c r="T5" s="92"/>
      <c r="U5" s="92"/>
      <c r="V5" s="92"/>
      <c r="W5" s="92"/>
      <c r="X5" s="92"/>
      <c r="Y5" s="92"/>
      <c r="Z5" s="92"/>
    </row>
    <row r="6">
      <c r="A6" s="93" t="s">
        <v>102</v>
      </c>
      <c r="B6" s="94">
        <f t="shared" ref="B6:C6" si="1">B2-B4</f>
        <v>0</v>
      </c>
      <c r="C6" s="94">
        <f t="shared" si="1"/>
        <v>163704</v>
      </c>
      <c r="D6" s="95">
        <f>C6/C2</f>
        <v>0.6</v>
      </c>
      <c r="E6" s="94">
        <f>E2-E4</f>
        <v>350546.112</v>
      </c>
      <c r="F6" s="95">
        <f>E6/E2</f>
        <v>0.6</v>
      </c>
      <c r="G6" s="94">
        <f>G2-G4</f>
        <v>812637.9725</v>
      </c>
      <c r="H6" s="95">
        <f>G6/G2</f>
        <v>0.6</v>
      </c>
      <c r="I6" s="94">
        <f>I2-I4</f>
        <v>1850231.634</v>
      </c>
      <c r="J6" s="95">
        <f>I6/I2</f>
        <v>0.6</v>
      </c>
      <c r="K6" s="94">
        <f>K2-K4</f>
        <v>4523162.437</v>
      </c>
      <c r="L6" s="95">
        <f>K6/K2</f>
        <v>0.6</v>
      </c>
      <c r="M6" s="92"/>
      <c r="N6" s="92"/>
      <c r="O6" s="92"/>
      <c r="P6" s="92"/>
      <c r="Q6" s="92"/>
      <c r="R6" s="92"/>
      <c r="S6" s="92"/>
      <c r="T6" s="92"/>
      <c r="U6" s="92"/>
      <c r="V6" s="92"/>
      <c r="W6" s="92"/>
      <c r="X6" s="92"/>
      <c r="Y6" s="92"/>
      <c r="Z6" s="92"/>
    </row>
    <row r="7">
      <c r="A7" s="90"/>
      <c r="B7" s="92"/>
      <c r="C7" s="94"/>
      <c r="D7" s="94"/>
      <c r="E7" s="94"/>
      <c r="F7" s="94"/>
      <c r="G7" s="94"/>
      <c r="H7" s="94"/>
      <c r="I7" s="94"/>
      <c r="J7" s="94"/>
      <c r="K7" s="94"/>
      <c r="L7" s="94"/>
      <c r="M7" s="92"/>
      <c r="N7" s="92"/>
      <c r="O7" s="92"/>
      <c r="P7" s="92"/>
      <c r="Q7" s="92"/>
      <c r="R7" s="92"/>
      <c r="S7" s="92"/>
      <c r="T7" s="92"/>
      <c r="U7" s="92"/>
      <c r="V7" s="92"/>
      <c r="W7" s="92"/>
      <c r="X7" s="92"/>
      <c r="Y7" s="92"/>
      <c r="Z7" s="92"/>
    </row>
    <row r="8">
      <c r="A8" s="96" t="s">
        <v>103</v>
      </c>
      <c r="B8" s="97"/>
      <c r="C8" s="97"/>
      <c r="D8" s="97"/>
      <c r="E8" s="97"/>
      <c r="F8" s="97"/>
      <c r="G8" s="97"/>
      <c r="H8" s="97"/>
      <c r="I8" s="97"/>
      <c r="J8" s="97"/>
      <c r="K8" s="97"/>
      <c r="L8" s="97"/>
      <c r="M8" s="92"/>
      <c r="N8" s="92"/>
      <c r="O8" s="92"/>
      <c r="P8" s="92"/>
      <c r="Q8" s="92"/>
      <c r="R8" s="92"/>
      <c r="S8" s="92"/>
      <c r="T8" s="92"/>
      <c r="U8" s="92"/>
      <c r="V8" s="92"/>
      <c r="W8" s="92"/>
      <c r="X8" s="92"/>
      <c r="Y8" s="92"/>
      <c r="Z8" s="92"/>
    </row>
    <row r="9">
      <c r="A9" s="90" t="s">
        <v>104</v>
      </c>
      <c r="B9" s="92"/>
      <c r="C9" s="94">
        <f>'Les composantes du CA par canal'!C11</f>
        <v>50000</v>
      </c>
      <c r="D9" s="92"/>
      <c r="E9" s="94">
        <f>'Les composantes du CA par canal'!E11</f>
        <v>30000</v>
      </c>
      <c r="F9" s="92"/>
      <c r="G9" s="94">
        <f>'Les composantes du CA par canal'!G11</f>
        <v>25000</v>
      </c>
      <c r="H9" s="92"/>
      <c r="I9" s="94">
        <f>'Les composantes du CA par canal'!I11</f>
        <v>15000</v>
      </c>
      <c r="J9" s="92"/>
      <c r="K9" s="94">
        <f>'Les composantes du CA par canal'!K11</f>
        <v>10000</v>
      </c>
      <c r="L9" s="92"/>
      <c r="M9" s="92"/>
      <c r="N9" s="92"/>
      <c r="O9" s="92"/>
      <c r="P9" s="92"/>
      <c r="Q9" s="92"/>
      <c r="R9" s="92"/>
      <c r="S9" s="92"/>
      <c r="T9" s="92"/>
      <c r="U9" s="92"/>
      <c r="V9" s="92"/>
      <c r="W9" s="92"/>
      <c r="X9" s="92"/>
      <c r="Y9" s="92"/>
      <c r="Z9" s="92"/>
    </row>
    <row r="10">
      <c r="A10" s="90" t="s">
        <v>105</v>
      </c>
      <c r="B10" s="92"/>
      <c r="C10" s="94">
        <f>'Les composantes du CA par canal'!C26*'Principales hypothèses'!$C$18*'Principales hypothèses'!$C$11</f>
        <v>8526.25</v>
      </c>
      <c r="D10" s="94"/>
      <c r="E10" s="94">
        <f>'Les composantes du CA par canal'!E26*'Principales hypothèses'!$C$18*'Principales hypothèses'!$C$11</f>
        <v>16597.82727</v>
      </c>
      <c r="F10" s="94"/>
      <c r="G10" s="94">
        <f>'Les composantes du CA par canal'!G26*'Principales hypothèses'!$C$18*'Principales hypothèses'!$C$11</f>
        <v>34979.25157</v>
      </c>
      <c r="H10" s="92"/>
      <c r="I10" s="94">
        <f>'Les composantes du CA par canal'!I26*'Principales hypothèses'!$C$18*'Principales hypothèses'!$C$11</f>
        <v>72401.37563</v>
      </c>
      <c r="J10" s="92"/>
      <c r="K10" s="94">
        <f>'Les composantes du CA par canal'!K26*'Principales hypothèses'!$C$18*'Principales hypothèses'!$C$11</f>
        <v>160905.2503</v>
      </c>
      <c r="L10" s="92"/>
      <c r="M10" s="92"/>
      <c r="N10" s="92"/>
      <c r="O10" s="92"/>
      <c r="P10" s="92"/>
      <c r="Q10" s="92"/>
      <c r="R10" s="92"/>
      <c r="S10" s="92"/>
      <c r="T10" s="92"/>
      <c r="U10" s="92"/>
      <c r="V10" s="92"/>
      <c r="W10" s="92"/>
      <c r="X10" s="92"/>
      <c r="Y10" s="92"/>
      <c r="Z10" s="92"/>
    </row>
    <row r="11">
      <c r="A11" s="90" t="s">
        <v>106</v>
      </c>
      <c r="B11" s="92"/>
      <c r="C11" s="94" t="str">
        <f>'Principales hypothèses'!E19</f>
        <v/>
      </c>
      <c r="D11" s="92"/>
      <c r="E11" s="94" t="str">
        <f>'Principales hypothèses'!G19</f>
        <v/>
      </c>
      <c r="F11" s="92"/>
      <c r="G11" s="94" t="str">
        <f>'Principales hypothèses'!I19</f>
        <v/>
      </c>
      <c r="I11" s="94" t="str">
        <f>'Principales hypothèses'!K19</f>
        <v/>
      </c>
      <c r="J11" s="92"/>
      <c r="K11" s="94" t="str">
        <f>'Principales hypothèses'!M19</f>
        <v/>
      </c>
      <c r="L11" s="92"/>
      <c r="M11" s="92"/>
      <c r="N11" s="92"/>
      <c r="O11" s="92"/>
      <c r="P11" s="92"/>
      <c r="Q11" s="92"/>
      <c r="R11" s="92"/>
      <c r="S11" s="92"/>
      <c r="T11" s="92"/>
      <c r="U11" s="92"/>
      <c r="V11" s="92"/>
      <c r="W11" s="92"/>
      <c r="X11" s="92"/>
      <c r="Y11" s="92"/>
      <c r="Z11" s="92"/>
    </row>
    <row r="12">
      <c r="A12" s="90" t="s">
        <v>107</v>
      </c>
      <c r="B12" s="92"/>
      <c r="C12" s="94">
        <f>SUM(C9:C11)</f>
        <v>58526.25</v>
      </c>
      <c r="D12" s="98">
        <f>C12/C2</f>
        <v>0.2145075869</v>
      </c>
      <c r="E12" s="94">
        <f>SUM(E9:E11)</f>
        <v>46597.82727</v>
      </c>
      <c r="F12" s="98">
        <f>E12/E2</f>
        <v>0.07975754232</v>
      </c>
      <c r="G12" s="94">
        <f>SUM(G9:G11)</f>
        <v>59979.25157</v>
      </c>
      <c r="H12" s="98">
        <f>G12/G2</f>
        <v>0.04428485028</v>
      </c>
      <c r="I12" s="94">
        <f>SUM(I9:I11)</f>
        <v>87401.37563</v>
      </c>
      <c r="J12" s="98">
        <f>I12/I2</f>
        <v>0.02834284335</v>
      </c>
      <c r="K12" s="94">
        <f>SUM(K9:K11)</f>
        <v>170905.2503</v>
      </c>
      <c r="L12" s="95">
        <f>K12/K2</f>
        <v>0.02267067601</v>
      </c>
      <c r="M12" s="92"/>
      <c r="N12" s="92"/>
      <c r="O12" s="92"/>
      <c r="P12" s="92"/>
      <c r="Q12" s="92"/>
      <c r="R12" s="92"/>
      <c r="S12" s="92"/>
      <c r="T12" s="92"/>
      <c r="U12" s="92"/>
      <c r="V12" s="92"/>
      <c r="W12" s="92"/>
      <c r="X12" s="92"/>
      <c r="Y12" s="92"/>
      <c r="Z12" s="92"/>
    </row>
    <row r="13">
      <c r="A13" s="90"/>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c r="A14" s="93" t="s">
        <v>108</v>
      </c>
      <c r="B14" s="94">
        <f t="shared" ref="B14:C14" si="2">B6-B12</f>
        <v>0</v>
      </c>
      <c r="C14" s="94">
        <f t="shared" si="2"/>
        <v>105177.75</v>
      </c>
      <c r="D14" s="98">
        <f>C14/C2</f>
        <v>0.3854924131</v>
      </c>
      <c r="E14" s="94">
        <f>E6-E12</f>
        <v>303948.2847</v>
      </c>
      <c r="F14" s="98">
        <f>E14/E2</f>
        <v>0.5202424577</v>
      </c>
      <c r="G14" s="94">
        <f>G6-G12</f>
        <v>752658.7209</v>
      </c>
      <c r="H14" s="98">
        <f>G14/G2</f>
        <v>0.5557151497</v>
      </c>
      <c r="I14" s="94">
        <f>I6-I12</f>
        <v>1762830.259</v>
      </c>
      <c r="J14" s="98">
        <f>I14/I2</f>
        <v>0.5716571566</v>
      </c>
      <c r="K14" s="94">
        <f>K6-K12</f>
        <v>4352257.186</v>
      </c>
      <c r="L14" s="95">
        <f>K14/K2</f>
        <v>0.577329324</v>
      </c>
      <c r="M14" s="92"/>
      <c r="N14" s="92"/>
      <c r="O14" s="92"/>
      <c r="P14" s="92"/>
      <c r="Q14" s="92"/>
      <c r="R14" s="92"/>
      <c r="S14" s="92"/>
      <c r="T14" s="92"/>
      <c r="U14" s="92"/>
      <c r="V14" s="92"/>
      <c r="W14" s="92"/>
      <c r="X14" s="92"/>
      <c r="Y14" s="92"/>
      <c r="Z14" s="92"/>
    </row>
    <row r="15">
      <c r="A15" s="90"/>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c r="A16" s="96" t="s">
        <v>109</v>
      </c>
      <c r="B16" s="97"/>
      <c r="C16" s="97"/>
      <c r="D16" s="97"/>
      <c r="E16" s="97"/>
      <c r="F16" s="97"/>
      <c r="G16" s="97"/>
      <c r="H16" s="97"/>
      <c r="I16" s="97"/>
      <c r="J16" s="97"/>
      <c r="K16" s="97"/>
      <c r="L16" s="97"/>
      <c r="M16" s="92"/>
      <c r="N16" s="92"/>
      <c r="O16" s="92"/>
      <c r="P16" s="92"/>
      <c r="Q16" s="92"/>
      <c r="R16" s="92"/>
      <c r="S16" s="92"/>
      <c r="T16" s="92"/>
      <c r="U16" s="92"/>
      <c r="V16" s="92"/>
      <c r="W16" s="92"/>
      <c r="X16" s="92"/>
      <c r="Y16" s="92"/>
      <c r="Z16" s="92"/>
    </row>
    <row r="17">
      <c r="A17" s="99" t="s">
        <v>110</v>
      </c>
      <c r="B17" s="100">
        <f>'Principales hypothèses'!D27</f>
        <v>65000</v>
      </c>
      <c r="C17" s="100" t="str">
        <f>'Principales hypothèses'!E27</f>
        <v/>
      </c>
      <c r="D17" s="100"/>
      <c r="E17" s="100">
        <f>'Principales hypothèses'!G27</f>
        <v>6500</v>
      </c>
      <c r="F17" s="100"/>
      <c r="G17" s="100">
        <f>'Principales hypothèses'!I27</f>
        <v>6500</v>
      </c>
      <c r="H17" s="100"/>
      <c r="I17" s="100">
        <f>'Principales hypothèses'!K27</f>
        <v>15000</v>
      </c>
      <c r="J17" s="100"/>
      <c r="K17" s="100">
        <f>'Principales hypothèses'!M27</f>
        <v>10000</v>
      </c>
      <c r="L17" s="100"/>
      <c r="M17" s="101"/>
      <c r="N17" s="101"/>
      <c r="O17" s="101"/>
      <c r="P17" s="101"/>
      <c r="Q17" s="101"/>
      <c r="R17" s="101"/>
      <c r="S17" s="101"/>
      <c r="T17" s="101"/>
      <c r="U17" s="101"/>
      <c r="V17" s="101"/>
      <c r="W17" s="101"/>
      <c r="X17" s="101"/>
      <c r="Y17" s="101"/>
      <c r="Z17" s="101"/>
    </row>
    <row r="18">
      <c r="A18" s="99" t="s">
        <v>40</v>
      </c>
      <c r="B18" s="101"/>
      <c r="C18" s="100" t="str">
        <f>'Principales hypothèses'!E28</f>
        <v/>
      </c>
      <c r="D18" s="101"/>
      <c r="E18" s="100" t="str">
        <f>'Principales hypothèses'!G28</f>
        <v/>
      </c>
      <c r="F18" s="101"/>
      <c r="G18" s="100" t="str">
        <f>'Principales hypothèses'!H28</f>
        <v/>
      </c>
      <c r="H18" s="101"/>
      <c r="I18" s="100" t="str">
        <f>'Principales hypothèses'!I28</f>
        <v/>
      </c>
      <c r="J18" s="101"/>
      <c r="K18" s="100" t="str">
        <f>'Principales hypothèses'!J28</f>
        <v/>
      </c>
      <c r="L18" s="101"/>
      <c r="M18" s="101"/>
      <c r="N18" s="101"/>
      <c r="O18" s="101"/>
      <c r="P18" s="101"/>
      <c r="Q18" s="101"/>
      <c r="R18" s="101"/>
      <c r="S18" s="101"/>
      <c r="T18" s="101"/>
      <c r="U18" s="101"/>
      <c r="V18" s="101"/>
      <c r="W18" s="101"/>
      <c r="X18" s="101"/>
      <c r="Y18" s="101"/>
      <c r="Z18" s="101"/>
    </row>
    <row r="19">
      <c r="A19" s="90" t="s">
        <v>111</v>
      </c>
      <c r="B19" s="94">
        <f>(B17+B18)*15/(3*12)</f>
        <v>27083.33333</v>
      </c>
      <c r="C19" s="102">
        <f>((B17+B18)*12/(3*12))+(C17+C18)/3</f>
        <v>21666.66667</v>
      </c>
      <c r="D19" s="95">
        <f t="shared" ref="D19:D27" si="3">C19/C$2</f>
        <v>0.07941162097</v>
      </c>
      <c r="E19" s="102">
        <f>((B17+B18)*9/(3*12))+(C17+C18)/3+(E17+E18)/3</f>
        <v>18416.66667</v>
      </c>
      <c r="F19" s="95">
        <f t="shared" ref="F19:F27" si="4">E19/E$2</f>
        <v>0.03152224378</v>
      </c>
      <c r="G19" s="102">
        <f>(C17+C18)/3+(E17+E18)/3+(G17+G18)/3</f>
        <v>4333.333333</v>
      </c>
      <c r="H19" s="95">
        <f t="shared" ref="H19:H27" si="5">G19/G$2</f>
        <v>0.003199456693</v>
      </c>
      <c r="I19" s="102">
        <f>(E17+E18)/3+(G17+G18)/3+(I17+I18)/3</f>
        <v>9333.333333</v>
      </c>
      <c r="J19" s="95">
        <f t="shared" ref="J19:J27" si="6">I19/I$2</f>
        <v>0.003026648067</v>
      </c>
      <c r="K19" s="102">
        <f>(G17+G18)/3+(I17+I18)/3+(K17+K18)/3</f>
        <v>10500</v>
      </c>
      <c r="L19" s="95">
        <f t="shared" ref="L19:L27" si="7">K19/K$2</f>
        <v>0.00139283081</v>
      </c>
      <c r="M19" s="92"/>
      <c r="N19" s="92"/>
      <c r="O19" s="92"/>
      <c r="P19" s="92"/>
      <c r="Q19" s="92"/>
      <c r="R19" s="92"/>
      <c r="S19" s="92"/>
      <c r="T19" s="92"/>
      <c r="U19" s="92"/>
      <c r="V19" s="92"/>
      <c r="W19" s="92"/>
      <c r="X19" s="92"/>
      <c r="Y19" s="92"/>
      <c r="Z19" s="92"/>
    </row>
    <row r="20">
      <c r="A20" s="90" t="s">
        <v>112</v>
      </c>
      <c r="B20" s="92"/>
      <c r="C20" s="94">
        <f>'Principales hypothèses'!E30*'Principales hypothèses'!E5/12</f>
        <v>5000</v>
      </c>
      <c r="D20" s="95">
        <f t="shared" si="3"/>
        <v>0.01832575869</v>
      </c>
      <c r="E20" s="94">
        <f>'Principales hypothèses'!G30*'Principales hypothèses'!G5/12</f>
        <v>5000</v>
      </c>
      <c r="F20" s="95">
        <f t="shared" si="4"/>
        <v>0.008558075235</v>
      </c>
      <c r="G20" s="94">
        <f>'Principales hypothèses'!I30*'Principales hypothèses'!I5/12</f>
        <v>5000</v>
      </c>
      <c r="H20" s="95">
        <f t="shared" si="5"/>
        <v>0.0036916808</v>
      </c>
      <c r="I20" s="94">
        <f>'Principales hypothèses'!K30*'Principales hypothèses'!K5/12</f>
        <v>5000</v>
      </c>
      <c r="J20" s="95">
        <f t="shared" si="6"/>
        <v>0.001621418607</v>
      </c>
      <c r="K20" s="94">
        <f>'Principales hypothèses'!M30*'Principales hypothèses'!M5/12</f>
        <v>5000</v>
      </c>
      <c r="L20" s="95">
        <f t="shared" si="7"/>
        <v>0.0006632527666</v>
      </c>
      <c r="M20" s="92"/>
      <c r="N20" s="92"/>
      <c r="O20" s="92"/>
      <c r="P20" s="92"/>
      <c r="Q20" s="92"/>
      <c r="R20" s="92"/>
      <c r="S20" s="92"/>
      <c r="T20" s="92"/>
      <c r="U20" s="92"/>
      <c r="V20" s="92"/>
      <c r="W20" s="92"/>
      <c r="X20" s="92"/>
      <c r="Y20" s="92"/>
      <c r="Z20" s="92"/>
    </row>
    <row r="21" ht="15.75" customHeight="1">
      <c r="A21" s="90" t="s">
        <v>113</v>
      </c>
      <c r="B21" s="92"/>
      <c r="C21" s="94">
        <f>C9*'Principales hypothèses'!$C$32</f>
        <v>5000</v>
      </c>
      <c r="D21" s="95">
        <f t="shared" si="3"/>
        <v>0.01832575869</v>
      </c>
      <c r="E21" s="94">
        <f>E9*'Principales hypothèses'!$C$32</f>
        <v>3000</v>
      </c>
      <c r="F21" s="95">
        <f t="shared" si="4"/>
        <v>0.005134845141</v>
      </c>
      <c r="G21" s="94">
        <f>G9*'Principales hypothèses'!$C$32</f>
        <v>2500</v>
      </c>
      <c r="H21" s="95">
        <f t="shared" si="5"/>
        <v>0.0018458404</v>
      </c>
      <c r="I21" s="94">
        <f>I9*'Principales hypothèses'!$C$32</f>
        <v>1500</v>
      </c>
      <c r="J21" s="95">
        <f t="shared" si="6"/>
        <v>0.0004864255822</v>
      </c>
      <c r="K21" s="94">
        <f>K9*'Principales hypothèses'!$C$32</f>
        <v>1000</v>
      </c>
      <c r="L21" s="95">
        <f t="shared" si="7"/>
        <v>0.0001326505533</v>
      </c>
      <c r="M21" s="92"/>
      <c r="N21" s="92"/>
      <c r="O21" s="92"/>
      <c r="P21" s="92"/>
      <c r="Q21" s="92"/>
      <c r="R21" s="92"/>
      <c r="S21" s="92"/>
      <c r="T21" s="92"/>
      <c r="U21" s="92"/>
      <c r="V21" s="92"/>
      <c r="W21" s="92"/>
      <c r="X21" s="92"/>
      <c r="Y21" s="92"/>
      <c r="Z21" s="92"/>
    </row>
    <row r="22" ht="15.75" customHeight="1">
      <c r="A22" s="90" t="s">
        <v>114</v>
      </c>
      <c r="B22" s="92"/>
      <c r="C22" s="94">
        <f>'Les composantes du CA par canal'!C19*'Principales hypothèses'!$C$34/1000+'Les composantes du CA par canal'!C18*'Principales hypothèses'!E5*'Principales hypothèses'!$C$35</f>
        <v>0</v>
      </c>
      <c r="D22" s="95">
        <f t="shared" si="3"/>
        <v>0</v>
      </c>
      <c r="E22" s="94">
        <f>'Les composantes du CA par canal'!E19*'Principales hypothèses'!$C$34/1000+'Les composantes du CA par canal'!E18*'Principales hypothèses'!G5*'Principales hypothèses'!$C$35</f>
        <v>0</v>
      </c>
      <c r="F22" s="95">
        <f t="shared" si="4"/>
        <v>0</v>
      </c>
      <c r="G22" s="94">
        <f>'Les composantes du CA par canal'!G19*'Principales hypothèses'!$C$34/1000+'Les composantes du CA par canal'!G18*'Principales hypothèses'!I5*'Principales hypothèses'!$C$35</f>
        <v>0</v>
      </c>
      <c r="H22" s="95">
        <f t="shared" si="5"/>
        <v>0</v>
      </c>
      <c r="I22" s="94">
        <f>'Les composantes du CA par canal'!I19*'Principales hypothèses'!$C$34/1000+'Les composantes du CA par canal'!I18*'Principales hypothèses'!K5*'Principales hypothèses'!$C$35</f>
        <v>0</v>
      </c>
      <c r="J22" s="95">
        <f t="shared" si="6"/>
        <v>0</v>
      </c>
      <c r="K22" s="94">
        <f>'Les composantes du CA par canal'!K19*'Principales hypothèses'!$C$34/1000+'Les composantes du CA par canal'!K18*'Principales hypothèses'!M5*'Principales hypothèses'!$C$35</f>
        <v>0</v>
      </c>
      <c r="L22" s="95">
        <f t="shared" si="7"/>
        <v>0</v>
      </c>
      <c r="M22" s="92"/>
      <c r="N22" s="92"/>
      <c r="O22" s="92"/>
      <c r="P22" s="92"/>
      <c r="Q22" s="92"/>
      <c r="R22" s="92"/>
      <c r="S22" s="92"/>
      <c r="T22" s="92"/>
      <c r="U22" s="92"/>
      <c r="V22" s="92"/>
      <c r="W22" s="92"/>
      <c r="X22" s="92"/>
      <c r="Y22" s="92"/>
      <c r="Z22" s="92"/>
    </row>
    <row r="23" ht="15.75" customHeight="1">
      <c r="A23" s="90" t="s">
        <v>115</v>
      </c>
      <c r="B23" s="92"/>
      <c r="C23" s="94">
        <f>'Les composantes du CA par canal'!C26*'Principales hypothèses'!E37</f>
        <v>17052.5</v>
      </c>
      <c r="D23" s="95">
        <f t="shared" si="3"/>
        <v>0.0625</v>
      </c>
      <c r="E23" s="94">
        <f>'Les composantes du CA par canal'!E26*'Principales hypothèses'!G37</f>
        <v>33195.65455</v>
      </c>
      <c r="F23" s="95">
        <f t="shared" si="4"/>
        <v>0.05681818182</v>
      </c>
      <c r="G23" s="94">
        <f>'Les composantes du CA par canal'!G26*'Principales hypothèses'!I37</f>
        <v>69958.50314</v>
      </c>
      <c r="H23" s="95">
        <f t="shared" si="5"/>
        <v>0.05165289256</v>
      </c>
      <c r="I23" s="94">
        <f>'Les composantes du CA par canal'!I26*'Principales hypothèses'!K37</f>
        <v>144802.7513</v>
      </c>
      <c r="J23" s="95">
        <f t="shared" si="6"/>
        <v>0.04695717506</v>
      </c>
      <c r="K23" s="94">
        <f>'Les composantes du CA par canal'!K26*'Principales hypothèses'!M37</f>
        <v>321810.5005</v>
      </c>
      <c r="L23" s="95">
        <f t="shared" si="7"/>
        <v>0.04268834096</v>
      </c>
      <c r="M23" s="92"/>
      <c r="N23" s="92"/>
      <c r="O23" s="92"/>
      <c r="P23" s="92"/>
      <c r="Q23" s="92"/>
      <c r="R23" s="92"/>
      <c r="S23" s="92"/>
      <c r="T23" s="92"/>
      <c r="U23" s="92"/>
      <c r="V23" s="92"/>
      <c r="W23" s="92"/>
      <c r="X23" s="92"/>
      <c r="Y23" s="92"/>
      <c r="Z23" s="92"/>
    </row>
    <row r="24" ht="15.75" customHeight="1">
      <c r="A24" s="90" t="s">
        <v>53</v>
      </c>
      <c r="B24" s="92"/>
      <c r="C24" s="94">
        <f>'Les composantes du CA par canal'!C25*'Principales hypothèses'!$C$41</f>
        <v>6821</v>
      </c>
      <c r="D24" s="95">
        <f t="shared" si="3"/>
        <v>0.025</v>
      </c>
      <c r="E24" s="94">
        <f>'Les composantes du CA par canal'!E25*'Principales hypothèses'!$C$41</f>
        <v>14606.088</v>
      </c>
      <c r="F24" s="95">
        <f t="shared" si="4"/>
        <v>0.025</v>
      </c>
      <c r="G24" s="94">
        <f>'Les composantes du CA par canal'!G25*'Principales hypothèses'!$C$41</f>
        <v>33859.91552</v>
      </c>
      <c r="H24" s="95">
        <f t="shared" si="5"/>
        <v>0.025</v>
      </c>
      <c r="I24" s="94">
        <f>'Les composantes du CA par canal'!I25*'Principales hypothèses'!$C$41</f>
        <v>77092.98477</v>
      </c>
      <c r="J24" s="95">
        <f t="shared" si="6"/>
        <v>0.025</v>
      </c>
      <c r="K24" s="94">
        <f>'Les composantes du CA par canal'!K25*'Principales hypothèses'!$C$41</f>
        <v>188465.1015</v>
      </c>
      <c r="L24" s="95">
        <f t="shared" si="7"/>
        <v>0.025</v>
      </c>
      <c r="M24" s="92"/>
      <c r="N24" s="92"/>
      <c r="O24" s="92"/>
      <c r="P24" s="92"/>
      <c r="Q24" s="92"/>
      <c r="R24" s="92"/>
      <c r="S24" s="92"/>
      <c r="T24" s="92"/>
      <c r="U24" s="92"/>
      <c r="V24" s="92"/>
      <c r="W24" s="92"/>
      <c r="X24" s="92"/>
      <c r="Y24" s="92"/>
      <c r="Z24" s="92"/>
    </row>
    <row r="25" ht="15.75" customHeight="1">
      <c r="A25" s="90" t="s">
        <v>116</v>
      </c>
      <c r="B25" s="94">
        <f>'Principales hypothèses'!D57</f>
        <v>142500</v>
      </c>
      <c r="C25" s="94">
        <f>'Principales hypothèses'!E57</f>
        <v>61750</v>
      </c>
      <c r="D25" s="95">
        <f t="shared" si="3"/>
        <v>0.2263231198</v>
      </c>
      <c r="E25" s="94">
        <f>'Principales hypothèses'!G57</f>
        <v>66500</v>
      </c>
      <c r="F25" s="95">
        <f t="shared" si="4"/>
        <v>0.1138224006</v>
      </c>
      <c r="G25" s="94">
        <f>'Principales hypothèses'!I57</f>
        <v>71250</v>
      </c>
      <c r="H25" s="95">
        <f t="shared" si="5"/>
        <v>0.05260645139</v>
      </c>
      <c r="I25" s="94">
        <f>'Principales hypothèses'!K57</f>
        <v>76000</v>
      </c>
      <c r="J25" s="95">
        <f t="shared" si="6"/>
        <v>0.02464556283</v>
      </c>
      <c r="K25" s="94">
        <f>'Principales hypothèses'!M57</f>
        <v>80750</v>
      </c>
      <c r="L25" s="95">
        <f t="shared" si="7"/>
        <v>0.01071153218</v>
      </c>
      <c r="M25" s="92"/>
      <c r="N25" s="92"/>
      <c r="O25" s="92"/>
      <c r="P25" s="92"/>
      <c r="Q25" s="92"/>
      <c r="R25" s="92"/>
      <c r="S25" s="92"/>
      <c r="T25" s="92"/>
      <c r="U25" s="92"/>
      <c r="V25" s="92"/>
      <c r="W25" s="92"/>
      <c r="X25" s="92"/>
      <c r="Y25" s="92"/>
      <c r="Z25" s="92"/>
    </row>
    <row r="26" ht="15.75" customHeight="1">
      <c r="A26" s="90" t="s">
        <v>55</v>
      </c>
      <c r="B26" s="92"/>
      <c r="C26" s="94">
        <f>'Les composantes du CA par canal'!C26*'Principales hypothèses'!E43*'Principales hypothèses'!$C$44</f>
        <v>1705.25</v>
      </c>
      <c r="D26" s="95">
        <f t="shared" si="3"/>
        <v>0.00625</v>
      </c>
      <c r="E26" s="94">
        <f>'Les composantes du CA par canal'!E26*'Principales hypothèses'!G43*'Principales hypothèses'!$C$44</f>
        <v>3319.565455</v>
      </c>
      <c r="F26" s="95">
        <f t="shared" si="4"/>
        <v>0.005681818182</v>
      </c>
      <c r="G26" s="94">
        <f>'Les composantes du CA par canal'!G26*'Principales hypothèses'!I43*'Principales hypothèses'!$C$44</f>
        <v>6995.850314</v>
      </c>
      <c r="H26" s="95">
        <f t="shared" si="5"/>
        <v>0.005165289256</v>
      </c>
      <c r="I26" s="94">
        <f>'Les composantes du CA par canal'!I26*'Principales hypothèses'!K43*'Principales hypothèses'!$C$44</f>
        <v>14480.27513</v>
      </c>
      <c r="J26" s="95">
        <f t="shared" si="6"/>
        <v>0.004695717506</v>
      </c>
      <c r="K26" s="94">
        <f>'Les composantes du CA par canal'!K26*'Principales hypothèses'!M43*'Principales hypothèses'!$C$44</f>
        <v>32181.05005</v>
      </c>
      <c r="L26" s="95">
        <f t="shared" si="7"/>
        <v>0.004268834096</v>
      </c>
      <c r="M26" s="92"/>
      <c r="N26" s="92"/>
      <c r="O26" s="92"/>
      <c r="P26" s="92"/>
      <c r="Q26" s="92"/>
      <c r="R26" s="92"/>
      <c r="S26" s="92"/>
      <c r="T26" s="92"/>
      <c r="U26" s="92"/>
      <c r="V26" s="92"/>
      <c r="W26" s="92"/>
      <c r="X26" s="92"/>
      <c r="Y26" s="92"/>
      <c r="Z26" s="92"/>
    </row>
    <row r="27" ht="15.75" customHeight="1">
      <c r="A27" s="90" t="s">
        <v>58</v>
      </c>
      <c r="B27" s="92"/>
      <c r="C27" s="94">
        <f>C2*'Principales hypothèses'!E45</f>
        <v>10913.6</v>
      </c>
      <c r="D27" s="95">
        <f t="shared" si="3"/>
        <v>0.04</v>
      </c>
      <c r="E27" s="94">
        <f>E2*'Principales hypothèses'!G45</f>
        <v>23369.7408</v>
      </c>
      <c r="F27" s="95">
        <f t="shared" si="4"/>
        <v>0.04</v>
      </c>
      <c r="G27" s="94">
        <f>G2*'Principales hypothèses'!I45</f>
        <v>54175.86483</v>
      </c>
      <c r="H27" s="95">
        <f t="shared" si="5"/>
        <v>0.04</v>
      </c>
      <c r="I27" s="94">
        <f>I2*'Principales hypothèses'!K45</f>
        <v>123348.7756</v>
      </c>
      <c r="J27" s="95">
        <f t="shared" si="6"/>
        <v>0.04</v>
      </c>
      <c r="K27" s="94">
        <f>K2*'Principales hypothèses'!M45</f>
        <v>301544.1624</v>
      </c>
      <c r="L27" s="95">
        <f t="shared" si="7"/>
        <v>0.04</v>
      </c>
      <c r="M27" s="92"/>
      <c r="N27" s="92"/>
      <c r="O27" s="92"/>
      <c r="P27" s="92"/>
      <c r="Q27" s="92"/>
      <c r="R27" s="92"/>
      <c r="S27" s="92"/>
      <c r="T27" s="92"/>
      <c r="U27" s="92"/>
      <c r="V27" s="92"/>
      <c r="W27" s="92"/>
      <c r="X27" s="92"/>
      <c r="Y27" s="92"/>
      <c r="Z27" s="92"/>
    </row>
    <row r="28" ht="15.75" customHeight="1">
      <c r="A28" s="90" t="s">
        <v>117</v>
      </c>
      <c r="B28" s="92"/>
      <c r="C28" s="94">
        <f>'Principales hypothèses'!E48*'Principales hypothèses'!E47+'Principales hypothèses'!E49</f>
        <v>115000</v>
      </c>
      <c r="D28" s="95">
        <f>C28/C2</f>
        <v>0.4214924498</v>
      </c>
      <c r="E28" s="94">
        <f>'Principales hypothèses'!G48*'Principales hypothèses'!G47+'Principales hypothèses'!G49</f>
        <v>22000</v>
      </c>
      <c r="F28" s="95">
        <f>E28/E2</f>
        <v>0.03765553104</v>
      </c>
      <c r="G28" s="94">
        <f>'Principales hypothèses'!I48*'Principales hypothèses'!I47+'Principales hypothèses'!I49</f>
        <v>30000</v>
      </c>
      <c r="H28" s="95">
        <f>G28/G2</f>
        <v>0.0221500848</v>
      </c>
      <c r="I28" s="94">
        <f>'Principales hypothèses'!K48*'Principales hypothèses'!K47+'Principales hypothèses'!K49</f>
        <v>60000</v>
      </c>
      <c r="J28" s="95">
        <f>I28/I2</f>
        <v>0.01945702329</v>
      </c>
      <c r="K28" s="94">
        <f>'Principales hypothèses'!M48*'Principales hypothèses'!M47+'Principales hypothèses'!M49</f>
        <v>90000</v>
      </c>
      <c r="L28" s="95">
        <f>K28/K2</f>
        <v>0.0119385498</v>
      </c>
      <c r="M28" s="92"/>
      <c r="N28" s="92"/>
      <c r="O28" s="92"/>
      <c r="P28" s="92"/>
      <c r="Q28" s="92"/>
      <c r="R28" s="92"/>
      <c r="S28" s="92"/>
      <c r="T28" s="92"/>
      <c r="U28" s="92"/>
      <c r="V28" s="92"/>
      <c r="W28" s="92"/>
      <c r="X28" s="92"/>
      <c r="Y28" s="92"/>
      <c r="Z28" s="92"/>
    </row>
    <row r="29" ht="15.75" customHeight="1">
      <c r="A29" s="90"/>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ht="15.75" customHeight="1">
      <c r="A30" s="93" t="s">
        <v>118</v>
      </c>
      <c r="B30" s="94">
        <f t="shared" ref="B30:C30" si="8">SUM(B19:B29)</f>
        <v>169583.3333</v>
      </c>
      <c r="C30" s="94">
        <f t="shared" si="8"/>
        <v>244909.0167</v>
      </c>
      <c r="D30" s="95">
        <f>C30/C$2</f>
        <v>0.8976287079</v>
      </c>
      <c r="E30" s="94">
        <f>SUM(E19:E29)</f>
        <v>189407.7155</v>
      </c>
      <c r="F30" s="95">
        <f>E30/E$2</f>
        <v>0.3241930958</v>
      </c>
      <c r="G30" s="94">
        <f>SUM(G19:G29)</f>
        <v>278073.4671</v>
      </c>
      <c r="H30" s="95">
        <f>G30/G$2</f>
        <v>0.2053116959</v>
      </c>
      <c r="I30" s="94">
        <f>SUM(I19:I29)</f>
        <v>511558.1201</v>
      </c>
      <c r="J30" s="95">
        <f>I30/I$2</f>
        <v>0.1658899709</v>
      </c>
      <c r="K30" s="94">
        <f>SUM(K19:K29)</f>
        <v>1031250.815</v>
      </c>
      <c r="L30" s="95">
        <f>K30/K$2</f>
        <v>0.1367959912</v>
      </c>
      <c r="M30" s="94">
        <f>SUM(B30+C30+E30+G30+I30+K30)</f>
        <v>2424782.467</v>
      </c>
      <c r="N30" s="92"/>
      <c r="O30" s="92"/>
      <c r="P30" s="92"/>
      <c r="Q30" s="92"/>
      <c r="R30" s="92"/>
      <c r="S30" s="92"/>
      <c r="T30" s="92"/>
      <c r="U30" s="92"/>
      <c r="V30" s="92"/>
      <c r="W30" s="92"/>
      <c r="X30" s="92"/>
      <c r="Y30" s="92"/>
      <c r="Z30" s="92"/>
    </row>
    <row r="31" ht="15.75" customHeight="1">
      <c r="A31" s="90"/>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ht="15.75" customHeight="1">
      <c r="A32" s="93" t="s">
        <v>119</v>
      </c>
      <c r="B32" s="94">
        <f t="shared" ref="B32:C32" si="9">B14-B30</f>
        <v>-169583.3333</v>
      </c>
      <c r="C32" s="94">
        <f t="shared" si="9"/>
        <v>-139731.2667</v>
      </c>
      <c r="D32" s="95">
        <f>C32/C2</f>
        <v>-0.5121362948</v>
      </c>
      <c r="E32" s="94">
        <f>E14-E30</f>
        <v>114540.5693</v>
      </c>
      <c r="F32" s="95">
        <f>E32/E2</f>
        <v>0.1960493618</v>
      </c>
      <c r="G32" s="94">
        <f>G14-G30</f>
        <v>474585.2538</v>
      </c>
      <c r="H32" s="95">
        <f>G32/G2</f>
        <v>0.3504034538</v>
      </c>
      <c r="I32" s="94">
        <f>I14-I30</f>
        <v>1251272.139</v>
      </c>
      <c r="J32" s="95">
        <f>I32/I2</f>
        <v>0.4057671857</v>
      </c>
      <c r="K32" s="94">
        <f>K14-K30</f>
        <v>3321006.372</v>
      </c>
      <c r="L32" s="95">
        <f>K32/K2</f>
        <v>0.4405333328</v>
      </c>
      <c r="M32" s="94">
        <f>SUM(B32+C32+E32+G32+I32+K32)</f>
        <v>4852089.733</v>
      </c>
      <c r="N32" s="92"/>
      <c r="O32" s="92"/>
      <c r="P32" s="92"/>
      <c r="Q32" s="92"/>
      <c r="R32" s="92"/>
      <c r="S32" s="92"/>
      <c r="T32" s="92"/>
      <c r="U32" s="92"/>
      <c r="V32" s="92"/>
      <c r="W32" s="92"/>
      <c r="X32" s="92"/>
      <c r="Y32" s="92"/>
      <c r="Z32" s="92"/>
    </row>
    <row r="33" ht="15.75" customHeight="1">
      <c r="A33" s="90"/>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ht="15.75" customHeight="1">
      <c r="A34" s="90"/>
      <c r="B34" s="92"/>
      <c r="C34" s="94"/>
      <c r="D34" s="92"/>
      <c r="E34" s="94"/>
      <c r="F34" s="92"/>
      <c r="G34" s="94"/>
      <c r="H34" s="92"/>
      <c r="I34" s="92"/>
      <c r="J34" s="92"/>
      <c r="K34" s="92"/>
      <c r="L34" s="92"/>
      <c r="M34" s="92"/>
      <c r="N34" s="92"/>
      <c r="O34" s="92"/>
      <c r="P34" s="92"/>
      <c r="Q34" s="92"/>
      <c r="R34" s="92"/>
      <c r="S34" s="92"/>
      <c r="T34" s="92"/>
      <c r="U34" s="92"/>
      <c r="V34" s="92"/>
      <c r="W34" s="92"/>
      <c r="X34" s="92"/>
      <c r="Y34" s="92"/>
      <c r="Z34" s="92"/>
    </row>
    <row r="35" ht="15.75" customHeight="1">
      <c r="A35" s="103"/>
      <c r="B35" s="104"/>
      <c r="C35" s="94"/>
      <c r="D35" s="92"/>
      <c r="E35" s="94"/>
      <c r="F35" s="92"/>
      <c r="G35" s="94"/>
      <c r="H35" s="92"/>
      <c r="I35" s="94"/>
      <c r="J35" s="92"/>
      <c r="K35" s="94"/>
      <c r="L35" s="92"/>
      <c r="M35" s="92"/>
      <c r="N35" s="92"/>
      <c r="O35" s="92"/>
      <c r="P35" s="92"/>
      <c r="Q35" s="92"/>
      <c r="R35" s="92"/>
      <c r="S35" s="92"/>
      <c r="T35" s="92"/>
      <c r="U35" s="92"/>
      <c r="V35" s="92"/>
      <c r="W35" s="92"/>
      <c r="X35" s="92"/>
      <c r="Y35" s="92"/>
      <c r="Z35" s="92"/>
    </row>
    <row r="36" ht="15.75" customHeight="1">
      <c r="A36" s="90"/>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ht="15.75" customHeight="1">
      <c r="A37" s="90"/>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ht="15.75" customHeight="1">
      <c r="A38" s="90"/>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ht="15.75" customHeight="1">
      <c r="A39" s="90"/>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ht="15.75" customHeight="1">
      <c r="A40" s="90"/>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ht="15.75" customHeight="1">
      <c r="A41" s="90"/>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ht="15.75" customHeight="1">
      <c r="A42" s="90"/>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ht="15.75" customHeight="1">
      <c r="A43" s="90"/>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ht="15.75" customHeight="1">
      <c r="A44" s="90"/>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ht="15.75" customHeight="1">
      <c r="A45" s="90"/>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ht="15.75" customHeight="1">
      <c r="A46" s="90"/>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ht="15.75" customHeight="1">
      <c r="A47" s="90"/>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ht="15.75" customHeight="1">
      <c r="A48" s="90"/>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ht="15.75" customHeight="1">
      <c r="A49" s="90"/>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ht="15.75" customHeight="1">
      <c r="A50" s="90"/>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0"/>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ht="15.75" customHeight="1">
      <c r="A52" s="90"/>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75" customHeight="1">
      <c r="A53" s="90"/>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ht="15.75" customHeight="1">
      <c r="A54" s="90"/>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15.75" customHeight="1">
      <c r="A55" s="90"/>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ht="15.75" customHeight="1">
      <c r="A56" s="90"/>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15.75" customHeight="1">
      <c r="A57" s="90"/>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ht="15.75" customHeight="1">
      <c r="A58" s="90"/>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ht="15.75" customHeight="1">
      <c r="A59" s="90"/>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ht="15.75" customHeight="1">
      <c r="A60" s="90"/>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ht="15.75" customHeight="1">
      <c r="A61" s="90"/>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ht="15.75" customHeight="1">
      <c r="A62" s="90"/>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ht="15.75" customHeight="1">
      <c r="A63" s="90"/>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ht="15.75" customHeight="1">
      <c r="A64" s="90"/>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ht="15.75" customHeight="1">
      <c r="A65" s="90"/>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ht="15.75" customHeight="1">
      <c r="A66" s="90"/>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ht="15.75" customHeight="1">
      <c r="A67" s="90"/>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ht="15.75" customHeight="1">
      <c r="A68" s="90"/>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ht="15.75" customHeight="1">
      <c r="A69" s="90"/>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ht="15.75" customHeight="1">
      <c r="A70" s="90"/>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ht="15.75" customHeight="1">
      <c r="A71" s="90"/>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ht="15.75" customHeight="1">
      <c r="A72" s="90"/>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ht="15.75" customHeight="1">
      <c r="A73" s="90"/>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ht="15.75" customHeight="1">
      <c r="A74" s="90"/>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ht="15.75" customHeight="1">
      <c r="A75" s="90"/>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ht="15.75" customHeight="1">
      <c r="A76" s="90"/>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ht="15.75" customHeight="1">
      <c r="A77" s="90"/>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ht="15.75" customHeight="1">
      <c r="A78" s="90"/>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ht="15.75" customHeight="1">
      <c r="A79" s="90"/>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ht="15.75" customHeight="1">
      <c r="A80" s="90"/>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ht="15.75" customHeight="1">
      <c r="A81" s="90"/>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ht="15.75" customHeight="1">
      <c r="A82" s="90"/>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ht="15.75" customHeight="1">
      <c r="A83" s="90"/>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ht="15.75" customHeight="1">
      <c r="A84" s="90"/>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ht="15.75" customHeight="1">
      <c r="A85" s="90"/>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ht="15.75" customHeight="1">
      <c r="A86" s="90"/>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ht="15.75" customHeight="1">
      <c r="A87" s="90"/>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ht="15.75" customHeight="1">
      <c r="A88" s="90"/>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ht="15.75" customHeight="1">
      <c r="A89" s="90"/>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ht="15.75" customHeight="1">
      <c r="A90" s="90"/>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ht="15.75" customHeight="1">
      <c r="A91" s="90"/>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ht="15.75" customHeight="1">
      <c r="A92" s="90"/>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ht="15.75" customHeight="1">
      <c r="A93" s="90"/>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ht="15.75" customHeight="1">
      <c r="A94" s="90"/>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ht="15.75" customHeight="1">
      <c r="A95" s="90"/>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ht="15.75" customHeight="1">
      <c r="A96" s="90"/>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ht="15.75" customHeight="1">
      <c r="A97" s="90"/>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ht="15.75" customHeight="1">
      <c r="A98" s="90"/>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ht="15.75" customHeight="1">
      <c r="A99" s="90"/>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ht="15.75" customHeight="1">
      <c r="A100" s="90"/>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ht="15.75" customHeight="1">
      <c r="A101" s="90"/>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ht="15.75" customHeight="1">
      <c r="A102" s="90"/>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ht="15.75" customHeight="1">
      <c r="A103" s="90"/>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ht="15.75" customHeight="1">
      <c r="A104" s="90"/>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ht="15.75" customHeight="1">
      <c r="A105" s="90"/>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ht="15.75" customHeight="1">
      <c r="A106" s="90"/>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ht="15.75" customHeight="1">
      <c r="A107" s="90"/>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ht="15.75" customHeight="1">
      <c r="A108" s="90"/>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ht="15.75" customHeight="1">
      <c r="A109" s="90"/>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ht="15.75" customHeight="1">
      <c r="A110" s="90"/>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ht="15.75" customHeight="1">
      <c r="A111" s="90"/>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ht="15.75" customHeight="1">
      <c r="A112" s="90"/>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ht="15.75" customHeight="1">
      <c r="A113" s="90"/>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ht="15.75" customHeight="1">
      <c r="A114" s="90"/>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ht="15.75" customHeight="1">
      <c r="A115" s="90"/>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ht="15.75" customHeight="1">
      <c r="A116" s="90"/>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ht="15.75" customHeight="1">
      <c r="A117" s="90"/>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ht="15.75" customHeight="1">
      <c r="A118" s="90"/>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ht="15.75" customHeight="1">
      <c r="A119" s="90"/>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ht="15.75" customHeight="1">
      <c r="A120" s="90"/>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ht="15.75" customHeight="1">
      <c r="A121" s="90"/>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ht="15.75" customHeight="1">
      <c r="A122" s="90"/>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ht="15.75" customHeight="1">
      <c r="A123" s="90"/>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ht="15.75" customHeight="1">
      <c r="A124" s="90"/>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ht="15.75" customHeight="1">
      <c r="A125" s="90"/>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ht="15.75" customHeight="1">
      <c r="A126" s="90"/>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ht="15.75" customHeight="1">
      <c r="A127" s="90"/>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ht="15.75" customHeight="1">
      <c r="A128" s="90"/>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ht="15.75" customHeight="1">
      <c r="A129" s="90"/>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ht="15.75" customHeight="1">
      <c r="A130" s="90"/>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ht="15.75" customHeight="1">
      <c r="A131" s="90"/>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ht="15.75" customHeight="1">
      <c r="A132" s="90"/>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ht="15.75" customHeight="1">
      <c r="A133" s="90"/>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ht="15.75" customHeight="1">
      <c r="A134" s="90"/>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ht="15.75" customHeight="1">
      <c r="A135" s="90"/>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ht="15.75" customHeight="1">
      <c r="A136" s="90"/>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ht="15.75" customHeight="1">
      <c r="A137" s="90"/>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ht="15.75" customHeight="1">
      <c r="A138" s="90"/>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ht="15.75" customHeight="1">
      <c r="A139" s="90"/>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ht="15.75" customHeight="1">
      <c r="A140" s="90"/>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ht="15.75" customHeight="1">
      <c r="A141" s="90"/>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ht="15.75" customHeight="1">
      <c r="A142" s="90"/>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ht="15.75" customHeight="1">
      <c r="A143" s="90"/>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ht="15.75" customHeight="1">
      <c r="A144" s="90"/>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ht="15.75" customHeight="1">
      <c r="A145" s="90"/>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ht="15.75" customHeight="1">
      <c r="A146" s="90"/>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75" customHeight="1">
      <c r="A147" s="90"/>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ht="15.75" customHeight="1">
      <c r="A148" s="90"/>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15.75" customHeight="1">
      <c r="A149" s="90"/>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ht="15.75" customHeight="1">
      <c r="A150" s="90"/>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ht="15.75" customHeight="1">
      <c r="A151" s="90"/>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ht="15.75" customHeight="1">
      <c r="A152" s="90"/>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ht="15.75" customHeight="1">
      <c r="A153" s="90"/>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ht="15.75" customHeight="1">
      <c r="A154" s="90"/>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ht="15.75" customHeight="1">
      <c r="A155" s="90"/>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ht="15.75" customHeight="1">
      <c r="A156" s="90"/>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75" customHeight="1">
      <c r="A157" s="90"/>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ht="15.75" customHeight="1">
      <c r="A158" s="90"/>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15.75" customHeight="1">
      <c r="A159" s="90"/>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ht="15.75" customHeight="1">
      <c r="A160" s="90"/>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ht="15.75" customHeight="1">
      <c r="A161" s="90"/>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ht="15.75" customHeight="1">
      <c r="A162" s="90"/>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ht="15.75" customHeight="1">
      <c r="A163" s="90"/>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ht="15.75" customHeight="1">
      <c r="A164" s="90"/>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ht="15.75" customHeight="1">
      <c r="A165" s="90"/>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ht="15.75" customHeight="1">
      <c r="A166" s="90"/>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ht="15.75" customHeight="1">
      <c r="A167" s="90"/>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ht="15.75" customHeight="1">
      <c r="A168" s="90"/>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ht="15.75" customHeight="1">
      <c r="A169" s="90"/>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ht="15.75" customHeight="1">
      <c r="A170" s="90"/>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ht="15.75" customHeight="1">
      <c r="A171" s="90"/>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ht="15.75" customHeight="1">
      <c r="A172" s="90"/>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ht="15.75" customHeight="1">
      <c r="A173" s="90"/>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ht="15.75" customHeight="1">
      <c r="A174" s="90"/>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ht="15.75" customHeight="1">
      <c r="A175" s="90"/>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ht="15.75" customHeight="1">
      <c r="A176" s="90"/>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ht="15.75" customHeight="1">
      <c r="A177" s="90"/>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ht="15.75" customHeight="1">
      <c r="A178" s="90"/>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ht="15.75" customHeight="1">
      <c r="A179" s="90"/>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ht="15.75" customHeight="1">
      <c r="A180" s="90"/>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ht="15.75" customHeight="1">
      <c r="A181" s="90"/>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ht="15.75" customHeight="1">
      <c r="A182" s="90"/>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ht="15.75" customHeight="1">
      <c r="A183" s="90"/>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ht="15.75" customHeight="1">
      <c r="A184" s="90"/>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ht="15.75" customHeight="1">
      <c r="A185" s="90"/>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ht="15.75" customHeight="1">
      <c r="A186" s="90"/>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ht="15.75" customHeight="1">
      <c r="A187" s="90"/>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ht="15.75" customHeight="1">
      <c r="A188" s="90"/>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ht="15.75" customHeight="1">
      <c r="A189" s="90"/>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ht="15.75" customHeight="1">
      <c r="A190" s="90"/>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ht="15.75" customHeight="1">
      <c r="A191" s="90"/>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ht="15.75" customHeight="1">
      <c r="A192" s="90"/>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ht="15.75" customHeight="1">
      <c r="A193" s="90"/>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ht="15.75" customHeight="1">
      <c r="A194" s="90"/>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ht="15.75" customHeight="1">
      <c r="A195" s="90"/>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ht="15.75" customHeight="1">
      <c r="A196" s="90"/>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ht="15.75" customHeight="1">
      <c r="A197" s="90"/>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ht="15.75" customHeight="1">
      <c r="A198" s="90"/>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ht="15.75" customHeight="1">
      <c r="A199" s="90"/>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ht="15.75" customHeight="1">
      <c r="A200" s="90"/>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ht="15.75" customHeight="1">
      <c r="A201" s="90"/>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ht="15.75" customHeight="1">
      <c r="A202" s="90"/>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ht="15.75" customHeight="1">
      <c r="A203" s="90"/>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ht="15.75" customHeight="1">
      <c r="A204" s="90"/>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ht="15.75" customHeight="1">
      <c r="A205" s="90"/>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ht="15.75" customHeight="1">
      <c r="A206" s="90"/>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ht="15.75" customHeight="1">
      <c r="A207" s="90"/>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ht="15.75" customHeight="1">
      <c r="A208" s="90"/>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ht="15.75" customHeight="1">
      <c r="A209" s="90"/>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ht="15.75" customHeight="1">
      <c r="A210" s="90"/>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ht="15.75" customHeight="1">
      <c r="A211" s="90"/>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ht="15.75" customHeight="1">
      <c r="A212" s="90"/>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ht="15.75" customHeight="1">
      <c r="A213" s="90"/>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ht="15.75" customHeight="1">
      <c r="A214" s="90"/>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ht="15.75" customHeight="1">
      <c r="A215" s="90"/>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ht="15.75" customHeight="1">
      <c r="A216" s="90"/>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ht="15.75" customHeight="1">
      <c r="A217" s="90"/>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ht="15.75" customHeight="1">
      <c r="A218" s="90"/>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ht="15.75" customHeight="1">
      <c r="A219" s="90"/>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ht="15.75" customHeight="1">
      <c r="A220" s="90"/>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ht="15.75" customHeight="1">
      <c r="A221" s="90"/>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ht="15.75" customHeight="1">
      <c r="A222" s="90"/>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ht="15.75" customHeight="1">
      <c r="A223" s="90"/>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ht="15.75" customHeight="1">
      <c r="A224" s="90"/>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ht="15.75" customHeight="1">
      <c r="A225" s="90"/>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ht="15.75" customHeight="1">
      <c r="A226" s="90"/>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ht="15.75" customHeight="1">
      <c r="A227" s="90"/>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ht="15.75" customHeight="1">
      <c r="A228" s="90"/>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ht="15.75" customHeight="1">
      <c r="A229" s="90"/>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ht="15.75" customHeight="1">
      <c r="A230" s="90"/>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ht="15.75" customHeight="1">
      <c r="A231" s="90"/>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ht="15.75" customHeight="1">
      <c r="A232" s="90"/>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ht="15.75" customHeight="1">
      <c r="A233" s="90"/>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ht="15.75" customHeight="1">
      <c r="A234" s="90"/>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ht="15.75" customHeight="1">
      <c r="A235" s="90"/>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ht="15.75" customHeight="1">
      <c r="A236" s="90"/>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ht="15.75" customHeight="1">
      <c r="A237" s="90"/>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ht="15.75" customHeight="1">
      <c r="A238" s="90"/>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ht="15.75" customHeight="1">
      <c r="A239" s="90"/>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ht="15.75" customHeight="1">
      <c r="A240" s="90"/>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ht="15.75" customHeight="1">
      <c r="A241" s="90"/>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ht="15.75" customHeight="1">
      <c r="A242" s="90"/>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ht="15.75" customHeight="1">
      <c r="A243" s="90"/>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ht="15.75" customHeight="1">
      <c r="A244" s="90"/>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ht="15.75" customHeight="1">
      <c r="A245" s="90"/>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ht="15.75" customHeight="1">
      <c r="A246" s="90"/>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ht="15.75" customHeight="1">
      <c r="A247" s="90"/>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ht="15.75" customHeight="1">
      <c r="A248" s="90"/>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ht="15.75" customHeight="1">
      <c r="A249" s="90"/>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ht="15.75" customHeight="1">
      <c r="A250" s="90"/>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ht="15.75" customHeight="1">
      <c r="A251" s="90"/>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ht="15.75" customHeight="1">
      <c r="A252" s="90"/>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ht="15.75" customHeight="1">
      <c r="A253" s="90"/>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ht="15.75" customHeight="1">
      <c r="A254" s="90"/>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ht="15.75" customHeight="1">
      <c r="A255" s="90"/>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ht="15.75" customHeight="1">
      <c r="A256" s="90"/>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ht="15.75" customHeight="1">
      <c r="A257" s="90"/>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ht="15.75" customHeight="1">
      <c r="A258" s="90"/>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ht="15.75" customHeight="1">
      <c r="A259" s="90"/>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ht="15.75" customHeight="1">
      <c r="A260" s="90"/>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ht="15.75" customHeight="1">
      <c r="A261" s="90"/>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ht="15.75" customHeight="1">
      <c r="A262" s="90"/>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ht="15.75" customHeight="1">
      <c r="A263" s="90"/>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ht="15.75" customHeight="1">
      <c r="A264" s="90"/>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ht="15.75" customHeight="1">
      <c r="A265" s="90"/>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ht="15.75" customHeight="1">
      <c r="A266" s="90"/>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ht="15.75" customHeight="1">
      <c r="A267" s="90"/>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ht="15.75" customHeight="1">
      <c r="A268" s="90"/>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ht="15.75" customHeight="1">
      <c r="A269" s="90"/>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ht="15.75" customHeight="1">
      <c r="A270" s="90"/>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ht="15.75" customHeight="1">
      <c r="A271" s="90"/>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ht="15.75" customHeight="1">
      <c r="A272" s="90"/>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ht="15.75" customHeight="1">
      <c r="A273" s="90"/>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ht="15.75" customHeight="1">
      <c r="A274" s="90"/>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ht="15.75" customHeight="1">
      <c r="A275" s="90"/>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ht="15.75" customHeight="1">
      <c r="A276" s="90"/>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ht="15.75" customHeight="1">
      <c r="A277" s="90"/>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ht="15.75" customHeight="1">
      <c r="A278" s="90"/>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ht="15.75" customHeight="1">
      <c r="A279" s="90"/>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ht="15.75" customHeight="1">
      <c r="A280" s="90"/>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ht="15.75" customHeight="1">
      <c r="A281" s="90"/>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ht="15.75" customHeight="1">
      <c r="A282" s="90"/>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ht="15.75" customHeight="1">
      <c r="A283" s="90"/>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ht="15.75" customHeight="1">
      <c r="A284" s="90"/>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ht="15.75" customHeight="1">
      <c r="A285" s="90"/>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ht="15.75" customHeight="1">
      <c r="A286" s="90"/>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ht="15.75" customHeight="1">
      <c r="A287" s="90"/>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ht="15.75" customHeight="1">
      <c r="A288" s="90"/>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ht="15.75" customHeight="1">
      <c r="A289" s="90"/>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ht="15.75" customHeight="1">
      <c r="A290" s="90"/>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ht="15.75" customHeight="1">
      <c r="A291" s="90"/>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ht="15.75" customHeight="1">
      <c r="A292" s="90"/>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ht="15.75" customHeight="1">
      <c r="A293" s="90"/>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ht="15.75" customHeight="1">
      <c r="A294" s="90"/>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ht="15.75" customHeight="1">
      <c r="A295" s="90"/>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ht="15.75" customHeight="1">
      <c r="A296" s="90"/>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ht="15.75" customHeight="1">
      <c r="A297" s="90"/>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ht="15.75" customHeight="1">
      <c r="A298" s="90"/>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ht="15.75" customHeight="1">
      <c r="A299" s="90"/>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ht="15.75" customHeight="1">
      <c r="A300" s="90"/>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ht="15.75" customHeight="1">
      <c r="A301" s="90"/>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ht="15.75" customHeight="1">
      <c r="A302" s="90"/>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ht="15.75" customHeight="1">
      <c r="A303" s="90"/>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ht="15.75" customHeight="1">
      <c r="A304" s="90"/>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ht="15.75" customHeight="1">
      <c r="A305" s="90"/>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ht="15.75" customHeight="1">
      <c r="A306" s="90"/>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ht="15.75" customHeight="1">
      <c r="A307" s="90"/>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ht="15.75" customHeight="1">
      <c r="A308" s="90"/>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ht="15.75" customHeight="1">
      <c r="A309" s="90"/>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ht="15.75" customHeight="1">
      <c r="A310" s="90"/>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ht="15.75" customHeight="1">
      <c r="A311" s="90"/>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ht="15.75" customHeight="1">
      <c r="A312" s="90"/>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ht="15.75" customHeight="1">
      <c r="A313" s="90"/>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ht="15.75" customHeight="1">
      <c r="A314" s="90"/>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ht="15.75" customHeight="1">
      <c r="A315" s="90"/>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ht="15.75" customHeight="1">
      <c r="A316" s="90"/>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ht="15.75" customHeight="1">
      <c r="A317" s="90"/>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ht="15.75" customHeight="1">
      <c r="A318" s="90"/>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ht="15.75" customHeight="1">
      <c r="A319" s="90"/>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ht="15.75" customHeight="1">
      <c r="A320" s="90"/>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ht="15.75" customHeight="1">
      <c r="A321" s="90"/>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ht="15.75" customHeight="1">
      <c r="A322" s="90"/>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ht="15.75" customHeight="1">
      <c r="A323" s="90"/>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ht="15.75" customHeight="1">
      <c r="A324" s="90"/>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ht="15.75" customHeight="1">
      <c r="A325" s="90"/>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ht="15.75" customHeight="1">
      <c r="A326" s="90"/>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ht="15.75" customHeight="1">
      <c r="A327" s="90"/>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ht="15.75" customHeight="1">
      <c r="A328" s="90"/>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ht="15.75" customHeight="1">
      <c r="A329" s="90"/>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ht="15.75" customHeight="1">
      <c r="A330" s="90"/>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ht="15.75" customHeight="1">
      <c r="A331" s="90"/>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ht="15.75" customHeight="1">
      <c r="A332" s="90"/>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ht="15.75" customHeight="1">
      <c r="A333" s="90"/>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ht="15.75" customHeight="1">
      <c r="A334" s="90"/>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ht="15.75" customHeight="1">
      <c r="A335" s="90"/>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ht="15.75" customHeight="1">
      <c r="A336" s="90"/>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ht="15.75" customHeight="1">
      <c r="A337" s="90"/>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ht="15.75" customHeight="1">
      <c r="A338" s="90"/>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ht="15.75" customHeight="1">
      <c r="A339" s="90"/>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ht="15.75" customHeight="1">
      <c r="A340" s="90"/>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ht="15.75" customHeight="1">
      <c r="A341" s="90"/>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ht="15.75" customHeight="1">
      <c r="A342" s="90"/>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ht="15.75" customHeight="1">
      <c r="A343" s="90"/>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ht="15.75" customHeight="1">
      <c r="A344" s="90"/>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ht="15.75" customHeight="1">
      <c r="A345" s="90"/>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ht="15.75" customHeight="1">
      <c r="A346" s="90"/>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ht="15.75" customHeight="1">
      <c r="A347" s="90"/>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ht="15.75" customHeight="1">
      <c r="A348" s="90"/>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ht="15.75" customHeight="1">
      <c r="A349" s="90"/>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ht="15.75" customHeight="1">
      <c r="A350" s="90"/>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ht="15.75" customHeight="1">
      <c r="A351" s="90"/>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ht="15.75" customHeight="1">
      <c r="A352" s="90"/>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ht="15.75" customHeight="1">
      <c r="A353" s="90"/>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ht="15.75" customHeight="1">
      <c r="A354" s="90"/>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ht="15.75" customHeight="1">
      <c r="A355" s="90"/>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ht="15.75" customHeight="1">
      <c r="A356" s="90"/>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ht="15.75" customHeight="1">
      <c r="A357" s="90"/>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ht="15.75" customHeight="1">
      <c r="A358" s="90"/>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ht="15.75" customHeight="1">
      <c r="A359" s="90"/>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ht="15.75" customHeight="1">
      <c r="A360" s="90"/>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ht="15.75" customHeight="1">
      <c r="A361" s="90"/>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ht="15.75" customHeight="1">
      <c r="A362" s="90"/>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ht="15.75" customHeight="1">
      <c r="A363" s="90"/>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ht="15.75" customHeight="1">
      <c r="A364" s="90"/>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ht="15.75" customHeight="1">
      <c r="A365" s="90"/>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ht="15.75" customHeight="1">
      <c r="A366" s="90"/>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ht="15.75" customHeight="1">
      <c r="A367" s="90"/>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ht="15.75" customHeight="1">
      <c r="A368" s="90"/>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ht="15.75" customHeight="1">
      <c r="A369" s="90"/>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ht="15.75" customHeight="1">
      <c r="A370" s="90"/>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ht="15.75" customHeight="1">
      <c r="A371" s="90"/>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ht="15.75" customHeight="1">
      <c r="A372" s="90"/>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ht="15.75" customHeight="1">
      <c r="A373" s="90"/>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ht="15.75" customHeight="1">
      <c r="A374" s="90"/>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ht="15.75" customHeight="1">
      <c r="A375" s="90"/>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ht="15.75" customHeight="1">
      <c r="A376" s="90"/>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ht="15.75" customHeight="1">
      <c r="A377" s="90"/>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ht="15.75" customHeight="1">
      <c r="A378" s="90"/>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ht="15.75" customHeight="1">
      <c r="A379" s="90"/>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ht="15.75" customHeight="1">
      <c r="A380" s="90"/>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ht="15.75" customHeight="1">
      <c r="A381" s="90"/>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ht="15.75" customHeight="1">
      <c r="A382" s="90"/>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ht="15.75" customHeight="1">
      <c r="A383" s="90"/>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ht="15.75" customHeight="1">
      <c r="A384" s="90"/>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ht="15.75" customHeight="1">
      <c r="A385" s="90"/>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ht="15.75" customHeight="1">
      <c r="A386" s="90"/>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ht="15.75" customHeight="1">
      <c r="A387" s="90"/>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ht="15.75" customHeight="1">
      <c r="A388" s="90"/>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ht="15.75" customHeight="1">
      <c r="A389" s="90"/>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ht="15.75" customHeight="1">
      <c r="A390" s="90"/>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ht="15.75" customHeight="1">
      <c r="A391" s="90"/>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ht="15.75" customHeight="1">
      <c r="A392" s="90"/>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ht="15.75" customHeight="1">
      <c r="A393" s="90"/>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ht="15.75" customHeight="1">
      <c r="A394" s="90"/>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ht="15.75" customHeight="1">
      <c r="A395" s="90"/>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ht="15.75" customHeight="1">
      <c r="A396" s="90"/>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ht="15.75" customHeight="1">
      <c r="A397" s="90"/>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ht="15.75" customHeight="1">
      <c r="A398" s="90"/>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ht="15.75" customHeight="1">
      <c r="A399" s="90"/>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ht="15.75" customHeight="1">
      <c r="A400" s="90"/>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ht="15.75" customHeight="1">
      <c r="A401" s="90"/>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ht="15.75" customHeight="1">
      <c r="A402" s="90"/>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ht="15.75" customHeight="1">
      <c r="A403" s="90"/>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ht="15.75" customHeight="1">
      <c r="A404" s="90"/>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ht="15.75" customHeight="1">
      <c r="A405" s="90"/>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ht="15.75" customHeight="1">
      <c r="A406" s="90"/>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ht="15.75" customHeight="1">
      <c r="A407" s="90"/>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ht="15.75" customHeight="1">
      <c r="A408" s="90"/>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ht="15.75" customHeight="1">
      <c r="A409" s="90"/>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ht="15.75" customHeight="1">
      <c r="A410" s="90"/>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ht="15.75" customHeight="1">
      <c r="A411" s="90"/>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ht="15.75" customHeight="1">
      <c r="A412" s="90"/>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ht="15.75" customHeight="1">
      <c r="A413" s="90"/>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ht="15.75" customHeight="1">
      <c r="A414" s="90"/>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ht="15.75" customHeight="1">
      <c r="A415" s="90"/>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ht="15.75" customHeight="1">
      <c r="A416" s="90"/>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ht="15.75" customHeight="1">
      <c r="A417" s="90"/>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ht="15.75" customHeight="1">
      <c r="A418" s="90"/>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ht="15.75" customHeight="1">
      <c r="A419" s="90"/>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ht="15.75" customHeight="1">
      <c r="A420" s="90"/>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ht="15.75" customHeight="1">
      <c r="A421" s="90"/>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ht="15.75" customHeight="1">
      <c r="A422" s="90"/>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ht="15.75" customHeight="1">
      <c r="A423" s="90"/>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ht="15.75" customHeight="1">
      <c r="A424" s="90"/>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ht="15.75" customHeight="1">
      <c r="A425" s="90"/>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ht="15.75" customHeight="1">
      <c r="A426" s="90"/>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ht="15.75" customHeight="1">
      <c r="A427" s="90"/>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ht="15.75" customHeight="1">
      <c r="A428" s="90"/>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ht="15.75" customHeight="1">
      <c r="A429" s="90"/>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ht="15.75" customHeight="1">
      <c r="A430" s="90"/>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ht="15.75" customHeight="1">
      <c r="A431" s="90"/>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ht="15.75" customHeight="1">
      <c r="A432" s="90"/>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ht="15.75" customHeight="1">
      <c r="A433" s="90"/>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ht="15.75" customHeight="1">
      <c r="A434" s="90"/>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ht="15.75" customHeight="1">
      <c r="A435" s="90"/>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ht="15.75" customHeight="1">
      <c r="A436" s="90"/>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ht="15.75" customHeight="1">
      <c r="A437" s="90"/>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ht="15.75" customHeight="1">
      <c r="A438" s="90"/>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ht="15.75" customHeight="1">
      <c r="A439" s="90"/>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ht="15.75" customHeight="1">
      <c r="A440" s="90"/>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ht="15.75" customHeight="1">
      <c r="A441" s="90"/>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ht="15.75" customHeight="1">
      <c r="A442" s="90"/>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ht="15.75" customHeight="1">
      <c r="A443" s="90"/>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ht="15.75" customHeight="1">
      <c r="A444" s="90"/>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ht="15.75" customHeight="1">
      <c r="A445" s="90"/>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ht="15.75" customHeight="1">
      <c r="A446" s="90"/>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ht="15.75" customHeight="1">
      <c r="A447" s="90"/>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ht="15.75" customHeight="1">
      <c r="A448" s="90"/>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ht="15.75" customHeight="1">
      <c r="A449" s="90"/>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ht="15.75" customHeight="1">
      <c r="A450" s="90"/>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ht="15.75" customHeight="1">
      <c r="A451" s="90"/>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ht="15.75" customHeight="1">
      <c r="A452" s="90"/>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ht="15.75" customHeight="1">
      <c r="A453" s="90"/>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ht="15.75" customHeight="1">
      <c r="A454" s="90"/>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ht="15.75" customHeight="1">
      <c r="A455" s="90"/>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ht="15.75" customHeight="1">
      <c r="A456" s="90"/>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ht="15.75" customHeight="1">
      <c r="A457" s="90"/>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ht="15.75" customHeight="1">
      <c r="A458" s="90"/>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ht="15.75" customHeight="1">
      <c r="A459" s="90"/>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ht="15.75" customHeight="1">
      <c r="A460" s="90"/>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ht="15.75" customHeight="1">
      <c r="A461" s="90"/>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ht="15.75" customHeight="1">
      <c r="A462" s="90"/>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ht="15.75" customHeight="1">
      <c r="A463" s="90"/>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ht="15.75" customHeight="1">
      <c r="A464" s="90"/>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ht="15.75" customHeight="1">
      <c r="A465" s="90"/>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ht="15.75" customHeight="1">
      <c r="A466" s="90"/>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ht="15.75" customHeight="1">
      <c r="A467" s="90"/>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ht="15.75" customHeight="1">
      <c r="A468" s="90"/>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ht="15.75" customHeight="1">
      <c r="A469" s="90"/>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ht="15.75" customHeight="1">
      <c r="A470" s="90"/>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ht="15.75" customHeight="1">
      <c r="A471" s="90"/>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ht="15.75" customHeight="1">
      <c r="A472" s="90"/>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ht="15.75" customHeight="1">
      <c r="A473" s="90"/>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ht="15.75" customHeight="1">
      <c r="A474" s="90"/>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ht="15.75" customHeight="1">
      <c r="A475" s="90"/>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ht="15.75" customHeight="1">
      <c r="A476" s="90"/>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ht="15.75" customHeight="1">
      <c r="A477" s="90"/>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ht="15.75" customHeight="1">
      <c r="A478" s="90"/>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ht="15.75" customHeight="1">
      <c r="A479" s="90"/>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ht="15.75" customHeight="1">
      <c r="A480" s="90"/>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ht="15.75" customHeight="1">
      <c r="A481" s="90"/>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ht="15.75" customHeight="1">
      <c r="A482" s="90"/>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ht="15.75" customHeight="1">
      <c r="A483" s="90"/>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ht="15.75" customHeight="1">
      <c r="A484" s="90"/>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ht="15.75" customHeight="1">
      <c r="A485" s="90"/>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ht="15.75" customHeight="1">
      <c r="A486" s="90"/>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ht="15.75" customHeight="1">
      <c r="A487" s="90"/>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ht="15.75" customHeight="1">
      <c r="A488" s="90"/>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ht="15.75" customHeight="1">
      <c r="A489" s="90"/>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ht="15.75" customHeight="1">
      <c r="A490" s="90"/>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ht="15.75" customHeight="1">
      <c r="A491" s="90"/>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ht="15.75" customHeight="1">
      <c r="A492" s="90"/>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ht="15.75" customHeight="1">
      <c r="A493" s="90"/>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ht="15.75" customHeight="1">
      <c r="A494" s="90"/>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ht="15.75" customHeight="1">
      <c r="A495" s="90"/>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ht="15.75" customHeight="1">
      <c r="A496" s="90"/>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ht="15.75" customHeight="1">
      <c r="A497" s="90"/>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ht="15.75" customHeight="1">
      <c r="A498" s="90"/>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ht="15.75" customHeight="1">
      <c r="A499" s="90"/>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ht="15.75" customHeight="1">
      <c r="A500" s="90"/>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ht="15.75" customHeight="1">
      <c r="A501" s="90"/>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ht="15.75" customHeight="1">
      <c r="A502" s="90"/>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ht="15.75" customHeight="1">
      <c r="A503" s="90"/>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ht="15.75" customHeight="1">
      <c r="A504" s="90"/>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ht="15.75" customHeight="1">
      <c r="A505" s="90"/>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ht="15.75" customHeight="1">
      <c r="A506" s="90"/>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ht="15.75" customHeight="1">
      <c r="A507" s="90"/>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ht="15.75" customHeight="1">
      <c r="A508" s="90"/>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ht="15.75" customHeight="1">
      <c r="A509" s="90"/>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ht="15.75" customHeight="1">
      <c r="A510" s="90"/>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ht="15.75" customHeight="1">
      <c r="A511" s="90"/>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ht="15.75" customHeight="1">
      <c r="A512" s="90"/>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ht="15.75" customHeight="1">
      <c r="A513" s="90"/>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ht="15.75" customHeight="1">
      <c r="A514" s="90"/>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ht="15.75" customHeight="1">
      <c r="A515" s="90"/>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ht="15.75" customHeight="1">
      <c r="A516" s="90"/>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ht="15.75" customHeight="1">
      <c r="A517" s="90"/>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ht="15.75" customHeight="1">
      <c r="A518" s="90"/>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ht="15.75" customHeight="1">
      <c r="A519" s="90"/>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ht="15.75" customHeight="1">
      <c r="A520" s="90"/>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ht="15.75" customHeight="1">
      <c r="A521" s="90"/>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ht="15.75" customHeight="1">
      <c r="A522" s="90"/>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ht="15.75" customHeight="1">
      <c r="A523" s="90"/>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ht="15.75" customHeight="1">
      <c r="A524" s="90"/>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ht="15.75" customHeight="1">
      <c r="A525" s="90"/>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ht="15.75" customHeight="1">
      <c r="A526" s="90"/>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ht="15.75" customHeight="1">
      <c r="A527" s="90"/>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ht="15.75" customHeight="1">
      <c r="A528" s="90"/>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ht="15.75" customHeight="1">
      <c r="A529" s="90"/>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ht="15.75" customHeight="1">
      <c r="A530" s="90"/>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ht="15.75" customHeight="1">
      <c r="A531" s="90"/>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ht="15.75" customHeight="1">
      <c r="A532" s="90"/>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ht="15.75" customHeight="1">
      <c r="A533" s="90"/>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ht="15.75" customHeight="1">
      <c r="A534" s="90"/>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ht="15.75" customHeight="1">
      <c r="A535" s="90"/>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ht="15.75" customHeight="1">
      <c r="A536" s="90"/>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ht="15.75" customHeight="1">
      <c r="A537" s="90"/>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ht="15.75" customHeight="1">
      <c r="A538" s="90"/>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ht="15.75" customHeight="1">
      <c r="A539" s="90"/>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ht="15.75" customHeight="1">
      <c r="A540" s="90"/>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ht="15.75" customHeight="1">
      <c r="A541" s="90"/>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ht="15.75" customHeight="1">
      <c r="A542" s="90"/>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ht="15.75" customHeight="1">
      <c r="A543" s="90"/>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ht="15.75" customHeight="1">
      <c r="A544" s="90"/>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ht="15.75" customHeight="1">
      <c r="A545" s="90"/>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ht="15.75" customHeight="1">
      <c r="A546" s="90"/>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ht="15.75" customHeight="1">
      <c r="A547" s="90"/>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ht="15.75" customHeight="1">
      <c r="A548" s="90"/>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ht="15.75" customHeight="1">
      <c r="A549" s="90"/>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ht="15.75" customHeight="1">
      <c r="A550" s="90"/>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ht="15.75" customHeight="1">
      <c r="A551" s="90"/>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ht="15.75" customHeight="1">
      <c r="A552" s="90"/>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ht="15.75" customHeight="1">
      <c r="A553" s="90"/>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ht="15.75" customHeight="1">
      <c r="A554" s="90"/>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ht="15.75" customHeight="1">
      <c r="A555" s="90"/>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ht="15.75" customHeight="1">
      <c r="A556" s="90"/>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ht="15.75" customHeight="1">
      <c r="A557" s="90"/>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ht="15.75" customHeight="1">
      <c r="A558" s="90"/>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ht="15.75" customHeight="1">
      <c r="A559" s="90"/>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ht="15.75" customHeight="1">
      <c r="A560" s="90"/>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ht="15.75" customHeight="1">
      <c r="A561" s="90"/>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ht="15.75" customHeight="1">
      <c r="A562" s="90"/>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ht="15.75" customHeight="1">
      <c r="A563" s="90"/>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ht="15.75" customHeight="1">
      <c r="A564" s="90"/>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ht="15.75" customHeight="1">
      <c r="A565" s="90"/>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ht="15.75" customHeight="1">
      <c r="A566" s="90"/>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ht="15.75" customHeight="1">
      <c r="A567" s="90"/>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ht="15.75" customHeight="1">
      <c r="A568" s="90"/>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ht="15.75" customHeight="1">
      <c r="A569" s="90"/>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ht="15.75" customHeight="1">
      <c r="A570" s="90"/>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ht="15.75" customHeight="1">
      <c r="A571" s="90"/>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ht="15.75" customHeight="1">
      <c r="A572" s="90"/>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ht="15.75" customHeight="1">
      <c r="A573" s="90"/>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ht="15.75" customHeight="1">
      <c r="A574" s="90"/>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ht="15.75" customHeight="1">
      <c r="A575" s="90"/>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ht="15.75" customHeight="1">
      <c r="A576" s="90"/>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ht="15.75" customHeight="1">
      <c r="A577" s="90"/>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ht="15.75" customHeight="1">
      <c r="A578" s="90"/>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ht="15.75" customHeight="1">
      <c r="A579" s="90"/>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ht="15.75" customHeight="1">
      <c r="A580" s="90"/>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ht="15.75" customHeight="1">
      <c r="A581" s="90"/>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ht="15.75" customHeight="1">
      <c r="A582" s="90"/>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ht="15.75" customHeight="1">
      <c r="A583" s="90"/>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ht="15.75" customHeight="1">
      <c r="A584" s="90"/>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ht="15.75" customHeight="1">
      <c r="A585" s="90"/>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ht="15.75" customHeight="1">
      <c r="A586" s="90"/>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ht="15.75" customHeight="1">
      <c r="A587" s="90"/>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ht="15.75" customHeight="1">
      <c r="A588" s="90"/>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ht="15.75" customHeight="1">
      <c r="A589" s="90"/>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ht="15.75" customHeight="1">
      <c r="A590" s="90"/>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ht="15.75" customHeight="1">
      <c r="A591" s="90"/>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ht="15.75" customHeight="1">
      <c r="A592" s="90"/>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ht="15.75" customHeight="1">
      <c r="A593" s="90"/>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ht="15.75" customHeight="1">
      <c r="A594" s="90"/>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ht="15.75" customHeight="1">
      <c r="A595" s="90"/>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ht="15.75" customHeight="1">
      <c r="A596" s="90"/>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ht="15.75" customHeight="1">
      <c r="A597" s="90"/>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ht="15.75" customHeight="1">
      <c r="A598" s="90"/>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ht="15.75" customHeight="1">
      <c r="A599" s="90"/>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ht="15.75" customHeight="1">
      <c r="A600" s="90"/>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ht="15.75" customHeight="1">
      <c r="A601" s="90"/>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ht="15.75" customHeight="1">
      <c r="A602" s="90"/>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ht="15.75" customHeight="1">
      <c r="A603" s="90"/>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ht="15.75" customHeight="1">
      <c r="A604" s="90"/>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ht="15.75" customHeight="1">
      <c r="A605" s="90"/>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ht="15.75" customHeight="1">
      <c r="A606" s="90"/>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ht="15.75" customHeight="1">
      <c r="A607" s="90"/>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ht="15.75" customHeight="1">
      <c r="A608" s="90"/>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ht="15.75" customHeight="1">
      <c r="A609" s="90"/>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ht="15.75" customHeight="1">
      <c r="A610" s="90"/>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ht="15.75" customHeight="1">
      <c r="A611" s="90"/>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ht="15.75" customHeight="1">
      <c r="A612" s="90"/>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ht="15.75" customHeight="1">
      <c r="A613" s="90"/>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ht="15.75" customHeight="1">
      <c r="A614" s="90"/>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ht="15.75" customHeight="1">
      <c r="A615" s="90"/>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ht="15.75" customHeight="1">
      <c r="A616" s="90"/>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ht="15.75" customHeight="1">
      <c r="A617" s="90"/>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ht="15.75" customHeight="1">
      <c r="A618" s="90"/>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ht="15.75" customHeight="1">
      <c r="A619" s="90"/>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ht="15.75" customHeight="1">
      <c r="A620" s="90"/>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ht="15.75" customHeight="1">
      <c r="A621" s="90"/>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ht="15.75" customHeight="1">
      <c r="A622" s="90"/>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ht="15.75" customHeight="1">
      <c r="A623" s="90"/>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ht="15.75" customHeight="1">
      <c r="A624" s="90"/>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ht="15.75" customHeight="1">
      <c r="A625" s="90"/>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ht="15.75" customHeight="1">
      <c r="A626" s="90"/>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ht="15.75" customHeight="1">
      <c r="A627" s="90"/>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ht="15.75" customHeight="1">
      <c r="A628" s="90"/>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ht="15.75" customHeight="1">
      <c r="A629" s="90"/>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ht="15.75" customHeight="1">
      <c r="A630" s="90"/>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ht="15.75" customHeight="1">
      <c r="A631" s="90"/>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ht="15.75" customHeight="1">
      <c r="A632" s="90"/>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ht="15.75" customHeight="1">
      <c r="A633" s="90"/>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ht="15.75" customHeight="1">
      <c r="A634" s="90"/>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ht="15.75" customHeight="1">
      <c r="A635" s="90"/>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ht="15.75" customHeight="1">
      <c r="A636" s="90"/>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ht="15.75" customHeight="1">
      <c r="A637" s="90"/>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ht="15.75" customHeight="1">
      <c r="A638" s="90"/>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ht="15.75" customHeight="1">
      <c r="A639" s="90"/>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ht="15.75" customHeight="1">
      <c r="A640" s="90"/>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ht="15.75" customHeight="1">
      <c r="A641" s="90"/>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ht="15.75" customHeight="1">
      <c r="A642" s="90"/>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ht="15.75" customHeight="1">
      <c r="A643" s="90"/>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ht="15.75" customHeight="1">
      <c r="A644" s="90"/>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ht="15.75" customHeight="1">
      <c r="A645" s="90"/>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ht="15.75" customHeight="1">
      <c r="A646" s="90"/>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ht="15.75" customHeight="1">
      <c r="A647" s="90"/>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ht="15.75" customHeight="1">
      <c r="A648" s="90"/>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ht="15.75" customHeight="1">
      <c r="A649" s="90"/>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ht="15.75" customHeight="1">
      <c r="A650" s="90"/>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ht="15.75" customHeight="1">
      <c r="A651" s="90"/>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ht="15.75" customHeight="1">
      <c r="A652" s="90"/>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ht="15.75" customHeight="1">
      <c r="A653" s="90"/>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ht="15.75" customHeight="1">
      <c r="A654" s="90"/>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ht="15.75" customHeight="1">
      <c r="A655" s="90"/>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ht="15.75" customHeight="1">
      <c r="A656" s="90"/>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ht="15.75" customHeight="1">
      <c r="A657" s="90"/>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ht="15.75" customHeight="1">
      <c r="A658" s="90"/>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ht="15.75" customHeight="1">
      <c r="A659" s="90"/>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ht="15.75" customHeight="1">
      <c r="A660" s="90"/>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ht="15.75" customHeight="1">
      <c r="A661" s="90"/>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ht="15.75" customHeight="1">
      <c r="A662" s="90"/>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ht="15.75" customHeight="1">
      <c r="A663" s="90"/>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ht="15.75" customHeight="1">
      <c r="A664" s="90"/>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ht="15.75" customHeight="1">
      <c r="A665" s="90"/>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ht="15.75" customHeight="1">
      <c r="A666" s="90"/>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ht="15.75" customHeight="1">
      <c r="A667" s="90"/>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ht="15.75" customHeight="1">
      <c r="A668" s="90"/>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ht="15.75" customHeight="1">
      <c r="A669" s="90"/>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ht="15.75" customHeight="1">
      <c r="A670" s="90"/>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ht="15.75" customHeight="1">
      <c r="A671" s="90"/>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ht="15.75" customHeight="1">
      <c r="A672" s="90"/>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ht="15.75" customHeight="1">
      <c r="A673" s="90"/>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ht="15.75" customHeight="1">
      <c r="A674" s="90"/>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ht="15.75" customHeight="1">
      <c r="A675" s="90"/>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ht="15.75" customHeight="1">
      <c r="A676" s="90"/>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ht="15.75" customHeight="1">
      <c r="A677" s="90"/>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ht="15.75" customHeight="1">
      <c r="A678" s="90"/>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ht="15.75" customHeight="1">
      <c r="A679" s="90"/>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ht="15.75" customHeight="1">
      <c r="A680" s="90"/>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ht="15.75" customHeight="1">
      <c r="A681" s="90"/>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ht="15.75" customHeight="1">
      <c r="A682" s="90"/>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ht="15.75" customHeight="1">
      <c r="A683" s="90"/>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ht="15.75" customHeight="1">
      <c r="A684" s="90"/>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ht="15.75" customHeight="1">
      <c r="A685" s="90"/>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ht="15.75" customHeight="1">
      <c r="A686" s="90"/>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ht="15.75" customHeight="1">
      <c r="A687" s="90"/>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ht="15.75" customHeight="1">
      <c r="A688" s="90"/>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ht="15.75" customHeight="1">
      <c r="A689" s="90"/>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ht="15.75" customHeight="1">
      <c r="A690" s="90"/>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ht="15.75" customHeight="1">
      <c r="A691" s="90"/>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ht="15.75" customHeight="1">
      <c r="A692" s="90"/>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ht="15.75" customHeight="1">
      <c r="A693" s="90"/>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ht="15.75" customHeight="1">
      <c r="A694" s="90"/>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ht="15.75" customHeight="1">
      <c r="A695" s="90"/>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ht="15.75" customHeight="1">
      <c r="A696" s="90"/>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ht="15.75" customHeight="1">
      <c r="A697" s="90"/>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ht="15.75" customHeight="1">
      <c r="A698" s="90"/>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ht="15.75" customHeight="1">
      <c r="A699" s="90"/>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ht="15.75" customHeight="1">
      <c r="A700" s="90"/>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ht="15.75" customHeight="1">
      <c r="A701" s="90"/>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ht="15.75" customHeight="1">
      <c r="A702" s="90"/>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ht="15.75" customHeight="1">
      <c r="A703" s="90"/>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ht="15.75" customHeight="1">
      <c r="A704" s="90"/>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ht="15.75" customHeight="1">
      <c r="A705" s="90"/>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ht="15.75" customHeight="1">
      <c r="A706" s="90"/>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ht="15.75" customHeight="1">
      <c r="A707" s="90"/>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ht="15.75" customHeight="1">
      <c r="A708" s="90"/>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ht="15.75" customHeight="1">
      <c r="A709" s="90"/>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ht="15.75" customHeight="1">
      <c r="A710" s="90"/>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ht="15.75" customHeight="1">
      <c r="A711" s="90"/>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ht="15.75" customHeight="1">
      <c r="A712" s="90"/>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ht="15.75" customHeight="1">
      <c r="A713" s="90"/>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ht="15.75" customHeight="1">
      <c r="A714" s="90"/>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ht="15.75" customHeight="1">
      <c r="A715" s="90"/>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ht="15.75" customHeight="1">
      <c r="A716" s="90"/>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ht="15.75" customHeight="1">
      <c r="A717" s="90"/>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ht="15.75" customHeight="1">
      <c r="A718" s="90"/>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ht="15.75" customHeight="1">
      <c r="A719" s="90"/>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ht="15.75" customHeight="1">
      <c r="A720" s="90"/>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ht="15.75" customHeight="1">
      <c r="A721" s="90"/>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ht="15.75" customHeight="1">
      <c r="A722" s="90"/>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ht="15.75" customHeight="1">
      <c r="A723" s="90"/>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ht="15.75" customHeight="1">
      <c r="A724" s="90"/>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ht="15.75" customHeight="1">
      <c r="A725" s="90"/>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ht="15.75" customHeight="1">
      <c r="A726" s="90"/>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ht="15.75" customHeight="1">
      <c r="A727" s="90"/>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ht="15.75" customHeight="1">
      <c r="A728" s="90"/>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ht="15.75" customHeight="1">
      <c r="A729" s="90"/>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ht="15.75" customHeight="1">
      <c r="A730" s="90"/>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ht="15.75" customHeight="1">
      <c r="A731" s="90"/>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ht="15.75" customHeight="1">
      <c r="A732" s="90"/>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ht="15.75" customHeight="1">
      <c r="A733" s="90"/>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ht="15.75" customHeight="1">
      <c r="A734" s="90"/>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ht="15.75" customHeight="1">
      <c r="A735" s="90"/>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ht="15.75" customHeight="1">
      <c r="A736" s="90"/>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ht="15.75" customHeight="1">
      <c r="A737" s="90"/>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ht="15.75" customHeight="1">
      <c r="A738" s="90"/>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ht="15.75" customHeight="1">
      <c r="A739" s="90"/>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ht="15.75" customHeight="1">
      <c r="A740" s="90"/>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ht="15.75" customHeight="1">
      <c r="A741" s="90"/>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ht="15.75" customHeight="1">
      <c r="A742" s="90"/>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ht="15.75" customHeight="1">
      <c r="A743" s="90"/>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ht="15.75" customHeight="1">
      <c r="A744" s="90"/>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ht="15.75" customHeight="1">
      <c r="A745" s="90"/>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ht="15.75" customHeight="1">
      <c r="A746" s="90"/>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ht="15.75" customHeight="1">
      <c r="A747" s="90"/>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ht="15.75" customHeight="1">
      <c r="A748" s="90"/>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ht="15.75" customHeight="1">
      <c r="A749" s="90"/>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ht="15.75" customHeight="1">
      <c r="A750" s="90"/>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ht="15.75" customHeight="1">
      <c r="A751" s="90"/>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ht="15.75" customHeight="1">
      <c r="A752" s="90"/>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ht="15.75" customHeight="1">
      <c r="A753" s="90"/>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ht="15.75" customHeight="1">
      <c r="A754" s="90"/>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ht="15.75" customHeight="1">
      <c r="A755" s="90"/>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ht="15.75" customHeight="1">
      <c r="A756" s="90"/>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ht="15.75" customHeight="1">
      <c r="A757" s="90"/>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ht="15.75" customHeight="1">
      <c r="A758" s="90"/>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ht="15.75" customHeight="1">
      <c r="A759" s="90"/>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ht="15.75" customHeight="1">
      <c r="A760" s="90"/>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ht="15.75" customHeight="1">
      <c r="A761" s="90"/>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ht="15.75" customHeight="1">
      <c r="A762" s="90"/>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ht="15.75" customHeight="1">
      <c r="A763" s="90"/>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ht="15.75" customHeight="1">
      <c r="A764" s="90"/>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ht="15.75" customHeight="1">
      <c r="A765" s="90"/>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ht="15.75" customHeight="1">
      <c r="A766" s="90"/>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ht="15.75" customHeight="1">
      <c r="A767" s="90"/>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ht="15.75" customHeight="1">
      <c r="A768" s="90"/>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ht="15.75" customHeight="1">
      <c r="A769" s="90"/>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ht="15.75" customHeight="1">
      <c r="A770" s="90"/>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ht="15.75" customHeight="1">
      <c r="A771" s="90"/>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ht="15.75" customHeight="1">
      <c r="A772" s="90"/>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ht="15.75" customHeight="1">
      <c r="A773" s="90"/>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ht="15.75" customHeight="1">
      <c r="A774" s="90"/>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ht="15.75" customHeight="1">
      <c r="A775" s="90"/>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ht="15.75" customHeight="1">
      <c r="A776" s="90"/>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ht="15.75" customHeight="1">
      <c r="A777" s="90"/>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ht="15.75" customHeight="1">
      <c r="A778" s="90"/>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ht="15.75" customHeight="1">
      <c r="A779" s="90"/>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ht="15.75" customHeight="1">
      <c r="A780" s="90"/>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ht="15.75" customHeight="1">
      <c r="A781" s="90"/>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ht="15.75" customHeight="1">
      <c r="A782" s="90"/>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ht="15.75" customHeight="1">
      <c r="A783" s="90"/>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ht="15.75" customHeight="1">
      <c r="A784" s="90"/>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ht="15.75" customHeight="1">
      <c r="A785" s="90"/>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ht="15.75" customHeight="1">
      <c r="A786" s="90"/>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ht="15.75" customHeight="1">
      <c r="A787" s="90"/>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ht="15.75" customHeight="1">
      <c r="A788" s="90"/>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ht="15.75" customHeight="1">
      <c r="A789" s="90"/>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ht="15.75" customHeight="1">
      <c r="A790" s="90"/>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ht="15.75" customHeight="1">
      <c r="A791" s="90"/>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ht="15.75" customHeight="1">
      <c r="A792" s="90"/>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ht="15.75" customHeight="1">
      <c r="A793" s="90"/>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ht="15.75" customHeight="1">
      <c r="A794" s="90"/>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ht="15.75" customHeight="1">
      <c r="A795" s="90"/>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ht="15.75" customHeight="1">
      <c r="A796" s="90"/>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ht="15.75" customHeight="1">
      <c r="A797" s="90"/>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ht="15.75" customHeight="1">
      <c r="A798" s="90"/>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ht="15.75" customHeight="1">
      <c r="A799" s="90"/>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ht="15.75" customHeight="1">
      <c r="A800" s="90"/>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ht="15.75" customHeight="1">
      <c r="A801" s="90"/>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ht="15.75" customHeight="1">
      <c r="A802" s="90"/>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ht="15.75" customHeight="1">
      <c r="A803" s="90"/>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ht="15.75" customHeight="1">
      <c r="A804" s="90"/>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ht="15.75" customHeight="1">
      <c r="A805" s="90"/>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ht="15.75" customHeight="1">
      <c r="A806" s="90"/>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ht="15.75" customHeight="1">
      <c r="A807" s="90"/>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ht="15.75" customHeight="1">
      <c r="A808" s="90"/>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ht="15.75" customHeight="1">
      <c r="A809" s="90"/>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ht="15.75" customHeight="1">
      <c r="A810" s="90"/>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ht="15.75" customHeight="1">
      <c r="A811" s="90"/>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ht="15.75" customHeight="1">
      <c r="A812" s="90"/>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ht="15.75" customHeight="1">
      <c r="A813" s="90"/>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ht="15.75" customHeight="1">
      <c r="A814" s="90"/>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ht="15.75" customHeight="1">
      <c r="A815" s="90"/>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ht="15.75" customHeight="1">
      <c r="A816" s="90"/>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ht="15.75" customHeight="1">
      <c r="A817" s="90"/>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ht="15.75" customHeight="1">
      <c r="A818" s="90"/>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ht="15.75" customHeight="1">
      <c r="A819" s="90"/>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ht="15.75" customHeight="1">
      <c r="A820" s="90"/>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ht="15.75" customHeight="1">
      <c r="A821" s="90"/>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ht="15.75" customHeight="1">
      <c r="A822" s="90"/>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ht="15.75" customHeight="1">
      <c r="A823" s="90"/>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ht="15.75" customHeight="1">
      <c r="A824" s="90"/>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ht="15.75" customHeight="1">
      <c r="A825" s="90"/>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ht="15.75" customHeight="1">
      <c r="A826" s="90"/>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ht="15.75" customHeight="1">
      <c r="A827" s="90"/>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ht="15.75" customHeight="1">
      <c r="A828" s="90"/>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ht="15.75" customHeight="1">
      <c r="A829" s="90"/>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ht="15.75" customHeight="1">
      <c r="A830" s="90"/>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ht="15.75" customHeight="1">
      <c r="A831" s="90"/>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ht="15.75" customHeight="1">
      <c r="A832" s="90"/>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ht="15.75" customHeight="1">
      <c r="A833" s="90"/>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ht="15.75" customHeight="1">
      <c r="A834" s="90"/>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ht="15.75" customHeight="1">
      <c r="A835" s="90"/>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ht="15.75" customHeight="1">
      <c r="A836" s="90"/>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ht="15.75" customHeight="1">
      <c r="A837" s="90"/>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ht="15.75" customHeight="1">
      <c r="A838" s="90"/>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ht="15.75" customHeight="1">
      <c r="A839" s="90"/>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ht="15.75" customHeight="1">
      <c r="A840" s="90"/>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ht="15.75" customHeight="1">
      <c r="A841" s="90"/>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ht="15.75" customHeight="1">
      <c r="A842" s="90"/>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ht="15.75" customHeight="1">
      <c r="A843" s="90"/>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ht="15.75" customHeight="1">
      <c r="A844" s="90"/>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ht="15.75" customHeight="1">
      <c r="A845" s="90"/>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ht="15.75" customHeight="1">
      <c r="A846" s="90"/>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ht="15.75" customHeight="1">
      <c r="A847" s="90"/>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ht="15.75" customHeight="1">
      <c r="A848" s="90"/>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ht="15.75" customHeight="1">
      <c r="A849" s="90"/>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ht="15.75" customHeight="1">
      <c r="A850" s="90"/>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ht="15.75" customHeight="1">
      <c r="A851" s="90"/>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ht="15.75" customHeight="1">
      <c r="A852" s="90"/>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ht="15.75" customHeight="1">
      <c r="A853" s="90"/>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ht="15.75" customHeight="1">
      <c r="A854" s="90"/>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ht="15.75" customHeight="1">
      <c r="A855" s="90"/>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ht="15.75" customHeight="1">
      <c r="A856" s="90"/>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ht="15.75" customHeight="1">
      <c r="A857" s="90"/>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ht="15.75" customHeight="1">
      <c r="A858" s="90"/>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ht="15.75" customHeight="1">
      <c r="A859" s="90"/>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ht="15.75" customHeight="1">
      <c r="A860" s="90"/>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ht="15.75" customHeight="1">
      <c r="A861" s="90"/>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ht="15.75" customHeight="1">
      <c r="A862" s="90"/>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ht="15.75" customHeight="1">
      <c r="A863" s="90"/>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ht="15.75" customHeight="1">
      <c r="A864" s="90"/>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ht="15.75" customHeight="1">
      <c r="A865" s="90"/>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ht="15.75" customHeight="1">
      <c r="A866" s="90"/>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ht="15.75" customHeight="1">
      <c r="A867" s="90"/>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ht="15.75" customHeight="1">
      <c r="A868" s="90"/>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ht="15.75" customHeight="1">
      <c r="A869" s="90"/>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ht="15.75" customHeight="1">
      <c r="A870" s="90"/>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ht="15.75" customHeight="1">
      <c r="A871" s="90"/>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ht="15.75" customHeight="1">
      <c r="A872" s="90"/>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ht="15.75" customHeight="1">
      <c r="A873" s="90"/>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ht="15.75" customHeight="1">
      <c r="A874" s="90"/>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ht="15.75" customHeight="1">
      <c r="A875" s="90"/>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ht="15.75" customHeight="1">
      <c r="A876" s="90"/>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ht="15.75" customHeight="1">
      <c r="A877" s="90"/>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ht="15.75" customHeight="1">
      <c r="A878" s="90"/>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ht="15.75" customHeight="1">
      <c r="A879" s="90"/>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ht="15.75" customHeight="1">
      <c r="A880" s="90"/>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ht="15.75" customHeight="1">
      <c r="A881" s="90"/>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ht="15.75" customHeight="1">
      <c r="A882" s="90"/>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ht="15.75" customHeight="1">
      <c r="A883" s="90"/>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ht="15.75" customHeight="1">
      <c r="A884" s="90"/>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ht="15.75" customHeight="1">
      <c r="A885" s="90"/>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ht="15.75" customHeight="1">
      <c r="A886" s="90"/>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ht="15.75" customHeight="1">
      <c r="A887" s="90"/>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ht="15.75" customHeight="1">
      <c r="A888" s="90"/>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ht="15.75" customHeight="1">
      <c r="A889" s="90"/>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ht="15.75" customHeight="1">
      <c r="A890" s="90"/>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ht="15.75" customHeight="1">
      <c r="A891" s="90"/>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ht="15.75" customHeight="1">
      <c r="A892" s="90"/>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ht="15.75" customHeight="1">
      <c r="A893" s="90"/>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ht="15.75" customHeight="1">
      <c r="A894" s="90"/>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ht="15.75" customHeight="1">
      <c r="A895" s="90"/>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ht="15.75" customHeight="1">
      <c r="A896" s="90"/>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ht="15.75" customHeight="1">
      <c r="A897" s="90"/>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ht="15.75" customHeight="1">
      <c r="A898" s="90"/>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ht="15.75" customHeight="1">
      <c r="A899" s="90"/>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ht="15.75" customHeight="1">
      <c r="A900" s="90"/>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ht="15.75" customHeight="1">
      <c r="A901" s="90"/>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ht="15.75" customHeight="1">
      <c r="A902" s="90"/>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ht="15.75" customHeight="1">
      <c r="A903" s="90"/>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ht="15.75" customHeight="1">
      <c r="A904" s="90"/>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ht="15.75" customHeight="1">
      <c r="A905" s="90"/>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ht="15.75" customHeight="1">
      <c r="A906" s="90"/>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ht="15.75" customHeight="1">
      <c r="A907" s="90"/>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ht="15.75" customHeight="1">
      <c r="A908" s="90"/>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ht="15.75" customHeight="1">
      <c r="A909" s="90"/>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ht="15.75" customHeight="1">
      <c r="A910" s="90"/>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ht="15.75" customHeight="1">
      <c r="A911" s="90"/>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ht="15.75" customHeight="1">
      <c r="A912" s="90"/>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ht="15.75" customHeight="1">
      <c r="A913" s="90"/>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ht="15.75" customHeight="1">
      <c r="A914" s="90"/>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ht="15.75" customHeight="1">
      <c r="A915" s="90"/>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ht="15.75" customHeight="1">
      <c r="A916" s="90"/>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ht="15.75" customHeight="1">
      <c r="A917" s="90"/>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ht="15.75" customHeight="1">
      <c r="A918" s="90"/>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ht="15.75" customHeight="1">
      <c r="A919" s="90"/>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ht="15.75" customHeight="1">
      <c r="A920" s="90"/>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ht="15.75" customHeight="1">
      <c r="A921" s="90"/>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ht="15.75" customHeight="1">
      <c r="A922" s="90"/>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ht="15.75" customHeight="1">
      <c r="A923" s="90"/>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ht="15.75" customHeight="1">
      <c r="A924" s="90"/>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ht="15.75" customHeight="1">
      <c r="A925" s="90"/>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ht="15.75" customHeight="1">
      <c r="A926" s="90"/>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ht="15.75" customHeight="1">
      <c r="A927" s="90"/>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ht="15.75" customHeight="1">
      <c r="A928" s="90"/>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ht="15.75" customHeight="1">
      <c r="A929" s="90"/>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ht="15.75" customHeight="1">
      <c r="A930" s="90"/>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ht="15.75" customHeight="1">
      <c r="A931" s="90"/>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ht="15.75" customHeight="1">
      <c r="A932" s="90"/>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ht="15.75" customHeight="1">
      <c r="A933" s="90"/>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ht="15.75" customHeight="1">
      <c r="A934" s="90"/>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ht="15.75" customHeight="1">
      <c r="A935" s="90"/>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ht="15.75" customHeight="1">
      <c r="A936" s="90"/>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ht="15.75" customHeight="1">
      <c r="A937" s="90"/>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ht="15.75" customHeight="1">
      <c r="A938" s="90"/>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ht="15.75" customHeight="1">
      <c r="A939" s="90"/>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ht="15.75" customHeight="1">
      <c r="A940" s="90"/>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ht="15.75" customHeight="1">
      <c r="A941" s="90"/>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ht="15.75" customHeight="1">
      <c r="A942" s="90"/>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ht="15.75" customHeight="1">
      <c r="A943" s="90"/>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ht="15.75" customHeight="1">
      <c r="A944" s="90"/>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ht="15.75" customHeight="1">
      <c r="A945" s="90"/>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ht="15.75" customHeight="1">
      <c r="A946" s="90"/>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ht="15.75" customHeight="1">
      <c r="A947" s="90"/>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ht="15.75" customHeight="1">
      <c r="A948" s="90"/>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ht="15.75" customHeight="1">
      <c r="A949" s="90"/>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ht="15.75" customHeight="1">
      <c r="A950" s="90"/>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ht="15.75" customHeight="1">
      <c r="A951" s="90"/>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ht="15.75" customHeight="1">
      <c r="A952" s="90"/>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ht="15.75" customHeight="1">
      <c r="A953" s="90"/>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ht="15.75" customHeight="1">
      <c r="A954" s="90"/>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ht="15.75" customHeight="1">
      <c r="A955" s="90"/>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ht="15.75" customHeight="1">
      <c r="A956" s="90"/>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ht="15.75" customHeight="1">
      <c r="A957" s="90"/>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ht="15.75" customHeight="1">
      <c r="A958" s="90"/>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ht="15.75" customHeight="1">
      <c r="A959" s="90"/>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ht="15.75" customHeight="1">
      <c r="A960" s="90"/>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ht="15.75" customHeight="1">
      <c r="A961" s="90"/>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ht="15.75" customHeight="1">
      <c r="A962" s="90"/>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ht="15.75" customHeight="1">
      <c r="A963" s="90"/>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ht="15.75" customHeight="1">
      <c r="A964" s="90"/>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ht="15.75" customHeight="1">
      <c r="A965" s="90"/>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ht="15.75" customHeight="1">
      <c r="A966" s="90"/>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ht="15.75" customHeight="1">
      <c r="A967" s="90"/>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ht="15.75" customHeight="1">
      <c r="A968" s="90"/>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ht="15.75" customHeight="1">
      <c r="A969" s="90"/>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ht="15.75" customHeight="1">
      <c r="A970" s="90"/>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ht="15.75" customHeight="1">
      <c r="A971" s="90"/>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ht="15.75" customHeight="1">
      <c r="A972" s="90"/>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ht="15.75" customHeight="1">
      <c r="A973" s="90"/>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ht="15.75" customHeight="1">
      <c r="A974" s="90"/>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ht="15.75" customHeight="1">
      <c r="A975" s="90"/>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ht="15.75" customHeight="1">
      <c r="A976" s="90"/>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ht="15.75" customHeight="1">
      <c r="A977" s="90"/>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ht="15.75" customHeight="1">
      <c r="A978" s="90"/>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ht="15.75" customHeight="1">
      <c r="A979" s="90"/>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ht="15.75" customHeight="1">
      <c r="A980" s="90"/>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ht="15.75" customHeight="1">
      <c r="A981" s="90"/>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ht="15.75" customHeight="1">
      <c r="A982" s="90"/>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ht="15.75" customHeight="1">
      <c r="A983" s="90"/>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ht="15.75" customHeight="1">
      <c r="A984" s="90"/>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ht="15.75" customHeight="1">
      <c r="A985" s="90"/>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ht="15.75" customHeight="1">
      <c r="A986" s="90"/>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ht="15.75" customHeight="1">
      <c r="A987" s="90"/>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ht="15.75" customHeight="1">
      <c r="A988" s="90"/>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ht="15.75" customHeight="1">
      <c r="A989" s="90"/>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ht="15.75" customHeight="1">
      <c r="A990" s="90"/>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ht="15.75" customHeight="1">
      <c r="A991" s="90"/>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ht="15.75" customHeight="1">
      <c r="A992" s="90"/>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ht="15.75" customHeight="1">
      <c r="A993" s="90"/>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ht="15.75" customHeight="1">
      <c r="A994" s="90"/>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ht="15.75" customHeight="1">
      <c r="A995" s="90"/>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ht="15.75" customHeight="1">
      <c r="A996" s="90"/>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ht="15.75" customHeight="1">
      <c r="A997" s="90"/>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ht="15.75" customHeight="1">
      <c r="A998" s="90"/>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row r="999" ht="15.75" customHeight="1">
      <c r="A999" s="90"/>
      <c r="B999" s="92"/>
      <c r="C999" s="92"/>
      <c r="D999" s="92"/>
      <c r="E999" s="92"/>
      <c r="F999" s="92"/>
      <c r="G999" s="92"/>
      <c r="H999" s="92"/>
      <c r="I999" s="92"/>
      <c r="J999" s="92"/>
      <c r="K999" s="92"/>
      <c r="L999" s="92"/>
      <c r="M999" s="92"/>
      <c r="N999" s="92"/>
      <c r="O999" s="92"/>
      <c r="P999" s="92"/>
      <c r="Q999" s="92"/>
      <c r="R999" s="92"/>
      <c r="S999" s="92"/>
      <c r="T999" s="92"/>
      <c r="U999" s="92"/>
      <c r="V999" s="92"/>
      <c r="W999" s="92"/>
      <c r="X999" s="92"/>
      <c r="Y999" s="92"/>
      <c r="Z999" s="92"/>
    </row>
    <row r="1000" ht="15.75" customHeight="1">
      <c r="A1000" s="90"/>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92"/>
      <c r="Y1000" s="92"/>
      <c r="Z1000" s="92"/>
    </row>
  </sheetData>
  <printOptions/>
  <pageMargins bottom="0.7480314960629921" footer="0.0" header="0.0" left="0.2362204724409449" right="0.2362204724409449" top="0.7480314960629921"/>
  <pageSetup paperSize="9" orientation="landscape"/>
  <headerFooter>
    <oddFooter>&amp;L&amp;F_&amp;A&amp;C&amp;P/&amp;R&amp;D_&amp;T</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fitToPage="1"/>
  </sheetPr>
  <sheetViews>
    <sheetView workbookViewId="0"/>
  </sheetViews>
  <sheetFormatPr customHeight="1" defaultColWidth="11.22" defaultRowHeight="15.0"/>
  <cols>
    <col customWidth="1" min="1" max="1" width="15.33"/>
    <col customWidth="1" min="2" max="2" width="10.89"/>
    <col customWidth="1" min="3" max="3" width="12.33"/>
    <col customWidth="1" min="4" max="4" width="1.11"/>
    <col customWidth="1" min="5" max="5" width="12.33"/>
    <col customWidth="1" min="6" max="6" width="1.11"/>
    <col customWidth="1" min="7" max="7" width="12.67"/>
    <col customWidth="1" min="8" max="8" width="1.11"/>
    <col customWidth="1" min="9" max="9" width="13.89"/>
    <col customWidth="1" min="10" max="10" width="1.11"/>
    <col customWidth="1" min="11" max="11" width="14.33"/>
    <col customWidth="1" hidden="1" min="12" max="12" width="10.89"/>
    <col customWidth="1" min="13" max="26" width="10.89"/>
  </cols>
  <sheetData>
    <row r="1" ht="30.75" customHeight="1">
      <c r="A1" s="105"/>
      <c r="B1" s="106" t="s">
        <v>71</v>
      </c>
      <c r="C1" s="106" t="s">
        <v>10</v>
      </c>
      <c r="D1" s="106"/>
      <c r="E1" s="106" t="s">
        <v>11</v>
      </c>
      <c r="F1" s="106"/>
      <c r="G1" s="106" t="s">
        <v>12</v>
      </c>
      <c r="H1" s="106"/>
      <c r="I1" s="106" t="s">
        <v>13</v>
      </c>
      <c r="J1" s="106"/>
      <c r="K1" s="106" t="s">
        <v>14</v>
      </c>
      <c r="L1" s="107" t="s">
        <v>96</v>
      </c>
      <c r="M1" s="105"/>
      <c r="N1" s="105"/>
      <c r="O1" s="105"/>
      <c r="P1" s="105"/>
      <c r="Q1" s="105"/>
      <c r="R1" s="105"/>
      <c r="S1" s="105"/>
      <c r="T1" s="105"/>
      <c r="U1" s="105"/>
      <c r="V1" s="105"/>
      <c r="W1" s="105"/>
      <c r="X1" s="105"/>
      <c r="Y1" s="105"/>
      <c r="Z1" s="105"/>
    </row>
    <row r="2" ht="30.75" customHeight="1">
      <c r="A2" s="108" t="s">
        <v>76</v>
      </c>
      <c r="B2" s="109" t="str">
        <f>'Les composantes du CA par canal'!B25</f>
        <v/>
      </c>
      <c r="C2" s="110">
        <f>'Les composantes du CA par canal'!C25</f>
        <v>272840</v>
      </c>
      <c r="D2" s="111"/>
      <c r="E2" s="110">
        <f>'Les composantes du CA par canal'!E25</f>
        <v>584243.52</v>
      </c>
      <c r="F2" s="111"/>
      <c r="G2" s="110">
        <f>'Les composantes du CA par canal'!G25</f>
        <v>1354396.621</v>
      </c>
      <c r="H2" s="111"/>
      <c r="I2" s="110">
        <f>'Les composantes du CA par canal'!I25</f>
        <v>3083719.391</v>
      </c>
      <c r="J2" s="111"/>
      <c r="K2" s="110">
        <f>'Les composantes du CA par canal'!K25</f>
        <v>7538604.061</v>
      </c>
      <c r="L2" s="111">
        <v>1.0</v>
      </c>
      <c r="M2" s="105"/>
      <c r="N2" s="105"/>
      <c r="O2" s="105"/>
      <c r="P2" s="105"/>
      <c r="Q2" s="105"/>
      <c r="R2" s="105"/>
      <c r="S2" s="105"/>
      <c r="T2" s="105"/>
      <c r="U2" s="105"/>
      <c r="V2" s="105"/>
      <c r="W2" s="105"/>
      <c r="X2" s="105"/>
      <c r="Y2" s="105"/>
      <c r="Z2" s="105"/>
    </row>
    <row r="3" ht="30.75" customHeight="1">
      <c r="A3" s="112" t="s">
        <v>102</v>
      </c>
      <c r="B3" s="109">
        <f>'Profits &amp; Loss (P&amp;L)'!B6</f>
        <v>0</v>
      </c>
      <c r="C3" s="113">
        <f>'Profits &amp; Loss (P&amp;L)'!C6</f>
        <v>163704</v>
      </c>
      <c r="D3" s="109"/>
      <c r="E3" s="113">
        <f>'Profits &amp; Loss (P&amp;L)'!E6</f>
        <v>350546.112</v>
      </c>
      <c r="F3" s="109"/>
      <c r="G3" s="113">
        <f>'Profits &amp; Loss (P&amp;L)'!G6</f>
        <v>812637.9725</v>
      </c>
      <c r="H3" s="109"/>
      <c r="I3" s="113">
        <f>'Profits &amp; Loss (P&amp;L)'!I6</f>
        <v>1850231.634</v>
      </c>
      <c r="J3" s="109"/>
      <c r="K3" s="113">
        <f>'Profits &amp; Loss (P&amp;L)'!K6</f>
        <v>4523162.437</v>
      </c>
      <c r="L3" s="111" t="str">
        <f>K3/#REF!</f>
        <v>#REF!</v>
      </c>
      <c r="M3" s="105"/>
      <c r="N3" s="105"/>
      <c r="O3" s="105"/>
      <c r="P3" s="105"/>
      <c r="Q3" s="105"/>
      <c r="R3" s="105"/>
      <c r="S3" s="105"/>
      <c r="T3" s="105"/>
      <c r="U3" s="105"/>
      <c r="V3" s="105"/>
      <c r="W3" s="105"/>
      <c r="X3" s="105"/>
      <c r="Y3" s="105"/>
      <c r="Z3" s="105"/>
    </row>
    <row r="4" ht="30.75" customHeight="1">
      <c r="A4" s="114"/>
      <c r="B4" s="111"/>
      <c r="C4" s="111">
        <f>C3/C2</f>
        <v>0.6</v>
      </c>
      <c r="D4" s="111"/>
      <c r="E4" s="111">
        <f>E3/E2</f>
        <v>0.6</v>
      </c>
      <c r="F4" s="111"/>
      <c r="G4" s="111">
        <f>G3/G2</f>
        <v>0.6</v>
      </c>
      <c r="H4" s="111"/>
      <c r="I4" s="111">
        <f>I3/I2</f>
        <v>0.6</v>
      </c>
      <c r="J4" s="111"/>
      <c r="K4" s="111">
        <f>K3/K2</f>
        <v>0.6</v>
      </c>
      <c r="L4" s="105"/>
      <c r="M4" s="105"/>
      <c r="N4" s="105"/>
      <c r="O4" s="105"/>
      <c r="P4" s="105"/>
      <c r="Q4" s="105"/>
      <c r="R4" s="105"/>
      <c r="S4" s="105"/>
      <c r="T4" s="105"/>
      <c r="U4" s="105"/>
      <c r="V4" s="105"/>
      <c r="W4" s="105"/>
      <c r="X4" s="105"/>
      <c r="Y4" s="105"/>
      <c r="Z4" s="105"/>
    </row>
    <row r="5" ht="30.75" customHeight="1">
      <c r="A5" s="115" t="str">
        <f>'Profits &amp; Loss (P&amp;L)'!A14</f>
        <v>Marge commerciale</v>
      </c>
      <c r="B5" s="109">
        <f>'Profits &amp; Loss (P&amp;L)'!B14</f>
        <v>0</v>
      </c>
      <c r="C5" s="116">
        <f>'Profits &amp; Loss (P&amp;L)'!C14</f>
        <v>105177.75</v>
      </c>
      <c r="D5" s="109"/>
      <c r="E5" s="116">
        <f>'Profits &amp; Loss (P&amp;L)'!E14</f>
        <v>303948.2847</v>
      </c>
      <c r="F5" s="109"/>
      <c r="G5" s="116">
        <f>'Profits &amp; Loss (P&amp;L)'!G14</f>
        <v>752658.7209</v>
      </c>
      <c r="H5" s="109"/>
      <c r="I5" s="116">
        <f>'Profits &amp; Loss (P&amp;L)'!I14</f>
        <v>1762830.259</v>
      </c>
      <c r="J5" s="109"/>
      <c r="K5" s="116">
        <f>'Profits &amp; Loss (P&amp;L)'!K14</f>
        <v>4352257.186</v>
      </c>
      <c r="L5" s="105"/>
      <c r="M5" s="105"/>
      <c r="N5" s="105"/>
      <c r="O5" s="105"/>
      <c r="P5" s="105"/>
      <c r="Q5" s="105"/>
      <c r="R5" s="105"/>
      <c r="S5" s="105"/>
      <c r="T5" s="105"/>
      <c r="U5" s="105"/>
      <c r="V5" s="105"/>
      <c r="W5" s="105"/>
      <c r="X5" s="105"/>
      <c r="Y5" s="105"/>
      <c r="Z5" s="105"/>
    </row>
    <row r="6" ht="30.75" customHeight="1">
      <c r="A6" s="114"/>
      <c r="B6" s="111"/>
      <c r="C6" s="111">
        <f>C5/C2</f>
        <v>0.3854924131</v>
      </c>
      <c r="D6" s="111"/>
      <c r="E6" s="111">
        <f>E5/E2</f>
        <v>0.5202424577</v>
      </c>
      <c r="F6" s="111"/>
      <c r="G6" s="111">
        <f>G5/G2</f>
        <v>0.5557151497</v>
      </c>
      <c r="H6" s="111"/>
      <c r="I6" s="111">
        <f>I5/I2</f>
        <v>0.5716571566</v>
      </c>
      <c r="J6" s="111"/>
      <c r="K6" s="111">
        <f>K5/K2</f>
        <v>0.577329324</v>
      </c>
      <c r="L6" s="105"/>
      <c r="M6" s="105"/>
      <c r="N6" s="105"/>
      <c r="O6" s="105"/>
      <c r="P6" s="105"/>
      <c r="Q6" s="105"/>
      <c r="R6" s="105"/>
      <c r="S6" s="105"/>
      <c r="T6" s="105"/>
      <c r="U6" s="105"/>
      <c r="V6" s="105"/>
      <c r="W6" s="105"/>
      <c r="X6" s="105"/>
      <c r="Y6" s="105"/>
      <c r="Z6" s="105"/>
    </row>
    <row r="7" ht="30.75" customHeight="1">
      <c r="A7" s="117" t="str">
        <f>'Profits &amp; Loss (P&amp;L)'!A32</f>
        <v>Marge nette </v>
      </c>
      <c r="B7" s="118">
        <f>'Profits &amp; Loss (P&amp;L)'!B32</f>
        <v>-169583.3333</v>
      </c>
      <c r="C7" s="118">
        <f>'Profits &amp; Loss (P&amp;L)'!C32</f>
        <v>-139731.2667</v>
      </c>
      <c r="D7" s="105"/>
      <c r="E7" s="118">
        <f>'Profits &amp; Loss (P&amp;L)'!E32</f>
        <v>114540.5693</v>
      </c>
      <c r="F7" s="109"/>
      <c r="G7" s="118">
        <f>'Profits &amp; Loss (P&amp;L)'!G32</f>
        <v>474585.2538</v>
      </c>
      <c r="H7" s="109"/>
      <c r="I7" s="118">
        <f>'Profits &amp; Loss (P&amp;L)'!I32</f>
        <v>1251272.139</v>
      </c>
      <c r="J7" s="109"/>
      <c r="K7" s="118">
        <f>'Profits &amp; Loss (P&amp;L)'!K32</f>
        <v>3321006.372</v>
      </c>
      <c r="L7" s="105"/>
      <c r="M7" s="105"/>
      <c r="N7" s="105"/>
      <c r="O7" s="105"/>
      <c r="P7" s="105"/>
      <c r="Q7" s="105"/>
      <c r="R7" s="105"/>
      <c r="S7" s="105"/>
      <c r="T7" s="105"/>
      <c r="U7" s="105"/>
      <c r="V7" s="105"/>
      <c r="W7" s="105"/>
      <c r="X7" s="105"/>
      <c r="Y7" s="105"/>
      <c r="Z7" s="105"/>
    </row>
    <row r="8" ht="30.75" customHeight="1">
      <c r="A8" s="105"/>
      <c r="B8" s="111"/>
      <c r="C8" s="111">
        <f>C7/C2</f>
        <v>-0.5121362948</v>
      </c>
      <c r="D8" s="111"/>
      <c r="E8" s="111">
        <f>E7/E2</f>
        <v>0.1960493618</v>
      </c>
      <c r="F8" s="111"/>
      <c r="G8" s="111">
        <f>G7/G2</f>
        <v>0.3504034538</v>
      </c>
      <c r="H8" s="111"/>
      <c r="I8" s="111">
        <f>I7/I2</f>
        <v>0.4057671857</v>
      </c>
      <c r="J8" s="111"/>
      <c r="K8" s="111">
        <f>K7/K2</f>
        <v>0.4405333328</v>
      </c>
      <c r="L8" s="105"/>
      <c r="M8" s="105"/>
      <c r="N8" s="105"/>
      <c r="O8" s="105"/>
      <c r="P8" s="105"/>
      <c r="Q8" s="105"/>
      <c r="R8" s="105"/>
      <c r="S8" s="105"/>
      <c r="T8" s="105"/>
      <c r="U8" s="105"/>
      <c r="V8" s="105"/>
      <c r="W8" s="105"/>
      <c r="X8" s="105"/>
      <c r="Y8" s="105"/>
      <c r="Z8" s="105"/>
    </row>
    <row r="9" ht="12.7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2.7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ht="12.7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ht="12.7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2.7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2.7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2.7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2.7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2.7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2.7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2.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2.7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2.7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2.7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2.7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2.7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2.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2.7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2.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2.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2.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2.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2.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2.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2.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2.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2.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2.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2.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2.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2.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2.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2.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2.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2.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2.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2.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2.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2.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2.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2.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2.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2.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2.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2.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2.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2.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2.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2.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2.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2.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2.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2.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2.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2.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2.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2.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2.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2.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2.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2.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2.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2.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2.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2.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2.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2.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2.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2.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2.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2.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2.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2.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2.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2.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2.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2.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2.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2.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2.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2.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2.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2.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2.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2.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2.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2.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2.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2.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2.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2.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2.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2.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2.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2.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2.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2.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2.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2.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2.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2.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2.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2.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2.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2.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2.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2.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2.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2.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2.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2.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2.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2.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2.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2.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2.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2.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2.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2.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2.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2.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2.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2.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2.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2.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2.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2.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2.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2.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2.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2.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2.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2.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2.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2.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2.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2.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2.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2.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2.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2.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2.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2.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2.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2.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2.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2.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2.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2.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2.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2.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2.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2.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2.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2.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2.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2.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2.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2.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2.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2.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2.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2.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2.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2.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2.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2.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2.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2.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2.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2.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2.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2.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2.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2.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2.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2.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2.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2.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2.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2.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2.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2.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2.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2.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2.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2.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2.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2.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2.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2.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2.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2.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2.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2.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2.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2.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2.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2.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2.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2.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2.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2.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2.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2.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2.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2.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2.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2.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2.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2.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2.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2.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2.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2.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2.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2.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2.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2.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2.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2.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2.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2.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2.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2.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2.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2.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2.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2.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2.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2.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2.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2.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2.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2.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2.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2.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2.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2.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2.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2.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2.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2.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2.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2.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2.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2.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2.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2.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2.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2.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2.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2.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2.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2.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2.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2.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2.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2.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2.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2.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2.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2.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2.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2.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2.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2.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2.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2.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2.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2.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2.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2.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2.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2.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2.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2.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2.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2.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2.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2.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2.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2.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2.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2.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2.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2.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2.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2.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2.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2.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2.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2.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2.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2.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2.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2.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2.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2.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2.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2.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2.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2.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2.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2.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2.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2.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2.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2.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2.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2.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2.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2.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2.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2.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2.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2.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2.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2.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2.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2.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2.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2.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2.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2.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2.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2.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2.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2.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2.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2.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2.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2.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2.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2.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2.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2.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2.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2.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2.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2.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2.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2.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2.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2.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2.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2.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2.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2.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2.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2.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2.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2.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2.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2.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2.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2.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2.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2.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2.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2.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2.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2.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2.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2.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2.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2.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2.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2.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2.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2.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2.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2.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2.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2.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2.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2.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2.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2.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2.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2.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2.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2.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2.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2.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2.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2.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2.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2.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2.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2.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2.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2.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2.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2.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2.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2.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2.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2.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2.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2.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2.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2.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2.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2.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2.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2.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2.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2.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2.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2.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2.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2.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2.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2.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2.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2.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2.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2.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2.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2.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2.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2.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2.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2.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2.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2.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2.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2.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2.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2.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2.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2.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2.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2.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2.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2.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2.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2.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2.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2.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2.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2.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2.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2.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2.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2.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2.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2.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2.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2.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2.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2.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2.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2.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2.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2.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2.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2.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2.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2.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2.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2.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2.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2.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2.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2.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2.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2.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2.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2.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2.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2.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2.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2.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2.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2.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2.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2.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2.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2.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2.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2.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2.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2.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2.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2.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2.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2.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2.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2.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2.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2.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2.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2.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2.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2.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2.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2.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2.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2.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2.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2.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2.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2.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2.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2.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2.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2.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2.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2.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2.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2.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2.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2.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2.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2.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2.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2.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2.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2.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2.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2.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2.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2.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2.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2.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2.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2.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2.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2.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2.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2.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2.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2.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2.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2.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2.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2.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2.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2.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2.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2.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2.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2.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2.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2.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2.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2.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2.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2.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2.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2.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2.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2.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2.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2.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2.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2.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2.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2.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2.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2.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2.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2.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2.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2.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2.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2.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2.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2.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2.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2.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2.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2.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2.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2.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2.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2.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2.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2.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2.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2.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2.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2.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2.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2.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2.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2.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2.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2.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2.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2.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2.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2.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2.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2.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2.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2.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2.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2.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2.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2.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2.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2.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2.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2.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2.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2.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2.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2.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2.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2.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2.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2.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2.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2.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2.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2.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2.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2.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2.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2.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2.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2.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2.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2.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2.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2.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2.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2.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2.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2.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2.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2.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2.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2.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2.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2.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2.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2.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2.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2.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2.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2.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2.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2.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2.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2.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2.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2.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2.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2.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2.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2.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2.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2.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2.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2.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2.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2.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2.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2.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2.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2.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2.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2.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2.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2.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2.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2.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2.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2.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2.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2.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2.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2.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2.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2.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2.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2.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2.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2.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2.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2.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2.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2.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2.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2.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2.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2.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2.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2.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2.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2.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2.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2.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2.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2.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2.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2.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2.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2.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2.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2.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2.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2.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2.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2.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2.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2.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2.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2.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2.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2.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2.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2.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2.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2.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2.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2.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2.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2.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2.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2.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2.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2.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2.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2.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2.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2.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2.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2.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2.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2.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2.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2.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2.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2.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2.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2.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2.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2.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2.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2.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2.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2.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2.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2.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2.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2.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2.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2.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2.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2.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2.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2.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2.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2.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2.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2.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2.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2.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2.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2.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2.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2.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2.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2.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2.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2.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2.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2.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2.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2.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2.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2.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2.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2.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2.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2.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2.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2.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2.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2.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2.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2.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2.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2.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2.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2.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2.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2.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2.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2.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2.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2.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2.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2.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2.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2.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2.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2.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2.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2.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2.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2.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2.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2.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2.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2.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2.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2.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2.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2.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2.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2.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2.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2.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2.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2.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2.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2.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2.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2.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2.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2.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2.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2.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2.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2.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2.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2.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2.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2.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2.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2.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2.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2.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2.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2.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2.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2.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2.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2.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2.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2.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2.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2.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2.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2.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2.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2.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2.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2.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2.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2.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2.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2.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2.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2.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2.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2.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2.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2.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2.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2.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2.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2.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2.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2.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2.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2.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2.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2.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2.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2.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2.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2.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2.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2.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2.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2.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2.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2.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2.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2.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2.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2.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2.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2.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2.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2.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2.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2.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2.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2.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2.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2.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2.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2.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2.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2.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2.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2.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2.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2.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2.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2.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2.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2.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2.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2.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2.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2.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2.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2.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2.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2.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2.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2.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2.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2.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2.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2.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2.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2.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2.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2.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2.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2.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2.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2.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2.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2.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2.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2.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2.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2.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2.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2.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2.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2.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2.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2.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2.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2.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2.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2.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2.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2.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2.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2.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2.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2.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2.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2.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2.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2.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2.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2.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2.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2.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2.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2.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2.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2.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2.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2.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2.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2.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2.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2.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2.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2.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2.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2.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2.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2.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2.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2.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2.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2.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2.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2.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2.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2.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2.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2.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2.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2.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2.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printOptions/>
  <pageMargins bottom="0.7480314960629921" footer="0.0" header="0.0" left="0.2362204724409449" right="0.2362204724409449" top="0.7480314960629921"/>
  <pageSetup paperSize="9" orientation="landscape"/>
  <headerFooter>
    <oddFooter>&amp;L&amp;F_&amp;A&amp;C&amp;P/&amp;R&amp;D_&amp;T</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2009-12-01T16:09:30Z</dcterms:created>
  <dc:creator>Henri ISAAC</dc:creator>
</cp:coreProperties>
</file>