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48054_ed_ac_uk/Documents/Year 4/Dissertation/Meta-Analysis/"/>
    </mc:Choice>
  </mc:AlternateContent>
  <xr:revisionPtr revIDLastSave="3431" documentId="8_{7B9C3995-F770-6B40-BC49-890F84483B94}" xr6:coauthVersionLast="47" xr6:coauthVersionMax="47" xr10:uidLastSave="{454F1D41-6C1A-BC4D-900A-8695255E4CB8}"/>
  <bookViews>
    <workbookView xWindow="0" yWindow="500" windowWidth="28800" windowHeight="16280" xr2:uid="{00000000-000D-0000-FFFF-FFFF00000000}"/>
  </bookViews>
  <sheets>
    <sheet name="DATA" sheetId="1" r:id="rId1"/>
    <sheet name="DESCRIPTIVE STATS" sheetId="4" r:id="rId2"/>
    <sheet name="COUNTRY CODES" sheetId="5" r:id="rId3"/>
    <sheet name="ADMIN" sheetId="3" r:id="rId4"/>
    <sheet name="codes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2" l="1"/>
  <c r="B40" i="1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9" i="2"/>
  <c r="B84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44" i="2"/>
  <c r="B45" i="2"/>
  <c r="B46" i="2"/>
  <c r="B47" i="2"/>
  <c r="B48" i="2"/>
  <c r="B49" i="2"/>
  <c r="B71" i="2"/>
  <c r="B72" i="2"/>
  <c r="B73" i="2"/>
  <c r="B74" i="2"/>
  <c r="B75" i="2"/>
  <c r="B76" i="2"/>
  <c r="B77" i="2"/>
  <c r="B78" i="2"/>
  <c r="B79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80" i="2"/>
  <c r="B81" i="2"/>
  <c r="B82" i="2"/>
  <c r="B83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40" i="2"/>
  <c r="B42" i="2"/>
  <c r="B43" i="2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491" i="1"/>
  <c r="AC492" i="1"/>
  <c r="AC493" i="1"/>
  <c r="AC494" i="1"/>
  <c r="AC495" i="1"/>
  <c r="AC496" i="1"/>
  <c r="AC497" i="1"/>
  <c r="AC498" i="1"/>
  <c r="AC499" i="1"/>
  <c r="AC500" i="1"/>
  <c r="AC15" i="1"/>
  <c r="AC16" i="1"/>
  <c r="AC24" i="1"/>
  <c r="AC25" i="1"/>
  <c r="AC41" i="1"/>
  <c r="AC42" i="1"/>
  <c r="AC43" i="1"/>
  <c r="AC44" i="1"/>
  <c r="AC70" i="1"/>
  <c r="AC71" i="1"/>
  <c r="AC72" i="1"/>
  <c r="AC81" i="1"/>
  <c r="AC82" i="1"/>
  <c r="AC83" i="1"/>
  <c r="AC88" i="1"/>
  <c r="AC89" i="1"/>
  <c r="AC90" i="1"/>
  <c r="AC91" i="1"/>
  <c r="AC92" i="1"/>
  <c r="AC93" i="1"/>
  <c r="AC103" i="1"/>
  <c r="AC104" i="1"/>
  <c r="AC105" i="1"/>
  <c r="AC130" i="1"/>
  <c r="AC131" i="1"/>
  <c r="AC132" i="1"/>
  <c r="AC133" i="1"/>
  <c r="AC134" i="1"/>
  <c r="AC135" i="1"/>
  <c r="AC136" i="1"/>
  <c r="AC137" i="1"/>
  <c r="AC183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39" i="1"/>
  <c r="AC240" i="1"/>
  <c r="AC241" i="1"/>
  <c r="AC242" i="1"/>
  <c r="AC243" i="1"/>
  <c r="AC244" i="1"/>
  <c r="AC245" i="1"/>
  <c r="AC246" i="1"/>
  <c r="AC247" i="1"/>
  <c r="AC248" i="1"/>
  <c r="AC249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423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83" i="1"/>
  <c r="AC484" i="1"/>
  <c r="AC485" i="1"/>
  <c r="AC486" i="1"/>
  <c r="AC487" i="1"/>
  <c r="AC488" i="1"/>
  <c r="AC489" i="1"/>
  <c r="AC490" i="1"/>
  <c r="G76" i="4" a="1"/>
  <c r="G76" i="4" s="1"/>
  <c r="G77" i="4" a="1"/>
  <c r="G77" i="4" s="1"/>
  <c r="G81" i="4" a="1"/>
  <c r="G81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3" i="4" a="1"/>
  <c r="G93" i="4" s="1"/>
  <c r="G94" i="4" a="1"/>
  <c r="G94" i="4" s="1"/>
  <c r="G92" i="4" a="1"/>
  <c r="G92" i="4" s="1"/>
  <c r="G84" i="4" a="1"/>
  <c r="G84" i="4" s="1"/>
  <c r="G80" i="4" a="1"/>
  <c r="G80" i="4" s="1"/>
  <c r="G75" i="4" a="1"/>
  <c r="G75" i="4" s="1"/>
  <c r="G69" i="4" a="1"/>
  <c r="G69" i="4" s="1"/>
  <c r="G70" i="4" a="1"/>
  <c r="G70" i="4" s="1"/>
  <c r="G71" i="4" a="1"/>
  <c r="G71" i="4" s="1"/>
  <c r="G72" i="4" a="1"/>
  <c r="G72" i="4" s="1"/>
  <c r="G68" i="4" a="1"/>
  <c r="G68" i="4" s="1"/>
  <c r="G64" i="4" a="1"/>
  <c r="G64" i="4" s="1"/>
  <c r="G65" i="4" a="1"/>
  <c r="G65" i="4" s="1"/>
  <c r="G63" i="4" a="1"/>
  <c r="G63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54" i="4" a="1"/>
  <c r="G54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41" i="4" a="1"/>
  <c r="G41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6" i="4" a="1"/>
  <c r="G6" i="4" s="1"/>
  <c r="G7" i="4" a="1"/>
  <c r="G7" i="4" s="1"/>
  <c r="G8" i="4" a="1"/>
  <c r="G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9" i="4" a="1"/>
  <c r="G9" i="4" s="1"/>
  <c r="G10" i="4" a="1"/>
  <c r="G10" i="4" s="1"/>
  <c r="B6" i="4"/>
  <c r="G95" i="4" a="1"/>
  <c r="G95" i="4" s="1"/>
  <c r="B95" i="4"/>
  <c r="K95" i="4" a="1"/>
  <c r="K95" i="4" s="1"/>
  <c r="J95" i="4" a="1"/>
  <c r="J95" i="4" s="1"/>
  <c r="I95" i="4" a="1"/>
  <c r="I95" i="4" s="1"/>
  <c r="H95" i="4" a="1"/>
  <c r="H95" i="4" s="1"/>
  <c r="F95" i="4" a="1"/>
  <c r="F95" i="4" s="1"/>
  <c r="E95" i="4" a="1"/>
  <c r="E95" i="4" s="1"/>
  <c r="D95" i="4" a="1"/>
  <c r="D95" i="4" s="1"/>
  <c r="C95" i="4" a="1"/>
  <c r="C95" i="4" s="1"/>
  <c r="C7" i="4" a="1"/>
  <c r="C7" i="4" s="1"/>
  <c r="D7" i="4" a="1"/>
  <c r="D7" i="4" s="1"/>
  <c r="E7" i="4" a="1"/>
  <c r="E7" i="4" s="1"/>
  <c r="F7" i="4" a="1"/>
  <c r="F7" i="4" s="1"/>
  <c r="C8" i="4" a="1"/>
  <c r="C8" i="4" s="1"/>
  <c r="D8" i="4" a="1"/>
  <c r="D8" i="4" s="1"/>
  <c r="E8" i="4" a="1"/>
  <c r="E8" i="4" s="1"/>
  <c r="F8" i="4" a="1"/>
  <c r="F8" i="4" s="1"/>
  <c r="C9" i="4" a="1"/>
  <c r="C9" i="4" s="1"/>
  <c r="D9" i="4" a="1"/>
  <c r="D9" i="4" s="1"/>
  <c r="E9" i="4" a="1"/>
  <c r="E9" i="4" s="1"/>
  <c r="F9" i="4" a="1"/>
  <c r="F9" i="4" s="1"/>
  <c r="C10" i="4" a="1"/>
  <c r="C10" i="4" s="1"/>
  <c r="D10" i="4" a="1"/>
  <c r="D10" i="4" s="1"/>
  <c r="E10" i="4" a="1"/>
  <c r="E10" i="4" s="1"/>
  <c r="F10" i="4" a="1"/>
  <c r="F10" i="4" s="1"/>
  <c r="C11" i="4" a="1"/>
  <c r="C11" i="4" s="1"/>
  <c r="D11" i="4" a="1"/>
  <c r="D11" i="4" s="1"/>
  <c r="E11" i="4" a="1"/>
  <c r="E11" i="4" s="1"/>
  <c r="F11" i="4" a="1"/>
  <c r="F11" i="4" s="1"/>
  <c r="C12" i="4" a="1"/>
  <c r="C12" i="4" s="1"/>
  <c r="D12" i="4" a="1"/>
  <c r="D12" i="4" s="1"/>
  <c r="E12" i="4" a="1"/>
  <c r="E12" i="4" s="1"/>
  <c r="F12" i="4" a="1"/>
  <c r="F12" i="4" s="1"/>
  <c r="C13" i="4" a="1"/>
  <c r="C13" i="4" s="1"/>
  <c r="D13" i="4" a="1"/>
  <c r="D13" i="4" s="1"/>
  <c r="E13" i="4" a="1"/>
  <c r="E13" i="4" s="1"/>
  <c r="F13" i="4" a="1"/>
  <c r="F13" i="4" s="1"/>
  <c r="C14" i="4" a="1"/>
  <c r="C14" i="4" s="1"/>
  <c r="D14" i="4" a="1"/>
  <c r="D14" i="4" s="1"/>
  <c r="E14" i="4" a="1"/>
  <c r="E14" i="4" s="1"/>
  <c r="F14" i="4" a="1"/>
  <c r="F14" i="4" s="1"/>
  <c r="C15" i="4" a="1"/>
  <c r="C15" i="4" s="1"/>
  <c r="D15" i="4" a="1"/>
  <c r="D15" i="4" s="1"/>
  <c r="E15" i="4" a="1"/>
  <c r="E15" i="4" s="1"/>
  <c r="F15" i="4" a="1"/>
  <c r="F15" i="4" s="1"/>
  <c r="C16" i="4" a="1"/>
  <c r="C16" i="4" s="1"/>
  <c r="D16" i="4" a="1"/>
  <c r="D16" i="4" s="1"/>
  <c r="E16" i="4" a="1"/>
  <c r="E16" i="4" s="1"/>
  <c r="F16" i="4" a="1"/>
  <c r="F16" i="4" s="1"/>
  <c r="C17" i="4" a="1"/>
  <c r="C17" i="4" s="1"/>
  <c r="D17" i="4" a="1"/>
  <c r="D17" i="4" s="1"/>
  <c r="E17" i="4" a="1"/>
  <c r="E17" i="4" s="1"/>
  <c r="F17" i="4" a="1"/>
  <c r="F17" i="4" s="1"/>
  <c r="C18" i="4" a="1"/>
  <c r="C18" i="4" s="1"/>
  <c r="D18" i="4" a="1"/>
  <c r="D18" i="4" s="1"/>
  <c r="E18" i="4" a="1"/>
  <c r="E18" i="4" s="1"/>
  <c r="F18" i="4" a="1"/>
  <c r="F18" i="4" s="1"/>
  <c r="C19" i="4" a="1"/>
  <c r="C19" i="4" s="1"/>
  <c r="D19" i="4" a="1"/>
  <c r="D19" i="4" s="1"/>
  <c r="E19" i="4" a="1"/>
  <c r="E19" i="4" s="1"/>
  <c r="F19" i="4" a="1"/>
  <c r="F19" i="4" s="1"/>
  <c r="C20" i="4" a="1"/>
  <c r="C20" i="4" s="1"/>
  <c r="D20" i="4" a="1"/>
  <c r="D20" i="4" s="1"/>
  <c r="E20" i="4" a="1"/>
  <c r="E20" i="4" s="1"/>
  <c r="F20" i="4" a="1"/>
  <c r="F20" i="4" s="1"/>
  <c r="C21" i="4" a="1"/>
  <c r="C21" i="4" s="1"/>
  <c r="D21" i="4" a="1"/>
  <c r="D21" i="4" s="1"/>
  <c r="E21" i="4" a="1"/>
  <c r="E21" i="4" s="1"/>
  <c r="F21" i="4" a="1"/>
  <c r="F21" i="4" s="1"/>
  <c r="C22" i="4" a="1"/>
  <c r="C22" i="4" s="1"/>
  <c r="D22" i="4" a="1"/>
  <c r="D22" i="4" s="1"/>
  <c r="E22" i="4" a="1"/>
  <c r="E22" i="4" s="1"/>
  <c r="F22" i="4" a="1"/>
  <c r="F22" i="4" s="1"/>
  <c r="C23" i="4" a="1"/>
  <c r="C23" i="4" s="1"/>
  <c r="D23" i="4" a="1"/>
  <c r="D23" i="4" s="1"/>
  <c r="E23" i="4" a="1"/>
  <c r="E23" i="4" s="1"/>
  <c r="F23" i="4" a="1"/>
  <c r="F23" i="4" s="1"/>
  <c r="C24" i="4" a="1"/>
  <c r="C24" i="4" s="1"/>
  <c r="D24" i="4" a="1"/>
  <c r="D24" i="4" s="1"/>
  <c r="E24" i="4" a="1"/>
  <c r="E24" i="4" s="1"/>
  <c r="F24" i="4" a="1"/>
  <c r="F24" i="4" s="1"/>
  <c r="C25" i="4" a="1"/>
  <c r="C25" i="4" s="1"/>
  <c r="D25" i="4" a="1"/>
  <c r="D25" i="4" s="1"/>
  <c r="E25" i="4" a="1"/>
  <c r="E25" i="4" s="1"/>
  <c r="F25" i="4" a="1"/>
  <c r="F25" i="4" s="1"/>
  <c r="C26" i="4" a="1"/>
  <c r="C26" i="4" s="1"/>
  <c r="D26" i="4" a="1"/>
  <c r="D26" i="4" s="1"/>
  <c r="E26" i="4" a="1"/>
  <c r="E26" i="4" s="1"/>
  <c r="F26" i="4" a="1"/>
  <c r="F26" i="4" s="1"/>
  <c r="C27" i="4" a="1"/>
  <c r="C27" i="4" s="1"/>
  <c r="D27" i="4" a="1"/>
  <c r="D27" i="4" s="1"/>
  <c r="E27" i="4" a="1"/>
  <c r="E27" i="4" s="1"/>
  <c r="F27" i="4" a="1"/>
  <c r="F27" i="4" s="1"/>
  <c r="C28" i="4" a="1"/>
  <c r="C28" i="4" s="1"/>
  <c r="D28" i="4" a="1"/>
  <c r="D28" i="4" s="1"/>
  <c r="E28" i="4" a="1"/>
  <c r="E28" i="4" s="1"/>
  <c r="F28" i="4" a="1"/>
  <c r="F28" i="4" s="1"/>
  <c r="C29" i="4" a="1"/>
  <c r="C29" i="4" s="1"/>
  <c r="D29" i="4" a="1"/>
  <c r="D29" i="4" s="1"/>
  <c r="E29" i="4" a="1"/>
  <c r="E29" i="4" s="1"/>
  <c r="F29" i="4" a="1"/>
  <c r="F29" i="4" s="1"/>
  <c r="C30" i="4" a="1"/>
  <c r="C30" i="4" s="1"/>
  <c r="D30" i="4" a="1"/>
  <c r="D30" i="4" s="1"/>
  <c r="E30" i="4" a="1"/>
  <c r="E30" i="4" s="1"/>
  <c r="F30" i="4" a="1"/>
  <c r="F30" i="4" s="1"/>
  <c r="C31" i="4" a="1"/>
  <c r="C31" i="4" s="1"/>
  <c r="D31" i="4" a="1"/>
  <c r="D31" i="4" s="1"/>
  <c r="E31" i="4" a="1"/>
  <c r="E31" i="4" s="1"/>
  <c r="F31" i="4" a="1"/>
  <c r="F31" i="4" s="1"/>
  <c r="C32" i="4" a="1"/>
  <c r="C32" i="4" s="1"/>
  <c r="D32" i="4" a="1"/>
  <c r="D32" i="4" s="1"/>
  <c r="E32" i="4" a="1"/>
  <c r="E32" i="4" s="1"/>
  <c r="F32" i="4" a="1"/>
  <c r="F32" i="4" s="1"/>
  <c r="C33" i="4" a="1"/>
  <c r="C33" i="4" s="1"/>
  <c r="D33" i="4" a="1"/>
  <c r="D33" i="4" s="1"/>
  <c r="E33" i="4" a="1"/>
  <c r="E33" i="4" s="1"/>
  <c r="F33" i="4" a="1"/>
  <c r="F33" i="4" s="1"/>
  <c r="C34" i="4" a="1"/>
  <c r="C34" i="4" s="1"/>
  <c r="D34" i="4" a="1"/>
  <c r="D34" i="4" s="1"/>
  <c r="E34" i="4" a="1"/>
  <c r="E34" i="4" s="1"/>
  <c r="F34" i="4" a="1"/>
  <c r="F34" i="4" s="1"/>
  <c r="C35" i="4" a="1"/>
  <c r="C35" i="4" s="1"/>
  <c r="D35" i="4" a="1"/>
  <c r="D35" i="4" s="1"/>
  <c r="E35" i="4" a="1"/>
  <c r="E35" i="4" s="1"/>
  <c r="F35" i="4" a="1"/>
  <c r="F35" i="4" s="1"/>
  <c r="C36" i="4" a="1"/>
  <c r="C36" i="4" s="1"/>
  <c r="D36" i="4" a="1"/>
  <c r="D36" i="4" s="1"/>
  <c r="E36" i="4" a="1"/>
  <c r="E36" i="4" s="1"/>
  <c r="F36" i="4" a="1"/>
  <c r="F36" i="4" s="1"/>
  <c r="C37" i="4" a="1"/>
  <c r="C37" i="4" s="1"/>
  <c r="D37" i="4" a="1"/>
  <c r="D37" i="4" s="1"/>
  <c r="E37" i="4" a="1"/>
  <c r="E37" i="4" s="1"/>
  <c r="F37" i="4" a="1"/>
  <c r="F37" i="4" s="1"/>
  <c r="C38" i="4" a="1"/>
  <c r="C38" i="4" s="1"/>
  <c r="D38" i="4" a="1"/>
  <c r="D38" i="4" s="1"/>
  <c r="E38" i="4" a="1"/>
  <c r="E38" i="4" s="1"/>
  <c r="F38" i="4" a="1"/>
  <c r="F38" i="4" s="1"/>
  <c r="C40" i="4" a="1"/>
  <c r="C40" i="4" s="1"/>
  <c r="D40" i="4" a="1"/>
  <c r="D40" i="4" s="1"/>
  <c r="E40" i="4" a="1"/>
  <c r="E40" i="4" s="1"/>
  <c r="F40" i="4" a="1"/>
  <c r="F40" i="4" s="1"/>
  <c r="C41" i="4" a="1"/>
  <c r="C41" i="4" s="1"/>
  <c r="D41" i="4" a="1"/>
  <c r="D41" i="4" s="1"/>
  <c r="E41" i="4" a="1"/>
  <c r="E41" i="4" s="1"/>
  <c r="F41" i="4" a="1"/>
  <c r="F41" i="4" s="1"/>
  <c r="C42" i="4" a="1"/>
  <c r="C42" i="4" s="1"/>
  <c r="D42" i="4" a="1"/>
  <c r="D42" i="4" s="1"/>
  <c r="E42" i="4" a="1"/>
  <c r="E42" i="4" s="1"/>
  <c r="F42" i="4" a="1"/>
  <c r="F42" i="4" s="1"/>
  <c r="C43" i="4" a="1"/>
  <c r="C43" i="4" s="1"/>
  <c r="D43" i="4" a="1"/>
  <c r="D43" i="4" s="1"/>
  <c r="E43" i="4" a="1"/>
  <c r="E43" i="4" s="1"/>
  <c r="F43" i="4" a="1"/>
  <c r="F43" i="4" s="1"/>
  <c r="C44" i="4" a="1"/>
  <c r="C44" i="4" s="1"/>
  <c r="D44" i="4" a="1"/>
  <c r="D44" i="4" s="1"/>
  <c r="E44" i="4" a="1"/>
  <c r="E44" i="4" s="1"/>
  <c r="F44" i="4" a="1"/>
  <c r="F44" i="4" s="1"/>
  <c r="C45" i="4" a="1"/>
  <c r="C45" i="4" s="1"/>
  <c r="D45" i="4" a="1"/>
  <c r="D45" i="4" s="1"/>
  <c r="E45" i="4" a="1"/>
  <c r="E45" i="4" s="1"/>
  <c r="F45" i="4" a="1"/>
  <c r="F45" i="4" s="1"/>
  <c r="C46" i="4" a="1"/>
  <c r="C46" i="4" s="1"/>
  <c r="D46" i="4" a="1"/>
  <c r="D46" i="4" s="1"/>
  <c r="E46" i="4" a="1"/>
  <c r="E46" i="4" s="1"/>
  <c r="F46" i="4" a="1"/>
  <c r="F46" i="4" s="1"/>
  <c r="C47" i="4" a="1"/>
  <c r="C47" i="4" s="1"/>
  <c r="D47" i="4" a="1"/>
  <c r="D47" i="4" s="1"/>
  <c r="E47" i="4" a="1"/>
  <c r="E47" i="4" s="1"/>
  <c r="F47" i="4" a="1"/>
  <c r="F47" i="4" s="1"/>
  <c r="C48" i="4" a="1"/>
  <c r="C48" i="4" s="1"/>
  <c r="D48" i="4" a="1"/>
  <c r="D48" i="4" s="1"/>
  <c r="E48" i="4" a="1"/>
  <c r="E48" i="4" s="1"/>
  <c r="F48" i="4" a="1"/>
  <c r="F48" i="4" s="1"/>
  <c r="C49" i="4" a="1"/>
  <c r="C49" i="4" s="1"/>
  <c r="D49" i="4" a="1"/>
  <c r="D49" i="4" s="1"/>
  <c r="E49" i="4" a="1"/>
  <c r="E49" i="4" s="1"/>
  <c r="F49" i="4" a="1"/>
  <c r="F49" i="4" s="1"/>
  <c r="C50" i="4" a="1"/>
  <c r="C50" i="4" s="1"/>
  <c r="D50" i="4" a="1"/>
  <c r="D50" i="4" s="1"/>
  <c r="E50" i="4" a="1"/>
  <c r="E50" i="4" s="1"/>
  <c r="F50" i="4" a="1"/>
  <c r="F50" i="4" s="1"/>
  <c r="C51" i="4" a="1"/>
  <c r="C51" i="4" s="1"/>
  <c r="D51" i="4" a="1"/>
  <c r="D51" i="4" s="1"/>
  <c r="E51" i="4" a="1"/>
  <c r="E51" i="4" s="1"/>
  <c r="F51" i="4" a="1"/>
  <c r="F51" i="4" s="1"/>
  <c r="C53" i="4" a="1"/>
  <c r="C53" i="4" s="1"/>
  <c r="D53" i="4" a="1"/>
  <c r="D53" i="4" s="1"/>
  <c r="E53" i="4" a="1"/>
  <c r="E53" i="4" s="1"/>
  <c r="F53" i="4" a="1"/>
  <c r="F53" i="4" s="1"/>
  <c r="C54" i="4" a="1"/>
  <c r="C54" i="4" s="1"/>
  <c r="D54" i="4" a="1"/>
  <c r="D54" i="4" s="1"/>
  <c r="E54" i="4" a="1"/>
  <c r="E54" i="4" s="1"/>
  <c r="F54" i="4" a="1"/>
  <c r="F54" i="4" s="1"/>
  <c r="C55" i="4" a="1"/>
  <c r="C55" i="4" s="1"/>
  <c r="D55" i="4" a="1"/>
  <c r="D55" i="4" s="1"/>
  <c r="E55" i="4" a="1"/>
  <c r="E55" i="4" s="1"/>
  <c r="F55" i="4" a="1"/>
  <c r="F55" i="4" s="1"/>
  <c r="C56" i="4" a="1"/>
  <c r="C56" i="4" s="1"/>
  <c r="D56" i="4" a="1"/>
  <c r="D56" i="4" s="1"/>
  <c r="E56" i="4" a="1"/>
  <c r="E56" i="4" s="1"/>
  <c r="F56" i="4" a="1"/>
  <c r="F56" i="4" s="1"/>
  <c r="C57" i="4" a="1"/>
  <c r="C57" i="4" s="1"/>
  <c r="D57" i="4" a="1"/>
  <c r="D57" i="4" s="1"/>
  <c r="E57" i="4" a="1"/>
  <c r="E57" i="4" s="1"/>
  <c r="F57" i="4" a="1"/>
  <c r="F57" i="4" s="1"/>
  <c r="C58" i="4" a="1"/>
  <c r="C58" i="4" s="1"/>
  <c r="D58" i="4" a="1"/>
  <c r="D58" i="4" s="1"/>
  <c r="E58" i="4" a="1"/>
  <c r="E58" i="4" s="1"/>
  <c r="F58" i="4" a="1"/>
  <c r="F58" i="4" s="1"/>
  <c r="C59" i="4" a="1"/>
  <c r="C59" i="4" s="1"/>
  <c r="D59" i="4" a="1"/>
  <c r="D59" i="4" s="1"/>
  <c r="E59" i="4" a="1"/>
  <c r="E59" i="4" s="1"/>
  <c r="F59" i="4" a="1"/>
  <c r="F59" i="4" s="1"/>
  <c r="C60" i="4" a="1"/>
  <c r="C60" i="4" s="1"/>
  <c r="D60" i="4" a="1"/>
  <c r="D60" i="4" s="1"/>
  <c r="E60" i="4" a="1"/>
  <c r="E60" i="4" s="1"/>
  <c r="F60" i="4" a="1"/>
  <c r="F60" i="4" s="1"/>
  <c r="C62" i="4" a="1"/>
  <c r="C62" i="4" s="1"/>
  <c r="D62" i="4" a="1"/>
  <c r="D62" i="4" s="1"/>
  <c r="E62" i="4" a="1"/>
  <c r="E62" i="4" s="1"/>
  <c r="F62" i="4" a="1"/>
  <c r="F62" i="4" s="1"/>
  <c r="C63" i="4" a="1"/>
  <c r="C63" i="4" s="1"/>
  <c r="D63" i="4" a="1"/>
  <c r="D63" i="4" s="1"/>
  <c r="E63" i="4" a="1"/>
  <c r="E63" i="4" s="1"/>
  <c r="F63" i="4" a="1"/>
  <c r="F63" i="4" s="1"/>
  <c r="C64" i="4" a="1"/>
  <c r="C64" i="4" s="1"/>
  <c r="D64" i="4" a="1"/>
  <c r="D64" i="4" s="1"/>
  <c r="E64" i="4" a="1"/>
  <c r="E64" i="4" s="1"/>
  <c r="F64" i="4" a="1"/>
  <c r="F64" i="4" s="1"/>
  <c r="C65" i="4" a="1"/>
  <c r="C65" i="4" s="1"/>
  <c r="D65" i="4" a="1"/>
  <c r="D65" i="4" s="1"/>
  <c r="E65" i="4" a="1"/>
  <c r="E65" i="4" s="1"/>
  <c r="F65" i="4" a="1"/>
  <c r="F65" i="4" s="1"/>
  <c r="C67" i="4" a="1"/>
  <c r="C67" i="4" s="1"/>
  <c r="D67" i="4" a="1"/>
  <c r="D67" i="4" s="1"/>
  <c r="E67" i="4" a="1"/>
  <c r="E67" i="4" s="1"/>
  <c r="F67" i="4" a="1"/>
  <c r="F67" i="4" s="1"/>
  <c r="C68" i="4" a="1"/>
  <c r="C68" i="4" s="1"/>
  <c r="D68" i="4" a="1"/>
  <c r="D68" i="4" s="1"/>
  <c r="E68" i="4" a="1"/>
  <c r="E68" i="4" s="1"/>
  <c r="F68" i="4" a="1"/>
  <c r="F68" i="4" s="1"/>
  <c r="C69" i="4" a="1"/>
  <c r="C69" i="4" s="1"/>
  <c r="D69" i="4" a="1"/>
  <c r="D69" i="4" s="1"/>
  <c r="E69" i="4" a="1"/>
  <c r="E69" i="4" s="1"/>
  <c r="F69" i="4" a="1"/>
  <c r="F69" i="4" s="1"/>
  <c r="C70" i="4" a="1"/>
  <c r="C70" i="4" s="1"/>
  <c r="D70" i="4" a="1"/>
  <c r="D70" i="4" s="1"/>
  <c r="E70" i="4" a="1"/>
  <c r="E70" i="4" s="1"/>
  <c r="F70" i="4" a="1"/>
  <c r="F70" i="4" s="1"/>
  <c r="C71" i="4" a="1"/>
  <c r="C71" i="4" s="1"/>
  <c r="D71" i="4" a="1"/>
  <c r="D71" i="4" s="1"/>
  <c r="E71" i="4" a="1"/>
  <c r="E71" i="4" s="1"/>
  <c r="F71" i="4" a="1"/>
  <c r="F71" i="4" s="1"/>
  <c r="C72" i="4" a="1"/>
  <c r="C72" i="4" s="1"/>
  <c r="D72" i="4" a="1"/>
  <c r="D72" i="4" s="1"/>
  <c r="E72" i="4" a="1"/>
  <c r="E72" i="4" s="1"/>
  <c r="F72" i="4" a="1"/>
  <c r="F72" i="4" s="1"/>
  <c r="C74" i="4" a="1"/>
  <c r="C74" i="4" s="1"/>
  <c r="D74" i="4" a="1"/>
  <c r="D74" i="4" s="1"/>
  <c r="E74" i="4" a="1"/>
  <c r="E74" i="4" s="1"/>
  <c r="F74" i="4" a="1"/>
  <c r="F74" i="4" s="1"/>
  <c r="C75" i="4" a="1"/>
  <c r="C75" i="4" s="1"/>
  <c r="D75" i="4" a="1"/>
  <c r="D75" i="4" s="1"/>
  <c r="E75" i="4" a="1"/>
  <c r="E75" i="4" s="1"/>
  <c r="F75" i="4" a="1"/>
  <c r="F75" i="4" s="1"/>
  <c r="C76" i="4" a="1"/>
  <c r="C76" i="4" s="1"/>
  <c r="D76" i="4" a="1"/>
  <c r="D76" i="4" s="1"/>
  <c r="E76" i="4" a="1"/>
  <c r="E76" i="4" s="1"/>
  <c r="F76" i="4" a="1"/>
  <c r="F76" i="4" s="1"/>
  <c r="C77" i="4" a="1"/>
  <c r="C77" i="4" s="1"/>
  <c r="D77" i="4" a="1"/>
  <c r="D77" i="4" s="1"/>
  <c r="E77" i="4" a="1"/>
  <c r="E77" i="4" s="1"/>
  <c r="F77" i="4" a="1"/>
  <c r="F77" i="4" s="1"/>
  <c r="C79" i="4" a="1"/>
  <c r="C79" i="4" s="1"/>
  <c r="D79" i="4" a="1"/>
  <c r="D79" i="4" s="1"/>
  <c r="E79" i="4" a="1"/>
  <c r="E79" i="4" s="1"/>
  <c r="F79" i="4" a="1"/>
  <c r="F79" i="4" s="1"/>
  <c r="C80" i="4" a="1"/>
  <c r="C80" i="4" s="1"/>
  <c r="D80" i="4" a="1"/>
  <c r="D80" i="4" s="1"/>
  <c r="E80" i="4" a="1"/>
  <c r="E80" i="4" s="1"/>
  <c r="F80" i="4" a="1"/>
  <c r="F80" i="4" s="1"/>
  <c r="C81" i="4" a="1"/>
  <c r="C81" i="4" s="1"/>
  <c r="D81" i="4" a="1"/>
  <c r="D81" i="4" s="1"/>
  <c r="E81" i="4" a="1"/>
  <c r="E81" i="4" s="1"/>
  <c r="F81" i="4" a="1"/>
  <c r="F81" i="4" s="1"/>
  <c r="C83" i="4" a="1"/>
  <c r="C83" i="4" s="1"/>
  <c r="D83" i="4" a="1"/>
  <c r="D83" i="4" s="1"/>
  <c r="E83" i="4" a="1"/>
  <c r="E83" i="4" s="1"/>
  <c r="F83" i="4" a="1"/>
  <c r="F83" i="4" s="1"/>
  <c r="C84" i="4" a="1"/>
  <c r="C84" i="4" s="1"/>
  <c r="D84" i="4" a="1"/>
  <c r="D84" i="4" s="1"/>
  <c r="E84" i="4" a="1"/>
  <c r="E84" i="4" s="1"/>
  <c r="F84" i="4" a="1"/>
  <c r="F84" i="4" s="1"/>
  <c r="C85" i="4" a="1"/>
  <c r="C85" i="4" s="1"/>
  <c r="D85" i="4" a="1"/>
  <c r="D85" i="4" s="1"/>
  <c r="E85" i="4" a="1"/>
  <c r="E85" i="4" s="1"/>
  <c r="F85" i="4" a="1"/>
  <c r="F85" i="4" s="1"/>
  <c r="C86" i="4" a="1"/>
  <c r="C86" i="4" s="1"/>
  <c r="D86" i="4" a="1"/>
  <c r="D86" i="4" s="1"/>
  <c r="E86" i="4" a="1"/>
  <c r="E86" i="4" s="1"/>
  <c r="F86" i="4" a="1"/>
  <c r="F86" i="4" s="1"/>
  <c r="C87" i="4" a="1"/>
  <c r="C87" i="4" s="1"/>
  <c r="D87" i="4" a="1"/>
  <c r="D87" i="4" s="1"/>
  <c r="E87" i="4" a="1"/>
  <c r="E87" i="4" s="1"/>
  <c r="F87" i="4" a="1"/>
  <c r="F87" i="4" s="1"/>
  <c r="C88" i="4" a="1"/>
  <c r="C88" i="4" s="1"/>
  <c r="D88" i="4" a="1"/>
  <c r="D88" i="4" s="1"/>
  <c r="E88" i="4" a="1"/>
  <c r="E88" i="4" s="1"/>
  <c r="F88" i="4" a="1"/>
  <c r="F88" i="4" s="1"/>
  <c r="C89" i="4" a="1"/>
  <c r="C89" i="4" s="1"/>
  <c r="D89" i="4" a="1"/>
  <c r="D89" i="4" s="1"/>
  <c r="E89" i="4" a="1"/>
  <c r="E89" i="4" s="1"/>
  <c r="F89" i="4" a="1"/>
  <c r="F89" i="4" s="1"/>
  <c r="C91" i="4" a="1"/>
  <c r="C91" i="4" s="1"/>
  <c r="D91" i="4" a="1"/>
  <c r="D91" i="4" s="1"/>
  <c r="E91" i="4" a="1"/>
  <c r="E91" i="4" s="1"/>
  <c r="F91" i="4" a="1"/>
  <c r="F91" i="4" s="1"/>
  <c r="C92" i="4" a="1"/>
  <c r="C92" i="4" s="1"/>
  <c r="D92" i="4" a="1"/>
  <c r="D92" i="4" s="1"/>
  <c r="E92" i="4" a="1"/>
  <c r="E92" i="4" s="1"/>
  <c r="F92" i="4" a="1"/>
  <c r="F92" i="4" s="1"/>
  <c r="C93" i="4" a="1"/>
  <c r="C93" i="4" s="1"/>
  <c r="D93" i="4" a="1"/>
  <c r="D93" i="4" s="1"/>
  <c r="E93" i="4" a="1"/>
  <c r="E93" i="4" s="1"/>
  <c r="F93" i="4" a="1"/>
  <c r="F93" i="4" s="1"/>
  <c r="C94" i="4" a="1"/>
  <c r="C94" i="4" s="1"/>
  <c r="D94" i="4" a="1"/>
  <c r="D94" i="4" s="1"/>
  <c r="E94" i="4" a="1"/>
  <c r="E94" i="4" s="1"/>
  <c r="F94" i="4" a="1"/>
  <c r="F94" i="4" s="1"/>
  <c r="F6" i="4" a="1"/>
  <c r="F6" i="4" s="1"/>
  <c r="E6" i="4" a="1"/>
  <c r="E6" i="4" s="1"/>
  <c r="D6" i="4" a="1"/>
  <c r="D6" i="4" s="1"/>
  <c r="C6" i="4" a="1"/>
  <c r="C6" i="4" s="1"/>
  <c r="H6" i="4" a="1"/>
  <c r="H6" i="4" s="1"/>
  <c r="K7" i="4" a="1"/>
  <c r="K7" i="4" s="1"/>
  <c r="K8" i="4" a="1"/>
  <c r="K8" i="4" s="1"/>
  <c r="K9" i="4" a="1"/>
  <c r="K9" i="4" s="1"/>
  <c r="K10" i="4" a="1"/>
  <c r="K10" i="4" s="1"/>
  <c r="K11" i="4" a="1"/>
  <c r="K11" i="4" s="1"/>
  <c r="K12" i="4" a="1"/>
  <c r="K12" i="4" s="1"/>
  <c r="K13" i="4" a="1"/>
  <c r="K13" i="4" s="1"/>
  <c r="K14" i="4" a="1"/>
  <c r="K14" i="4" s="1"/>
  <c r="K15" i="4" a="1"/>
  <c r="K15" i="4" s="1"/>
  <c r="K16" i="4" a="1"/>
  <c r="K16" i="4" s="1"/>
  <c r="K17" i="4" a="1"/>
  <c r="K17" i="4" s="1"/>
  <c r="K18" i="4" a="1"/>
  <c r="K18" i="4" s="1"/>
  <c r="K19" i="4" a="1"/>
  <c r="K19" i="4" s="1"/>
  <c r="K20" i="4" a="1"/>
  <c r="K20" i="4" s="1"/>
  <c r="K21" i="4" a="1"/>
  <c r="K21" i="4" s="1"/>
  <c r="K22" i="4" a="1"/>
  <c r="K22" i="4" s="1"/>
  <c r="K23" i="4" a="1"/>
  <c r="K23" i="4" s="1"/>
  <c r="K24" i="4" a="1"/>
  <c r="K24" i="4" s="1"/>
  <c r="K25" i="4" a="1"/>
  <c r="K25" i="4" s="1"/>
  <c r="K26" i="4" a="1"/>
  <c r="K26" i="4" s="1"/>
  <c r="K27" i="4" a="1"/>
  <c r="K27" i="4" s="1"/>
  <c r="K28" i="4" a="1"/>
  <c r="K28" i="4" s="1"/>
  <c r="K29" i="4" a="1"/>
  <c r="K29" i="4" s="1"/>
  <c r="K30" i="4" a="1"/>
  <c r="K30" i="4" s="1"/>
  <c r="K31" i="4" a="1"/>
  <c r="K31" i="4" s="1"/>
  <c r="K32" i="4" a="1"/>
  <c r="K32" i="4" s="1"/>
  <c r="K33" i="4" a="1"/>
  <c r="K33" i="4" s="1"/>
  <c r="K34" i="4" a="1"/>
  <c r="K34" i="4" s="1"/>
  <c r="K35" i="4" a="1"/>
  <c r="K35" i="4" s="1"/>
  <c r="K36" i="4" a="1"/>
  <c r="K36" i="4" s="1"/>
  <c r="K37" i="4" a="1"/>
  <c r="K37" i="4" s="1"/>
  <c r="K38" i="4" a="1"/>
  <c r="K38" i="4" s="1"/>
  <c r="K40" i="4" a="1"/>
  <c r="K40" i="4" s="1"/>
  <c r="K41" i="4" a="1"/>
  <c r="K41" i="4" s="1"/>
  <c r="K42" i="4" a="1"/>
  <c r="K42" i="4" s="1"/>
  <c r="K43" i="4" a="1"/>
  <c r="K43" i="4" s="1"/>
  <c r="K44" i="4" a="1"/>
  <c r="K44" i="4" s="1"/>
  <c r="K45" i="4" a="1"/>
  <c r="K45" i="4" s="1"/>
  <c r="K46" i="4" a="1"/>
  <c r="K46" i="4" s="1"/>
  <c r="K47" i="4" a="1"/>
  <c r="K47" i="4" s="1"/>
  <c r="K48" i="4" a="1"/>
  <c r="K48" i="4" s="1"/>
  <c r="K49" i="4" a="1"/>
  <c r="K49" i="4" s="1"/>
  <c r="K50" i="4" a="1"/>
  <c r="K50" i="4" s="1"/>
  <c r="K51" i="4" a="1"/>
  <c r="K51" i="4" s="1"/>
  <c r="K53" i="4" a="1"/>
  <c r="K53" i="4" s="1"/>
  <c r="K54" i="4" a="1"/>
  <c r="K54" i="4" s="1"/>
  <c r="K55" i="4" a="1"/>
  <c r="K55" i="4" s="1"/>
  <c r="K56" i="4" a="1"/>
  <c r="K56" i="4" s="1"/>
  <c r="K57" i="4" a="1"/>
  <c r="K57" i="4" s="1"/>
  <c r="K58" i="4" a="1"/>
  <c r="K58" i="4" s="1"/>
  <c r="K59" i="4" a="1"/>
  <c r="K59" i="4" s="1"/>
  <c r="K60" i="4" a="1"/>
  <c r="K60" i="4" s="1"/>
  <c r="K62" i="4" a="1"/>
  <c r="K62" i="4" s="1"/>
  <c r="K63" i="4" a="1"/>
  <c r="K63" i="4" s="1"/>
  <c r="K64" i="4" a="1"/>
  <c r="K64" i="4" s="1"/>
  <c r="K65" i="4" a="1"/>
  <c r="K65" i="4" s="1"/>
  <c r="K67" i="4" a="1"/>
  <c r="K67" i="4" s="1"/>
  <c r="K68" i="4" a="1"/>
  <c r="K68" i="4" s="1"/>
  <c r="K69" i="4" a="1"/>
  <c r="K69" i="4" s="1"/>
  <c r="K70" i="4" a="1"/>
  <c r="K70" i="4" s="1"/>
  <c r="K71" i="4" a="1"/>
  <c r="K71" i="4" s="1"/>
  <c r="K72" i="4" a="1"/>
  <c r="K72" i="4" s="1"/>
  <c r="K74" i="4" a="1"/>
  <c r="K74" i="4" s="1"/>
  <c r="K75" i="4" a="1"/>
  <c r="K75" i="4" s="1"/>
  <c r="K76" i="4" a="1"/>
  <c r="K76" i="4" s="1"/>
  <c r="K77" i="4" a="1"/>
  <c r="K77" i="4" s="1"/>
  <c r="K79" i="4" a="1"/>
  <c r="K79" i="4" s="1"/>
  <c r="K80" i="4" a="1"/>
  <c r="K80" i="4" s="1"/>
  <c r="K81" i="4" a="1"/>
  <c r="K81" i="4" s="1"/>
  <c r="K83" i="4" a="1"/>
  <c r="K83" i="4" s="1"/>
  <c r="K84" i="4" a="1"/>
  <c r="K84" i="4" s="1"/>
  <c r="K85" i="4" a="1"/>
  <c r="K85" i="4" s="1"/>
  <c r="K86" i="4" a="1"/>
  <c r="K86" i="4" s="1"/>
  <c r="K87" i="4" a="1"/>
  <c r="K87" i="4" s="1"/>
  <c r="K88" i="4" a="1"/>
  <c r="K88" i="4" s="1"/>
  <c r="K89" i="4" a="1"/>
  <c r="K89" i="4" s="1"/>
  <c r="K91" i="4" a="1"/>
  <c r="K91" i="4" s="1"/>
  <c r="K92" i="4" a="1"/>
  <c r="K92" i="4" s="1"/>
  <c r="K93" i="4" a="1"/>
  <c r="K93" i="4" s="1"/>
  <c r="K94" i="4" a="1"/>
  <c r="K94" i="4" s="1"/>
  <c r="K6" i="4" a="1"/>
  <c r="K6" i="4" s="1"/>
  <c r="J7" i="4" a="1"/>
  <c r="J7" i="4" s="1"/>
  <c r="J8" i="4" a="1"/>
  <c r="J8" i="4" s="1"/>
  <c r="J9" i="4" a="1"/>
  <c r="J9" i="4" s="1"/>
  <c r="J10" i="4" a="1"/>
  <c r="J10" i="4" s="1"/>
  <c r="J11" i="4" a="1"/>
  <c r="J11" i="4" s="1"/>
  <c r="J12" i="4" a="1"/>
  <c r="J12" i="4" s="1"/>
  <c r="J13" i="4" a="1"/>
  <c r="J13" i="4" s="1"/>
  <c r="J14" i="4" a="1"/>
  <c r="J14" i="4" s="1"/>
  <c r="J15" i="4" a="1"/>
  <c r="J15" i="4" s="1"/>
  <c r="J16" i="4" a="1"/>
  <c r="J16" i="4" s="1"/>
  <c r="J17" i="4" a="1"/>
  <c r="J17" i="4" s="1"/>
  <c r="J18" i="4" a="1"/>
  <c r="J18" i="4" s="1"/>
  <c r="J19" i="4" a="1"/>
  <c r="J19" i="4" s="1"/>
  <c r="J20" i="4" a="1"/>
  <c r="J20" i="4" s="1"/>
  <c r="J21" i="4" a="1"/>
  <c r="J21" i="4" s="1"/>
  <c r="J22" i="4" a="1"/>
  <c r="J22" i="4" s="1"/>
  <c r="J23" i="4" a="1"/>
  <c r="J23" i="4" s="1"/>
  <c r="J24" i="4" a="1"/>
  <c r="J24" i="4" s="1"/>
  <c r="J25" i="4" a="1"/>
  <c r="J25" i="4" s="1"/>
  <c r="J26" i="4" a="1"/>
  <c r="J26" i="4" s="1"/>
  <c r="J27" i="4" a="1"/>
  <c r="J27" i="4" s="1"/>
  <c r="J28" i="4" a="1"/>
  <c r="J28" i="4" s="1"/>
  <c r="J29" i="4" a="1"/>
  <c r="J29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J35" i="4" a="1"/>
  <c r="J35" i="4" s="1"/>
  <c r="J36" i="4" a="1"/>
  <c r="J36" i="4" s="1"/>
  <c r="J37" i="4" a="1"/>
  <c r="J37" i="4" s="1"/>
  <c r="J38" i="4" a="1"/>
  <c r="J38" i="4" s="1"/>
  <c r="J40" i="4" a="1"/>
  <c r="J40" i="4" s="1"/>
  <c r="J41" i="4" a="1"/>
  <c r="J41" i="4" s="1"/>
  <c r="J42" i="4" a="1"/>
  <c r="J42" i="4" s="1"/>
  <c r="J43" i="4" a="1"/>
  <c r="J43" i="4" s="1"/>
  <c r="J44" i="4" a="1"/>
  <c r="J44" i="4" s="1"/>
  <c r="J45" i="4" a="1"/>
  <c r="J45" i="4" s="1"/>
  <c r="J46" i="4" a="1"/>
  <c r="J46" i="4" s="1"/>
  <c r="J47" i="4" a="1"/>
  <c r="J47" i="4" s="1"/>
  <c r="J48" i="4" a="1"/>
  <c r="J48" i="4" s="1"/>
  <c r="J49" i="4" a="1"/>
  <c r="J49" i="4" s="1"/>
  <c r="J50" i="4" a="1"/>
  <c r="J50" i="4" s="1"/>
  <c r="J51" i="4" a="1"/>
  <c r="J51" i="4" s="1"/>
  <c r="J53" i="4" a="1"/>
  <c r="J53" i="4" s="1"/>
  <c r="J54" i="4" a="1"/>
  <c r="J54" i="4" s="1"/>
  <c r="J55" i="4" a="1"/>
  <c r="J55" i="4" s="1"/>
  <c r="J56" i="4" a="1"/>
  <c r="J56" i="4" s="1"/>
  <c r="J57" i="4" a="1"/>
  <c r="J57" i="4" s="1"/>
  <c r="J58" i="4" a="1"/>
  <c r="J58" i="4" s="1"/>
  <c r="J59" i="4" a="1"/>
  <c r="J59" i="4" s="1"/>
  <c r="J60" i="4" a="1"/>
  <c r="J60" i="4" s="1"/>
  <c r="J62" i="4" a="1"/>
  <c r="J62" i="4" s="1"/>
  <c r="J63" i="4" a="1"/>
  <c r="J63" i="4" s="1"/>
  <c r="J64" i="4" a="1"/>
  <c r="J64" i="4" s="1"/>
  <c r="J65" i="4" a="1"/>
  <c r="J65" i="4" s="1"/>
  <c r="J67" i="4" a="1"/>
  <c r="J67" i="4" s="1"/>
  <c r="J68" i="4" a="1"/>
  <c r="J68" i="4" s="1"/>
  <c r="J69" i="4" a="1"/>
  <c r="J69" i="4" s="1"/>
  <c r="J70" i="4" a="1"/>
  <c r="J70" i="4" s="1"/>
  <c r="J71" i="4" a="1"/>
  <c r="J71" i="4" s="1"/>
  <c r="J72" i="4" a="1"/>
  <c r="J72" i="4" s="1"/>
  <c r="J74" i="4" a="1"/>
  <c r="J74" i="4" s="1"/>
  <c r="J75" i="4" a="1"/>
  <c r="J75" i="4" s="1"/>
  <c r="J76" i="4" a="1"/>
  <c r="J76" i="4" s="1"/>
  <c r="J77" i="4" a="1"/>
  <c r="J77" i="4" s="1"/>
  <c r="J79" i="4" a="1"/>
  <c r="J79" i="4" s="1"/>
  <c r="J80" i="4" a="1"/>
  <c r="J80" i="4" s="1"/>
  <c r="J81" i="4" a="1"/>
  <c r="J81" i="4" s="1"/>
  <c r="J83" i="4" a="1"/>
  <c r="J83" i="4" s="1"/>
  <c r="J84" i="4" a="1"/>
  <c r="J84" i="4" s="1"/>
  <c r="J85" i="4" a="1"/>
  <c r="J85" i="4" s="1"/>
  <c r="J86" i="4" a="1"/>
  <c r="J86" i="4" s="1"/>
  <c r="J87" i="4" a="1"/>
  <c r="J87" i="4" s="1"/>
  <c r="J88" i="4" a="1"/>
  <c r="J88" i="4" s="1"/>
  <c r="J89" i="4" a="1"/>
  <c r="J89" i="4" s="1"/>
  <c r="J91" i="4" a="1"/>
  <c r="J91" i="4" s="1"/>
  <c r="J92" i="4" a="1"/>
  <c r="J92" i="4" s="1"/>
  <c r="J93" i="4" a="1"/>
  <c r="J93" i="4" s="1"/>
  <c r="J94" i="4" a="1"/>
  <c r="J94" i="4" s="1"/>
  <c r="J6" i="4" a="1"/>
  <c r="J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2" i="4" a="1"/>
  <c r="I62" i="4" s="1"/>
  <c r="I63" i="4" a="1"/>
  <c r="I63" i="4" s="1"/>
  <c r="I64" i="4" a="1"/>
  <c r="I64" i="4" s="1"/>
  <c r="I65" i="4" a="1"/>
  <c r="I65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4" i="4" a="1"/>
  <c r="I74" i="4" s="1"/>
  <c r="I75" i="4" a="1"/>
  <c r="I75" i="4" s="1"/>
  <c r="I76" i="4" a="1"/>
  <c r="I76" i="4" s="1"/>
  <c r="I77" i="4" a="1"/>
  <c r="I77" i="4" s="1"/>
  <c r="I79" i="4" a="1"/>
  <c r="I79" i="4" s="1"/>
  <c r="I80" i="4" a="1"/>
  <c r="I80" i="4" s="1"/>
  <c r="I81" i="4" a="1"/>
  <c r="I81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1" i="4" a="1"/>
  <c r="I91" i="4" s="1"/>
  <c r="I92" i="4" a="1"/>
  <c r="I92" i="4" s="1"/>
  <c r="I93" i="4" a="1"/>
  <c r="I93" i="4" s="1"/>
  <c r="I94" i="4" a="1"/>
  <c r="I94" i="4" s="1"/>
  <c r="I6" i="4" a="1"/>
  <c r="I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40" i="4" a="1"/>
  <c r="H40" i="4" s="1"/>
  <c r="H41" i="4" a="1"/>
  <c r="H41" i="4" s="1"/>
  <c r="H42" i="4" a="1"/>
  <c r="H42" i="4" s="1"/>
  <c r="H43" i="4" a="1"/>
  <c r="H43" i="4" s="1"/>
  <c r="H44" i="4" a="1"/>
  <c r="H44" i="4" s="1"/>
  <c r="H45" i="4" a="1"/>
  <c r="H45" i="4" s="1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 s="1"/>
  <c r="H53" i="4" a="1"/>
  <c r="H53" i="4" s="1"/>
  <c r="H54" i="4" a="1"/>
  <c r="H54" i="4" s="1"/>
  <c r="H55" i="4" a="1"/>
  <c r="H55" i="4" s="1"/>
  <c r="H56" i="4" a="1"/>
  <c r="H56" i="4" s="1"/>
  <c r="H57" i="4" a="1"/>
  <c r="H57" i="4" s="1"/>
  <c r="H58" i="4" a="1"/>
  <c r="H58" i="4" s="1"/>
  <c r="H59" i="4" a="1"/>
  <c r="H59" i="4" s="1"/>
  <c r="H60" i="4" a="1"/>
  <c r="H60" i="4" s="1"/>
  <c r="H62" i="4" a="1"/>
  <c r="H62" i="4" s="1"/>
  <c r="H63" i="4" a="1"/>
  <c r="H63" i="4" s="1"/>
  <c r="H64" i="4" a="1"/>
  <c r="H64" i="4" s="1"/>
  <c r="H65" i="4" a="1"/>
  <c r="H65" i="4" s="1"/>
  <c r="H67" i="4" a="1"/>
  <c r="H67" i="4" s="1"/>
  <c r="H68" i="4" a="1"/>
  <c r="H68" i="4" s="1"/>
  <c r="H69" i="4" a="1"/>
  <c r="H69" i="4" s="1"/>
  <c r="H70" i="4" a="1"/>
  <c r="H70" i="4" s="1"/>
  <c r="H71" i="4" a="1"/>
  <c r="H71" i="4" s="1"/>
  <c r="H72" i="4" a="1"/>
  <c r="H72" i="4" s="1"/>
  <c r="H74" i="4" a="1"/>
  <c r="H74" i="4" s="1"/>
  <c r="H75" i="4" a="1"/>
  <c r="H75" i="4" s="1"/>
  <c r="H76" i="4" a="1"/>
  <c r="H76" i="4" s="1"/>
  <c r="H77" i="4" a="1"/>
  <c r="H77" i="4" s="1"/>
  <c r="H79" i="4" a="1"/>
  <c r="H79" i="4" s="1"/>
  <c r="H80" i="4" a="1"/>
  <c r="H80" i="4" s="1"/>
  <c r="H81" i="4" a="1"/>
  <c r="H81" i="4" s="1"/>
  <c r="H83" i="4" a="1"/>
  <c r="H83" i="4" s="1"/>
  <c r="H84" i="4" a="1"/>
  <c r="H84" i="4" s="1"/>
  <c r="H85" i="4" a="1"/>
  <c r="H85" i="4" s="1"/>
  <c r="H86" i="4" a="1"/>
  <c r="H86" i="4" s="1"/>
  <c r="H87" i="4" a="1"/>
  <c r="H87" i="4" s="1"/>
  <c r="H88" i="4" a="1"/>
  <c r="H88" i="4" s="1"/>
  <c r="H89" i="4" a="1"/>
  <c r="H89" i="4" s="1"/>
  <c r="H91" i="4" a="1"/>
  <c r="H91" i="4" s="1"/>
  <c r="H92" i="4" a="1"/>
  <c r="H92" i="4" s="1"/>
  <c r="H93" i="4" a="1"/>
  <c r="H93" i="4" s="1"/>
  <c r="H94" i="4" a="1"/>
  <c r="H94" i="4" s="1"/>
  <c r="E3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41" i="4"/>
  <c r="B42" i="4"/>
  <c r="B43" i="4"/>
  <c r="B44" i="4"/>
  <c r="B45" i="4"/>
  <c r="B46" i="4"/>
  <c r="B47" i="4"/>
  <c r="B48" i="4"/>
  <c r="B49" i="4"/>
  <c r="B50" i="4"/>
  <c r="B51" i="4"/>
  <c r="B54" i="4"/>
  <c r="B55" i="4"/>
  <c r="B56" i="4"/>
  <c r="B57" i="4"/>
  <c r="B58" i="4"/>
  <c r="B59" i="4"/>
  <c r="B60" i="4"/>
  <c r="B63" i="4"/>
  <c r="B64" i="4"/>
  <c r="B65" i="4"/>
  <c r="B68" i="4"/>
  <c r="B69" i="4"/>
  <c r="B70" i="4"/>
  <c r="B71" i="4"/>
  <c r="B72" i="4"/>
  <c r="B75" i="4"/>
  <c r="B76" i="4"/>
  <c r="B77" i="4"/>
  <c r="B80" i="4"/>
  <c r="B81" i="4"/>
  <c r="B84" i="4"/>
  <c r="B85" i="4"/>
  <c r="B86" i="4"/>
  <c r="B87" i="4"/>
  <c r="B88" i="4"/>
  <c r="B89" i="4"/>
  <c r="B92" i="4"/>
  <c r="B93" i="4"/>
  <c r="B94" i="4"/>
  <c r="B3" i="4"/>
  <c r="K3" i="4"/>
  <c r="J3" i="4"/>
  <c r="I3" i="4"/>
  <c r="H3" i="4"/>
  <c r="G3" i="4"/>
  <c r="F3" i="4"/>
  <c r="D3" i="4"/>
  <c r="C3" i="4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K527" i="1"/>
  <c r="K526" i="1"/>
  <c r="K525" i="1"/>
  <c r="K524" i="1"/>
  <c r="K402" i="1"/>
  <c r="K232" i="1"/>
  <c r="K231" i="1"/>
  <c r="K228" i="1"/>
  <c r="K227" i="1"/>
  <c r="B506" i="1" l="1"/>
  <c r="B507" i="1" s="1"/>
  <c r="B508" i="1" s="1"/>
  <c r="B509" i="1" s="1"/>
  <c r="B510" i="1" s="1"/>
  <c r="B41" i="2"/>
  <c r="E11" i="2" s="1"/>
  <c r="K33" i="1"/>
  <c r="K32" i="1"/>
  <c r="K31" i="1"/>
  <c r="K30" i="1"/>
  <c r="K22" i="1"/>
  <c r="K297" i="1"/>
  <c r="K28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<sst xmlns="http://schemas.openxmlformats.org/spreadsheetml/2006/main" count="6846" uniqueCount="996">
  <si>
    <t>measures</t>
  </si>
  <si>
    <t>characteristics</t>
  </si>
  <si>
    <t>publication status</t>
  </si>
  <si>
    <t>p_value</t>
  </si>
  <si>
    <t>se</t>
  </si>
  <si>
    <t>estimation methods</t>
  </si>
  <si>
    <t>insignificant&gt;0.1; 10%=0.1; 5%=0.05; 1%=0.01</t>
  </si>
  <si>
    <t>year-year</t>
  </si>
  <si>
    <t>1= panel
2=time series
3= cross-sectional</t>
  </si>
  <si>
    <t>1=published in journal; 2=book; 3=unpublished (including conference papers)</t>
  </si>
  <si>
    <t>Inequality</t>
    <phoneticPr fontId="2" type="noConversion"/>
  </si>
  <si>
    <t>FDI</t>
    <phoneticPr fontId="2" type="noConversion"/>
  </si>
  <si>
    <t>study_country</t>
    <phoneticPr fontId="2" type="noConversion"/>
  </si>
  <si>
    <t>t_value</t>
    <phoneticPr fontId="2" type="noConversion"/>
  </si>
  <si>
    <t>coefficient</t>
    <phoneticPr fontId="2" type="noConversion"/>
  </si>
  <si>
    <t>degree_freedom</t>
    <phoneticPr fontId="2" type="noConversion"/>
  </si>
  <si>
    <t xml:space="preserve">t value of the estimate of FDI; Listing Z-value if t value is not reported; leave it blank if not report t and Z value. </t>
    <phoneticPr fontId="2" type="noConversion"/>
  </si>
  <si>
    <t>estimate of FDI</t>
    <phoneticPr fontId="2" type="noConversion"/>
  </si>
  <si>
    <t>country name (if multiple,descrbe sample areas)</t>
    <phoneticPr fontId="2" type="noConversion"/>
  </si>
  <si>
    <t>source</t>
    <phoneticPr fontId="2" type="noConversion"/>
  </si>
  <si>
    <t>Meta-dependent variable</t>
    <phoneticPr fontId="2" type="noConversion"/>
  </si>
  <si>
    <t>paper</t>
    <phoneticPr fontId="2" type="noConversion"/>
  </si>
  <si>
    <t>estimation</t>
    <phoneticPr fontId="2" type="noConversion"/>
  </si>
  <si>
    <t>standard error of the estimate</t>
    <phoneticPr fontId="2" type="noConversion"/>
  </si>
  <si>
    <t>year; list the online year for working papers</t>
    <phoneticPr fontId="2" type="noConversion"/>
  </si>
  <si>
    <t>citation</t>
    <phoneticPr fontId="2" type="noConversion"/>
  </si>
  <si>
    <t>if_published</t>
    <phoneticPr fontId="2" type="noConversion"/>
  </si>
  <si>
    <t>level</t>
    <phoneticPr fontId="2" type="noConversion"/>
  </si>
  <si>
    <t>1=country; 2=subcountry; 3=muty_country</t>
    <phoneticPr fontId="2" type="noConversion"/>
  </si>
  <si>
    <t>data_scale</t>
    <phoneticPr fontId="2" type="noConversion"/>
  </si>
  <si>
    <t>1=macro;2=micro</t>
    <phoneticPr fontId="2" type="noConversion"/>
  </si>
  <si>
    <t>(Chen &amp; Tsai, 2012)</t>
  </si>
  <si>
    <t>list the first 5 major control variable</t>
  </si>
  <si>
    <t>control variables:</t>
  </si>
  <si>
    <t>1=GDPgrowth</t>
  </si>
  <si>
    <t>2=Gross national income</t>
  </si>
  <si>
    <t>3=Export growth</t>
  </si>
  <si>
    <t>4=poverty rate</t>
  </si>
  <si>
    <t>5=sales taxes</t>
  </si>
  <si>
    <t>EU;APEC;LAIA</t>
  </si>
  <si>
    <t>1990-2004</t>
  </si>
  <si>
    <t>applied economics</t>
  </si>
  <si>
    <t>9=probit</t>
  </si>
  <si>
    <t>6=foreign exchange rate</t>
  </si>
  <si>
    <t>1990-1997</t>
  </si>
  <si>
    <t>export incentives</t>
  </si>
  <si>
    <t>1998-2004</t>
  </si>
  <si>
    <t>note</t>
  </si>
  <si>
    <t>probit自由度不知道怎么确定</t>
  </si>
  <si>
    <t>Asia</t>
  </si>
  <si>
    <t>1=non-linear;blank=linear</t>
  </si>
  <si>
    <t>7=GDP pc</t>
  </si>
  <si>
    <t>8=Trade=export+import</t>
  </si>
  <si>
    <t>10=Random effect</t>
  </si>
  <si>
    <t>1980-2003</t>
  </si>
  <si>
    <t>popstructure=proportion of 15-64</t>
  </si>
  <si>
    <t>1970-2008</t>
  </si>
  <si>
    <t>Turkey</t>
  </si>
  <si>
    <t>9=edu(including literacy rate</t>
  </si>
  <si>
    <t>ARDL</t>
  </si>
  <si>
    <t>FM-OLS</t>
  </si>
  <si>
    <t>long-run</t>
  </si>
  <si>
    <t>short-run</t>
  </si>
  <si>
    <t>(Choi,2006)</t>
  </si>
  <si>
    <t>1993-2002</t>
  </si>
  <si>
    <t>worldwide</t>
  </si>
  <si>
    <t>OLS including year dummy</t>
  </si>
  <si>
    <t>applied economics letters</t>
  </si>
  <si>
    <t>Johansen’ s cointegration test</t>
  </si>
  <si>
    <t>ECM</t>
  </si>
  <si>
    <t>(Tomohara &amp; Yokota, 2011)</t>
  </si>
  <si>
    <t>Thailand</t>
  </si>
  <si>
    <t>1999-2003</t>
  </si>
  <si>
    <t>OLS</t>
  </si>
  <si>
    <t>Panel</t>
  </si>
  <si>
    <t>Probit</t>
  </si>
  <si>
    <t>Random effect</t>
  </si>
  <si>
    <t>2SLS</t>
  </si>
  <si>
    <t>(Wang, Wong, &amp; Zhuang, 2019)</t>
  </si>
  <si>
    <t>by occupations in state</t>
  </si>
  <si>
    <t>(Halmos,2011)</t>
  </si>
  <si>
    <t>Acta Polytechnica Hungarica</t>
  </si>
  <si>
    <t>Central and Eastern European countries</t>
  </si>
  <si>
    <t>1991-2006</t>
  </si>
  <si>
    <t>(Ngwakwe &amp; Dzomonda, 2018)</t>
  </si>
  <si>
    <t>2005-2015</t>
  </si>
  <si>
    <t>South Africa</t>
  </si>
  <si>
    <t>ACTA UNIVERSITATIS DANUBIUS</t>
  </si>
  <si>
    <t>US</t>
  </si>
  <si>
    <t>1999-2007</t>
  </si>
  <si>
    <t>GMM</t>
  </si>
  <si>
    <t>(Sturm &amp; De Haan, 2015)</t>
  </si>
  <si>
    <t>American economic review</t>
  </si>
  <si>
    <t>1971-2010</t>
  </si>
  <si>
    <t>EU</t>
  </si>
  <si>
    <t>(Anwar &amp; Sun, 2012)</t>
  </si>
  <si>
    <t>China</t>
  </si>
  <si>
    <t>Economics modelling</t>
  </si>
  <si>
    <t>2000-2006</t>
  </si>
  <si>
    <t>(Deng &amp; Lin, 2013)</t>
  </si>
  <si>
    <t>1970-2007</t>
  </si>
  <si>
    <t>Empirical economics</t>
  </si>
  <si>
    <t>subsample-low income countries</t>
  </si>
  <si>
    <t>subsample-middle income countries</t>
  </si>
  <si>
    <t>subsample-high income countries</t>
  </si>
  <si>
    <t>IMF Economic Review</t>
  </si>
  <si>
    <t>1981-2003</t>
  </si>
  <si>
    <t>df可能不精确（unbalanced panel fixed effects)</t>
  </si>
  <si>
    <t>SURE</t>
  </si>
  <si>
    <t>quantile1</t>
  </si>
  <si>
    <t>quantile2</t>
  </si>
  <si>
    <t>quantile3</t>
  </si>
  <si>
    <t>quantile4</t>
  </si>
  <si>
    <t>quantile5</t>
  </si>
  <si>
    <t>Between effects</t>
  </si>
  <si>
    <t>(Basu &amp; Guariglia, 2007)</t>
  </si>
  <si>
    <t>Journal of Macroeconomics</t>
  </si>
  <si>
    <t>1970-1999</t>
  </si>
  <si>
    <t>Journal of Regional Science</t>
  </si>
  <si>
    <t>1960-2005</t>
  </si>
  <si>
    <t>(Taylor &amp; Driffield, 2005)</t>
  </si>
  <si>
    <t>UK</t>
  </si>
  <si>
    <t>Labour Economics</t>
  </si>
  <si>
    <t>1983-1992</t>
  </si>
  <si>
    <t>Review of Development Economics</t>
  </si>
  <si>
    <t>Latin America</t>
  </si>
  <si>
    <t>1980-2000</t>
  </si>
  <si>
    <t>DOLS</t>
  </si>
  <si>
    <t>Without period effects</t>
  </si>
  <si>
    <t>Bolivia</t>
  </si>
  <si>
    <t>Chile</t>
  </si>
  <si>
    <t>Mexico</t>
  </si>
  <si>
    <t>Uruguay</t>
  </si>
  <si>
    <t>period effects</t>
  </si>
  <si>
    <t>edu</t>
  </si>
  <si>
    <t>Economics inquiry</t>
  </si>
  <si>
    <t>1977-2001</t>
  </si>
  <si>
    <t>CCE</t>
  </si>
  <si>
    <t>India</t>
  </si>
  <si>
    <t>sample_period</t>
  </si>
  <si>
    <t>industry-level</t>
  </si>
  <si>
    <t>(Bannerman, 2007)</t>
  </si>
  <si>
    <t>1970-1990</t>
  </si>
  <si>
    <t>1980-1995</t>
  </si>
  <si>
    <t>Finland</t>
  </si>
  <si>
    <t>Germany</t>
  </si>
  <si>
    <t>Ireland</t>
  </si>
  <si>
    <t>Italy</t>
  </si>
  <si>
    <t>Malta</t>
  </si>
  <si>
    <t>Netherlands</t>
  </si>
  <si>
    <t>Norway</t>
  </si>
  <si>
    <t>Spain</t>
  </si>
  <si>
    <t>Sweden</t>
  </si>
  <si>
    <t>LDC</t>
  </si>
  <si>
    <t>(Te Velde, 2003)</t>
  </si>
  <si>
    <t>1970-2000</t>
  </si>
  <si>
    <t>Africa</t>
  </si>
  <si>
    <t>African Development Review</t>
  </si>
  <si>
    <t>1970-2011</t>
  </si>
  <si>
    <t>market_Gini?</t>
  </si>
  <si>
    <t>(Lu &amp; Yu, 2015)</t>
  </si>
  <si>
    <t>1996-2007</t>
  </si>
  <si>
    <t>American Economic Journal: Applied Economics</t>
  </si>
  <si>
    <t>GLS</t>
  </si>
  <si>
    <t>OECD</t>
  </si>
  <si>
    <t>(Faustino &amp; Vali, 2013)</t>
  </si>
  <si>
    <t>Argumenta Oeconomica</t>
  </si>
  <si>
    <t>(Suanes, 2016)</t>
  </si>
  <si>
    <t>Cepal Review</t>
  </si>
  <si>
    <t>1980-2009</t>
  </si>
  <si>
    <t>TSLS</t>
  </si>
  <si>
    <t>(Reuveny &amp; Li, 2003)</t>
  </si>
  <si>
    <t xml:space="preserve"> Comparative Political Studies</t>
  </si>
  <si>
    <t>1960-1996</t>
  </si>
  <si>
    <t>Comparative Sociology</t>
  </si>
  <si>
    <t>(Juárez Rivera &amp; Castro, 2013)</t>
  </si>
  <si>
    <t>Contaduría y Administración</t>
  </si>
  <si>
    <t>1994-2006</t>
  </si>
  <si>
    <t>(Faustino &amp; Vali, 2011)</t>
  </si>
  <si>
    <t>(Angeles-Castro, 2011)</t>
  </si>
  <si>
    <t>1980-1998</t>
  </si>
  <si>
    <t>Economía Mexicana. Nueva Época</t>
  </si>
  <si>
    <t>Economic Modelling</t>
  </si>
  <si>
    <t>1995-2009</t>
  </si>
  <si>
    <t>(Wu &amp; Hsu, 2012)</t>
  </si>
  <si>
    <t>1980-2005</t>
  </si>
  <si>
    <t>Economics Bulletin</t>
  </si>
  <si>
    <t>sub-Saharan African</t>
  </si>
  <si>
    <t>1980-2002</t>
  </si>
  <si>
    <t>1979-2006</t>
  </si>
  <si>
    <t>European Journal of Social Sciences</t>
  </si>
  <si>
    <t>Pakistan</t>
  </si>
  <si>
    <t>1972-2005</t>
  </si>
  <si>
    <t>1980-2012</t>
  </si>
  <si>
    <t>International Journal of Advanced Science and Technology</t>
  </si>
  <si>
    <t>(Mahutga &amp; Bandelj, 2008)</t>
  </si>
  <si>
    <t>(Benar, 2007)</t>
  </si>
  <si>
    <t>1960-1980</t>
  </si>
  <si>
    <t>MENA</t>
  </si>
  <si>
    <t>International Journal of Economic Perspectives</t>
  </si>
  <si>
    <t>Central and Eastern Europe</t>
  </si>
  <si>
    <t>1990-2001</t>
  </si>
  <si>
    <t>International Journal of Comparative Sociology</t>
  </si>
  <si>
    <t>(Jensen &amp; Rosas, 2007)</t>
  </si>
  <si>
    <t>International Organization</t>
  </si>
  <si>
    <t>1990-2000</t>
  </si>
  <si>
    <t>(Sylwester, 2005)</t>
  </si>
  <si>
    <t>International Review of Applied Economics</t>
  </si>
  <si>
    <t>1970-1989</t>
  </si>
  <si>
    <t>SUR</t>
  </si>
  <si>
    <t>3SLS</t>
  </si>
  <si>
    <t>(Daumal, 2013)</t>
  </si>
  <si>
    <t>The International Trade Journal</t>
  </si>
  <si>
    <t>Brazil</t>
  </si>
  <si>
    <t>Journal of Applied Environmental and Biological Science</t>
  </si>
  <si>
    <t>(Mah, 2003)</t>
  </si>
  <si>
    <t>Journal of Asian Economics</t>
  </si>
  <si>
    <t>1975-1995</t>
  </si>
  <si>
    <t>(Sato &amp; Fukushige, 2009)</t>
  </si>
  <si>
    <t>Gini*1000</t>
  </si>
  <si>
    <t>The Journal of Developing Areas</t>
  </si>
  <si>
    <t>1992-2007</t>
  </si>
  <si>
    <t>LSDV</t>
  </si>
  <si>
    <t>Parks</t>
  </si>
  <si>
    <t>(Bhandari, 2007)</t>
  </si>
  <si>
    <t>Journal of Economic Integration</t>
  </si>
  <si>
    <t>1990-2002</t>
  </si>
  <si>
    <t>Eastern Europe and Central Asia</t>
  </si>
  <si>
    <t>IV</t>
  </si>
  <si>
    <t>(Bumann &amp; Lensink, 2016)</t>
  </si>
  <si>
    <t>Journal of International Money and Finance</t>
  </si>
  <si>
    <t>1973-2008</t>
  </si>
  <si>
    <t>(Adams, 2008)</t>
  </si>
  <si>
    <t>Journal of Policy Modeling</t>
  </si>
  <si>
    <t>1985-2001</t>
  </si>
  <si>
    <t>1951–1992</t>
  </si>
  <si>
    <t>(Ha, 2012)</t>
  </si>
  <si>
    <t>1975-2005</t>
  </si>
  <si>
    <t>The journal of Politics</t>
  </si>
  <si>
    <t>(Morgan &amp; Kelly, 2013)</t>
  </si>
  <si>
    <t>The Journal of Politics</t>
  </si>
  <si>
    <t>LAC</t>
  </si>
  <si>
    <t>Journal of the Asia Pacific Economy</t>
  </si>
  <si>
    <t>1985-1998</t>
  </si>
  <si>
    <t>(Beer, 1999)</t>
  </si>
  <si>
    <t>1960-1985</t>
  </si>
  <si>
    <t>Journal of World Systems Research</t>
  </si>
  <si>
    <t>(Matallah, 2019)</t>
  </si>
  <si>
    <t>South asia</t>
  </si>
  <si>
    <t>Migration and Development</t>
  </si>
  <si>
    <t>1996-2012</t>
  </si>
  <si>
    <t>(Chaudhry &amp; Imran, 2013)</t>
  </si>
  <si>
    <t>Pakistan Journal of Commerce and Social Sciences (PJCSS)</t>
  </si>
  <si>
    <t>1980-2010</t>
  </si>
  <si>
    <t>(Georgantopoulos &amp; Tsamis, 2011)</t>
  </si>
  <si>
    <t>Research Journal of International Studies</t>
  </si>
  <si>
    <t>Hungary</t>
  </si>
  <si>
    <t>1990-2019</t>
  </si>
  <si>
    <t>(Herzer &amp; Nunnenkamp, 2013)</t>
  </si>
  <si>
    <t>Review of world economics</t>
  </si>
  <si>
    <t>(Majeed, 2017)</t>
  </si>
  <si>
    <t>Singapore Economic Review</t>
  </si>
  <si>
    <t>LIML</t>
  </si>
  <si>
    <t>Social Science Research</t>
  </si>
  <si>
    <t>MSA-level</t>
  </si>
  <si>
    <t>(Ali, 2003)</t>
  </si>
  <si>
    <t>Arabian</t>
  </si>
  <si>
    <t>1980-1999</t>
  </si>
  <si>
    <t>GDPgr</t>
  </si>
  <si>
    <t>migration</t>
  </si>
  <si>
    <t>(Pan-Long, 1995)</t>
  </si>
  <si>
    <t>World Development</t>
  </si>
  <si>
    <t>1968-1981</t>
  </si>
  <si>
    <t>(Figini &amp; Go¨ rg, 2011</t>
  </si>
  <si>
    <t>World Economy</t>
  </si>
  <si>
    <t>non-OECD</t>
  </si>
  <si>
    <t>capital</t>
  </si>
  <si>
    <t>democracy</t>
  </si>
  <si>
    <t>economic freedom</t>
  </si>
  <si>
    <t>firm size</t>
  </si>
  <si>
    <t>gdp</t>
  </si>
  <si>
    <t>gdpgr</t>
  </si>
  <si>
    <t>gdppc</t>
  </si>
  <si>
    <t>global capital</t>
  </si>
  <si>
    <t>inflation</t>
  </si>
  <si>
    <t>openness</t>
  </si>
  <si>
    <t>political integration</t>
  </si>
  <si>
    <t>popgr</t>
  </si>
  <si>
    <t>tariff</t>
  </si>
  <si>
    <t>tech</t>
  </si>
  <si>
    <t>trade</t>
  </si>
  <si>
    <t>unemployment</t>
  </si>
  <si>
    <t>export growth</t>
  </si>
  <si>
    <t>black market</t>
  </si>
  <si>
    <t>exchange</t>
  </si>
  <si>
    <t>gdppc^2</t>
  </si>
  <si>
    <t>gini</t>
  </si>
  <si>
    <t>import</t>
  </si>
  <si>
    <t>market share</t>
  </si>
  <si>
    <t>pop</t>
  </si>
  <si>
    <t>private credit</t>
  </si>
  <si>
    <t>socialist state</t>
  </si>
  <si>
    <t>union</t>
  </si>
  <si>
    <t>gov exp</t>
  </si>
  <si>
    <t>labor productivity</t>
  </si>
  <si>
    <t>ownership</t>
  </si>
  <si>
    <t>company</t>
  </si>
  <si>
    <t>financial development</t>
  </si>
  <si>
    <t>human capital</t>
  </si>
  <si>
    <t>industry</t>
  </si>
  <si>
    <t>poverty</t>
  </si>
  <si>
    <t>sector dualism</t>
  </si>
  <si>
    <t>elect</t>
  </si>
  <si>
    <t>phone</t>
  </si>
  <si>
    <t>portfolio inflow</t>
  </si>
  <si>
    <t>1991-2012</t>
  </si>
  <si>
    <t>Economic Analysis and Policy</t>
  </si>
  <si>
    <t>Annals of Tourism Research</t>
  </si>
  <si>
    <t>1984-2013</t>
  </si>
  <si>
    <t>1972-2007</t>
  </si>
  <si>
    <t>Research Journal of Economics, Business and ICT</t>
  </si>
  <si>
    <t>(Baek &amp; Shi, 2016)</t>
  </si>
  <si>
    <t>Global Economy Journal</t>
  </si>
  <si>
    <t>1=FDI inflows；2=FDI outflows；3=Total FDI；4=Equity dummy(firm level);5=Manu-FDI;6=non-Manu FDI; 7=share of foreign capital in GDP;8=outward stock;9=inward stock;10= foreign firms sale/total sale within industry;11=Intra industry FDI in the same region;12=Intra industry FDI in outside region;13=FDI net inflow;14=growth of FDI;15=number of foreign-invested firms within industry;16=maquiladoras;17=the percent of employment that is derived from direct investment in the US by foreign corporations;18=IIP</t>
  </si>
  <si>
    <t>1990-2010</t>
  </si>
  <si>
    <t>Economic Development and Cultural Change</t>
  </si>
  <si>
    <t>1992-2003</t>
  </si>
  <si>
    <t>(Enowbi Batuo &amp; Asongu, 2015)</t>
  </si>
  <si>
    <t>Journal of Economic Studies</t>
  </si>
  <si>
    <t>1970-2002</t>
  </si>
  <si>
    <t>Applied Economics Letters</t>
  </si>
  <si>
    <t>(Roser &amp; Cuaresma, 2016)</t>
  </si>
  <si>
    <t>Review of Income and Wealth</t>
  </si>
  <si>
    <t>1990-2003</t>
  </si>
  <si>
    <t>estimation_methods</t>
    <phoneticPr fontId="2" type="noConversion"/>
  </si>
  <si>
    <t>control_variables</t>
    <phoneticPr fontId="2" type="noConversion"/>
  </si>
  <si>
    <t>publication_time</t>
    <phoneticPr fontId="2" type="noConversion"/>
  </si>
  <si>
    <t>journal_name</t>
    <phoneticPr fontId="2" type="noConversion"/>
  </si>
  <si>
    <t>non_linear</t>
    <phoneticPr fontId="2" type="noConversion"/>
  </si>
  <si>
    <t>income_level</t>
    <phoneticPr fontId="2" type="noConversion"/>
  </si>
  <si>
    <t>(Adams &amp; Klobodu, 2017)</t>
  </si>
  <si>
    <t>data_type</t>
  </si>
  <si>
    <t>1=Gini；2=Quantile ratio；3=Theil index；4=share of skilled labor wage(firm level);5=ratio of the 90th percentile
wage to the 10th percentile wage of occupation
i,6=ratio of mean to min within industry;7=human capital inequality over 15;8=human capital inequality over 25;9=Growth of Gini;10=Atikinson Index;11=Growth rate of Lowest income share;12=Lowest income share (quintile);13=Growth rate of Highest income share;14=Highest income share (quintile);15=EHII;16=non-production wage share;16=Total variance of log income;17=Within variance of log income</t>
  </si>
  <si>
    <t>1=OLS;2=Heckmen two-stage;3=logistic regression；4=2SLS;5=IV method;6=PLS；7=GMM;8=Panel fixed effect</t>
  </si>
  <si>
    <t>(Ali et al., 2013)</t>
  </si>
  <si>
    <t>(Anyanwu et al., 2016)</t>
  </si>
  <si>
    <t>(Asteriouet al., 2014)</t>
  </si>
  <si>
    <t>(Ucal et al., 2016)</t>
  </si>
  <si>
    <t>(Jaumotte et al., 2013)</t>
  </si>
  <si>
    <t>(Herzer et al., 2014)</t>
  </si>
  <si>
    <t>(Chintrakarn et al., 2012)</t>
  </si>
  <si>
    <t>(Lin et al., 2013)</t>
  </si>
  <si>
    <t>(Driffield et al., 2010)</t>
  </si>
  <si>
    <t>(Bussmann et al., 2005)</t>
  </si>
  <si>
    <t>(Tian et al., 2008)</t>
  </si>
  <si>
    <t>(Hussain et al., 2009)</t>
  </si>
  <si>
    <t>(Lee et al., 2013)</t>
  </si>
  <si>
    <t>(Mushtaq et al., 2014)</t>
  </si>
  <si>
    <t>(Elmawazini et al., 2013)</t>
  </si>
  <si>
    <t>(Wallace et al., 2011)</t>
  </si>
  <si>
    <t>(Cai et al., 2010)</t>
  </si>
  <si>
    <t>(Groot, 2014)</t>
  </si>
  <si>
    <t>observation minus control variables; have to minues fixed effects in location and time (they all control variables)</t>
  </si>
  <si>
    <t>All</t>
  </si>
  <si>
    <t>1970-2010</t>
  </si>
  <si>
    <t>(Huynh,2021)</t>
  </si>
  <si>
    <t>gov quality</t>
  </si>
  <si>
    <t>2000-2018</t>
  </si>
  <si>
    <t>Journal of International Trade &amp; Economic Development</t>
  </si>
  <si>
    <t>Gini from WDI</t>
  </si>
  <si>
    <t>Gini from SWIID</t>
  </si>
  <si>
    <t>(Lee, 2006b)</t>
  </si>
  <si>
    <t>(Lee, 2006a)</t>
  </si>
  <si>
    <t>GDP</t>
  </si>
  <si>
    <t>1998-2014</t>
  </si>
  <si>
    <t>International Journal of Finance &amp; Economics</t>
  </si>
  <si>
    <t>High-income (World Bank)</t>
  </si>
  <si>
    <t>Non-high-income (World Bank)</t>
  </si>
  <si>
    <t>Developed (IMF)</t>
  </si>
  <si>
    <t>Non-developed (IMF)</t>
  </si>
  <si>
    <t>Developed (UN)</t>
  </si>
  <si>
    <t>Non-developed (UN)</t>
  </si>
  <si>
    <t>2000-2021</t>
  </si>
  <si>
    <t>Economic Systems</t>
  </si>
  <si>
    <t>(Soto et al.,2023)</t>
  </si>
  <si>
    <t>(Alam &amp; Paramati, 2016)</t>
  </si>
  <si>
    <t>remit</t>
  </si>
  <si>
    <t>debt</t>
  </si>
  <si>
    <t>aid</t>
  </si>
  <si>
    <t>tourism</t>
  </si>
  <si>
    <t>tourism^2</t>
  </si>
  <si>
    <t>agriculture</t>
  </si>
  <si>
    <t>service</t>
  </si>
  <si>
    <t>capital intensity</t>
  </si>
  <si>
    <t>M2</t>
  </si>
  <si>
    <t>GDPpc^2</t>
  </si>
  <si>
    <t>communist</t>
  </si>
  <si>
    <t>urbanization</t>
  </si>
  <si>
    <t>GNI</t>
  </si>
  <si>
    <t>exchange rate</t>
  </si>
  <si>
    <t>Herfindahl-Hirschman Index</t>
  </si>
  <si>
    <t>Country size</t>
  </si>
  <si>
    <t>landpc</t>
  </si>
  <si>
    <t>relative productivity</t>
  </si>
  <si>
    <t>industry employment</t>
  </si>
  <si>
    <t>CPI</t>
  </si>
  <si>
    <t>pop over 65</t>
  </si>
  <si>
    <t>SOE share</t>
  </si>
  <si>
    <t>GDP^2</t>
  </si>
  <si>
    <t>R&amp;D</t>
  </si>
  <si>
    <t>Tech_import</t>
  </si>
  <si>
    <t>exports</t>
  </si>
  <si>
    <t>PCM</t>
  </si>
  <si>
    <t>education (secondary school enrollment)</t>
  </si>
  <si>
    <t>education (middle school enrollment)</t>
  </si>
  <si>
    <t>FDI*exports</t>
  </si>
  <si>
    <t>value-added</t>
  </si>
  <si>
    <t>Economic Indicators</t>
  </si>
  <si>
    <t>shadow economy</t>
  </si>
  <si>
    <t>Social Indicators</t>
  </si>
  <si>
    <t>Political and Regulatory Indicators</t>
  </si>
  <si>
    <t>Research and Development</t>
  </si>
  <si>
    <t>Infrastructure and Utilities</t>
  </si>
  <si>
    <t>Natural Resources and Agriculture</t>
  </si>
  <si>
    <t>Tourism and Culture</t>
  </si>
  <si>
    <t>Geopolitical</t>
  </si>
  <si>
    <t>Miscellaneous</t>
  </si>
  <si>
    <t>Mean</t>
  </si>
  <si>
    <t>Median</t>
  </si>
  <si>
    <t>IQ1</t>
  </si>
  <si>
    <t>IQ3</t>
  </si>
  <si>
    <t>Count</t>
  </si>
  <si>
    <t>Coefficient</t>
  </si>
  <si>
    <t>SE</t>
  </si>
  <si>
    <t>Arithmetic Mean</t>
  </si>
  <si>
    <t>GDPpc</t>
  </si>
  <si>
    <t xml:space="preserve"> </t>
  </si>
  <si>
    <t>Black market</t>
  </si>
  <si>
    <t>Openness</t>
  </si>
  <si>
    <t>Trade</t>
  </si>
  <si>
    <t>Union</t>
  </si>
  <si>
    <t>Manufacturing Real Gross Output</t>
  </si>
  <si>
    <t>Shadow economy</t>
  </si>
  <si>
    <t>agricultural exports</t>
  </si>
  <si>
    <t>Tariff</t>
  </si>
  <si>
    <t>Import</t>
  </si>
  <si>
    <t>Inflation</t>
  </si>
  <si>
    <t>Democracy</t>
  </si>
  <si>
    <t>Popgr</t>
  </si>
  <si>
    <t>Capital</t>
  </si>
  <si>
    <t>Value-added</t>
  </si>
  <si>
    <t>Tech</t>
  </si>
  <si>
    <t>Unemployment</t>
  </si>
  <si>
    <t>BLANK (NO CONTROL VARS)</t>
  </si>
  <si>
    <t>Country Code</t>
  </si>
  <si>
    <t>Code Value</t>
  </si>
  <si>
    <t>Definition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</si>
  <si>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</si>
  <si>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</si>
  <si>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</si>
  <si>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</si>
  <si>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</si>
  <si>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</si>
  <si>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</si>
  <si>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</si>
  <si>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</si>
  <si>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</si>
  <si>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</si>
  <si>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</si>
  <si>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</si>
  <si>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</si>
  <si>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</si>
  <si>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</si>
  <si>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</si>
  <si>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</si>
  <si>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</si>
  <si>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</si>
  <si>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</si>
  <si>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</si>
  <si>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</si>
  <si>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</si>
  <si>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</si>
  <si>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</si>
  <si>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Bonaire, Sint Eustatius and Saba</t>
  </si>
  <si>
    <t>Bosnia and Herzegovina</t>
  </si>
  <si>
    <t>Botswana</t>
  </si>
  <si>
    <t>Bouvet Island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</si>
  <si>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</si>
  <si>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</si>
  <si>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</si>
  <si>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</si>
  <si>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</si>
  <si>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</si>
  <si>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</si>
  <si>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</si>
  <si>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</si>
  <si>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</si>
  <si>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</si>
  <si>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</si>
  <si>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Christmas Island</t>
  </si>
  <si>
    <t>Cocos (Keeling) Islands</t>
  </si>
  <si>
    <t>Colombia</t>
  </si>
  <si>
    <t>Comoros</t>
  </si>
  <si>
    <t>Congo</t>
  </si>
  <si>
    <t xml:space="preserve">Congo, The Democratic Republic of 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</si>
  <si>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</si>
  <si>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</si>
  <si>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</si>
  <si>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</si>
  <si>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</si>
  <si>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</si>
  <si>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</si>
  <si>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</si>
  <si>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</si>
  <si>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</si>
  <si>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</si>
  <si>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</si>
  <si>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</si>
  <si>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</si>
  <si>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</si>
  <si>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</si>
  <si>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</si>
  <si>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</si>
  <si>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</si>
  <si>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</si>
  <si>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</si>
  <si>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</si>
  <si>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</si>
  <si>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</si>
  <si>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</si>
  <si>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</si>
  <si>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</si>
  <si>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</si>
  <si>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</si>
  <si>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</si>
  <si>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</si>
  <si>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</si>
  <si>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</si>
  <si>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</si>
  <si>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</si>
  <si>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</si>
  <si>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</si>
  <si>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</si>
  <si>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</si>
  <si>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</si>
  <si>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</si>
  <si>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</si>
  <si>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and Mc Donald Islands</t>
  </si>
  <si>
    <t>Holy See (Vatican City State)</t>
  </si>
  <si>
    <t>Honduras</t>
  </si>
  <si>
    <t>Hong Kong</t>
  </si>
  <si>
    <t>Iceland</t>
  </si>
  <si>
    <t>Indonesia</t>
  </si>
  <si>
    <t>Iraq</t>
  </si>
  <si>
    <t>Isle of Man</t>
  </si>
  <si>
    <t>Israel</t>
  </si>
  <si>
    <t>Jamaica</t>
  </si>
  <si>
    <t>Japan</t>
  </si>
  <si>
    <t>Jersey</t>
  </si>
  <si>
    <t>Jordan</t>
  </si>
  <si>
    <t>Kazakstan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</si>
  <si>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</si>
  <si>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</si>
  <si>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</si>
  <si>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</si>
  <si>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</si>
  <si>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</si>
  <si>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</si>
  <si>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</si>
  <si>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</si>
  <si>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</si>
  <si>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</si>
  <si>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</si>
  <si>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</si>
  <si>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</si>
  <si>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</si>
  <si>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</si>
  <si>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</si>
  <si>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Marshall Islands</t>
  </si>
  <si>
    <t>Martinique</t>
  </si>
  <si>
    <t>Mauritania</t>
  </si>
  <si>
    <t>Mauritius</t>
  </si>
  <si>
    <t>Mayotte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</si>
  <si>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</si>
  <si>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</si>
  <si>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</si>
  <si>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</si>
  <si>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</si>
  <si>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</si>
  <si>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</si>
  <si>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</si>
  <si>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</si>
  <si>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</si>
  <si>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</si>
  <si>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</si>
  <si>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</si>
  <si>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</si>
  <si>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</si>
  <si>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</si>
  <si>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</si>
  <si>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</si>
  <si>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Oman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</si>
  <si>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</si>
  <si>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</si>
  <si>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</si>
  <si>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</si>
  <si>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</si>
  <si>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</si>
  <si>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</si>
  <si>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</si>
  <si>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</si>
  <si>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</si>
  <si>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</si>
  <si>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</si>
  <si>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</si>
  <si>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</si>
  <si>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Rwanda</t>
  </si>
  <si>
    <t>Saint Barthélemy</t>
  </si>
  <si>
    <t>Saint Helena</t>
  </si>
  <si>
    <t>Saint Kitts &amp;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</si>
  <si>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</si>
  <si>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</si>
  <si>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</si>
  <si>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</si>
  <si>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</si>
  <si>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</si>
  <si>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</si>
  <si>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</si>
  <si>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</si>
  <si>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</si>
  <si>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</si>
  <si>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</si>
  <si>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</si>
  <si>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</si>
  <si>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</si>
  <si>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</si>
  <si>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</si>
  <si>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Georgia &amp; The South Sandwich Islands</t>
  </si>
  <si>
    <t>South Sudan</t>
  </si>
  <si>
    <t>Sri Lanka</t>
  </si>
  <si>
    <t>Sudan</t>
  </si>
  <si>
    <t>Suriname</t>
  </si>
  <si>
    <t>Svalbard and Jan Mayen</t>
  </si>
  <si>
    <t>Swaziland</t>
  </si>
  <si>
    <t>Switzerland</t>
  </si>
  <si>
    <t>Tajikistan</t>
  </si>
  <si>
    <t>Timor-Leste</t>
  </si>
  <si>
    <t>Togo</t>
  </si>
  <si>
    <t>Tokelau</t>
  </si>
  <si>
    <t>Tonga</t>
  </si>
  <si>
    <t>Trinidad and Tobago</t>
  </si>
  <si>
    <t>Tunisia</t>
  </si>
  <si>
    <t>Turkish Rep N Cyprus (temporary code)</t>
  </si>
  <si>
    <t>Turkmenistan</t>
  </si>
  <si>
    <t>Turks and Caicos Islands</t>
  </si>
  <si>
    <t>Tuvalu</t>
  </si>
  <si>
    <t>Uganda</t>
  </si>
  <si>
    <t>Ukraine</t>
  </si>
  <si>
    <t>United Arab Emirates</t>
  </si>
  <si>
    <t>United States Minor Outlying Islands</t>
  </si>
  <si>
    <t>Uzbekistan</t>
  </si>
  <si>
    <t>Vanuatu</t>
  </si>
  <si>
    <t>Venezuela</t>
  </si>
  <si>
    <t>Vietnam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</si>
  <si>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</si>
  <si>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</si>
  <si>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</si>
  <si>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</si>
  <si>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</si>
  <si>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</si>
  <si>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</si>
  <si>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South Korea</t>
  </si>
  <si>
    <t>North Korea</t>
  </si>
  <si>
    <t>Iran</t>
  </si>
  <si>
    <t>Tanzania</t>
  </si>
  <si>
    <t xml:space="preserve">; </t>
  </si>
  <si>
    <t xml:space="preserve">004; </t>
  </si>
  <si>
    <t xml:space="preserve">248; </t>
  </si>
  <si>
    <t xml:space="preserve">008; </t>
  </si>
  <si>
    <t xml:space="preserve">012; </t>
  </si>
  <si>
    <t xml:space="preserve">016; </t>
  </si>
  <si>
    <t xml:space="preserve">020; </t>
  </si>
  <si>
    <t xml:space="preserve">024; </t>
  </si>
  <si>
    <t xml:space="preserve">660; </t>
  </si>
  <si>
    <t xml:space="preserve">010; </t>
  </si>
  <si>
    <t xml:space="preserve">028; </t>
  </si>
  <si>
    <t xml:space="preserve">032; </t>
  </si>
  <si>
    <t xml:space="preserve">051; </t>
  </si>
  <si>
    <t xml:space="preserve">533; </t>
  </si>
  <si>
    <t xml:space="preserve">036; </t>
  </si>
  <si>
    <t xml:space="preserve">040; </t>
  </si>
  <si>
    <t xml:space="preserve">031; </t>
  </si>
  <si>
    <t xml:space="preserve">044; </t>
  </si>
  <si>
    <t xml:space="preserve">048; </t>
  </si>
  <si>
    <t xml:space="preserve">050; </t>
  </si>
  <si>
    <t xml:space="preserve">052; </t>
  </si>
  <si>
    <t xml:space="preserve">112; </t>
  </si>
  <si>
    <t xml:space="preserve">056; </t>
  </si>
  <si>
    <t xml:space="preserve">084; </t>
  </si>
  <si>
    <t xml:space="preserve">204; </t>
  </si>
  <si>
    <t xml:space="preserve">060; </t>
  </si>
  <si>
    <t xml:space="preserve">064; </t>
  </si>
  <si>
    <t xml:space="preserve">068; </t>
  </si>
  <si>
    <t xml:space="preserve">535; </t>
  </si>
  <si>
    <t xml:space="preserve">070; </t>
  </si>
  <si>
    <t xml:space="preserve">072; </t>
  </si>
  <si>
    <t xml:space="preserve">074; </t>
  </si>
  <si>
    <t xml:space="preserve">076; </t>
  </si>
  <si>
    <t xml:space="preserve">086; </t>
  </si>
  <si>
    <t xml:space="preserve">096; </t>
  </si>
  <si>
    <t xml:space="preserve">100; </t>
  </si>
  <si>
    <t xml:space="preserve">854; </t>
  </si>
  <si>
    <t xml:space="preserve">108; </t>
  </si>
  <si>
    <t xml:space="preserve">116; </t>
  </si>
  <si>
    <t xml:space="preserve">120; </t>
  </si>
  <si>
    <t xml:space="preserve">124; </t>
  </si>
  <si>
    <t xml:space="preserve">132; </t>
  </si>
  <si>
    <t xml:space="preserve">136; </t>
  </si>
  <si>
    <t xml:space="preserve">140; </t>
  </si>
  <si>
    <t xml:space="preserve">148; </t>
  </si>
  <si>
    <t xml:space="preserve">152; </t>
  </si>
  <si>
    <t xml:space="preserve">156; </t>
  </si>
  <si>
    <t xml:space="preserve">162; </t>
  </si>
  <si>
    <t xml:space="preserve">166; </t>
  </si>
  <si>
    <t xml:space="preserve">170; </t>
  </si>
  <si>
    <t xml:space="preserve">174; </t>
  </si>
  <si>
    <t xml:space="preserve">178; </t>
  </si>
  <si>
    <t xml:space="preserve">180; </t>
  </si>
  <si>
    <t xml:space="preserve">184; </t>
  </si>
  <si>
    <t xml:space="preserve">188; </t>
  </si>
  <si>
    <t xml:space="preserve">384; </t>
  </si>
  <si>
    <t xml:space="preserve">191; </t>
  </si>
  <si>
    <t xml:space="preserve">192; </t>
  </si>
  <si>
    <t xml:space="preserve">531; </t>
  </si>
  <si>
    <t xml:space="preserve">196; </t>
  </si>
  <si>
    <t xml:space="preserve">203; </t>
  </si>
  <si>
    <t xml:space="preserve">208; </t>
  </si>
  <si>
    <t xml:space="preserve">262; </t>
  </si>
  <si>
    <t xml:space="preserve">212; </t>
  </si>
  <si>
    <t xml:space="preserve">214; </t>
  </si>
  <si>
    <t xml:space="preserve">218; </t>
  </si>
  <si>
    <t xml:space="preserve">818; </t>
  </si>
  <si>
    <t xml:space="preserve">222; </t>
  </si>
  <si>
    <t xml:space="preserve">226; </t>
  </si>
  <si>
    <t xml:space="preserve">232; </t>
  </si>
  <si>
    <t xml:space="preserve">233; </t>
  </si>
  <si>
    <t xml:space="preserve">231; </t>
  </si>
  <si>
    <t xml:space="preserve">238; </t>
  </si>
  <si>
    <t xml:space="preserve">234; </t>
  </si>
  <si>
    <t xml:space="preserve">242; </t>
  </si>
  <si>
    <t xml:space="preserve">246; </t>
  </si>
  <si>
    <t xml:space="preserve">250; </t>
  </si>
  <si>
    <t xml:space="preserve">254; </t>
  </si>
  <si>
    <t xml:space="preserve">258; </t>
  </si>
  <si>
    <t xml:space="preserve">260; </t>
  </si>
  <si>
    <t xml:space="preserve">266; </t>
  </si>
  <si>
    <t xml:space="preserve">270; </t>
  </si>
  <si>
    <t xml:space="preserve">268; </t>
  </si>
  <si>
    <t xml:space="preserve">276; </t>
  </si>
  <si>
    <t xml:space="preserve">288; </t>
  </si>
  <si>
    <t xml:space="preserve">292; </t>
  </si>
  <si>
    <t xml:space="preserve">300; </t>
  </si>
  <si>
    <t xml:space="preserve">304; </t>
  </si>
  <si>
    <t xml:space="preserve">308; </t>
  </si>
  <si>
    <t xml:space="preserve">312; </t>
  </si>
  <si>
    <t xml:space="preserve">316; </t>
  </si>
  <si>
    <t xml:space="preserve">320; </t>
  </si>
  <si>
    <t xml:space="preserve">831; </t>
  </si>
  <si>
    <t xml:space="preserve">324; </t>
  </si>
  <si>
    <t xml:space="preserve">624; </t>
  </si>
  <si>
    <t xml:space="preserve">328; </t>
  </si>
  <si>
    <t xml:space="preserve">332; </t>
  </si>
  <si>
    <t xml:space="preserve">334; </t>
  </si>
  <si>
    <t xml:space="preserve">336; </t>
  </si>
  <si>
    <t xml:space="preserve">340; </t>
  </si>
  <si>
    <t xml:space="preserve">344; </t>
  </si>
  <si>
    <t xml:space="preserve">348; </t>
  </si>
  <si>
    <t xml:space="preserve">352; </t>
  </si>
  <si>
    <t xml:space="preserve">356; </t>
  </si>
  <si>
    <t xml:space="preserve">360; </t>
  </si>
  <si>
    <t xml:space="preserve">364; </t>
  </si>
  <si>
    <t xml:space="preserve">368; </t>
  </si>
  <si>
    <t xml:space="preserve">372; </t>
  </si>
  <si>
    <t xml:space="preserve">833; </t>
  </si>
  <si>
    <t xml:space="preserve">376; </t>
  </si>
  <si>
    <t xml:space="preserve">380; </t>
  </si>
  <si>
    <t xml:space="preserve">388; </t>
  </si>
  <si>
    <t xml:space="preserve">392; </t>
  </si>
  <si>
    <t xml:space="preserve">832; </t>
  </si>
  <si>
    <t xml:space="preserve">400; </t>
  </si>
  <si>
    <t xml:space="preserve">398; </t>
  </si>
  <si>
    <t xml:space="preserve">404; </t>
  </si>
  <si>
    <t xml:space="preserve">296; </t>
  </si>
  <si>
    <t xml:space="preserve">408; </t>
  </si>
  <si>
    <t xml:space="preserve">410; </t>
  </si>
  <si>
    <t xml:space="preserve">926; </t>
  </si>
  <si>
    <t xml:space="preserve">414; </t>
  </si>
  <si>
    <t xml:space="preserve">417; </t>
  </si>
  <si>
    <t xml:space="preserve">418; </t>
  </si>
  <si>
    <t xml:space="preserve">428; </t>
  </si>
  <si>
    <t xml:space="preserve">422; </t>
  </si>
  <si>
    <t xml:space="preserve">426; </t>
  </si>
  <si>
    <t xml:space="preserve">430; </t>
  </si>
  <si>
    <t xml:space="preserve">434; </t>
  </si>
  <si>
    <t xml:space="preserve">438; </t>
  </si>
  <si>
    <t xml:space="preserve">440; </t>
  </si>
  <si>
    <t xml:space="preserve">442; </t>
  </si>
  <si>
    <t xml:space="preserve">446; </t>
  </si>
  <si>
    <t xml:space="preserve">807; </t>
  </si>
  <si>
    <t xml:space="preserve">450; </t>
  </si>
  <si>
    <t xml:space="preserve">454; </t>
  </si>
  <si>
    <t xml:space="preserve">458; </t>
  </si>
  <si>
    <t xml:space="preserve">462; </t>
  </si>
  <si>
    <t xml:space="preserve">466; </t>
  </si>
  <si>
    <t xml:space="preserve">470; </t>
  </si>
  <si>
    <t xml:space="preserve">584; </t>
  </si>
  <si>
    <t xml:space="preserve">474; </t>
  </si>
  <si>
    <t xml:space="preserve">478; </t>
  </si>
  <si>
    <t xml:space="preserve">480; </t>
  </si>
  <si>
    <t xml:space="preserve">175; </t>
  </si>
  <si>
    <t xml:space="preserve">484; </t>
  </si>
  <si>
    <t xml:space="preserve">583; </t>
  </si>
  <si>
    <t xml:space="preserve">498; </t>
  </si>
  <si>
    <t xml:space="preserve">492; </t>
  </si>
  <si>
    <t xml:space="preserve">496; </t>
  </si>
  <si>
    <t xml:space="preserve">499; </t>
  </si>
  <si>
    <t xml:space="preserve">500; </t>
  </si>
  <si>
    <t xml:space="preserve">504; </t>
  </si>
  <si>
    <t xml:space="preserve">508; </t>
  </si>
  <si>
    <t xml:space="preserve">104; </t>
  </si>
  <si>
    <t xml:space="preserve">516; </t>
  </si>
  <si>
    <t xml:space="preserve">520; </t>
  </si>
  <si>
    <t xml:space="preserve">524; </t>
  </si>
  <si>
    <t xml:space="preserve">528; </t>
  </si>
  <si>
    <t xml:space="preserve">540; </t>
  </si>
  <si>
    <t xml:space="preserve">554; </t>
  </si>
  <si>
    <t xml:space="preserve">558; </t>
  </si>
  <si>
    <t xml:space="preserve">562; </t>
  </si>
  <si>
    <t xml:space="preserve">566; </t>
  </si>
  <si>
    <t xml:space="preserve">570; </t>
  </si>
  <si>
    <t xml:space="preserve">574; </t>
  </si>
  <si>
    <t xml:space="preserve">580; </t>
  </si>
  <si>
    <t xml:space="preserve">578; </t>
  </si>
  <si>
    <t xml:space="preserve">512; </t>
  </si>
  <si>
    <t xml:space="preserve">586; </t>
  </si>
  <si>
    <t xml:space="preserve">585; </t>
  </si>
  <si>
    <t xml:space="preserve">275; </t>
  </si>
  <si>
    <t xml:space="preserve">591; </t>
  </si>
  <si>
    <t xml:space="preserve">598; </t>
  </si>
  <si>
    <t xml:space="preserve">600; </t>
  </si>
  <si>
    <t xml:space="preserve">604; </t>
  </si>
  <si>
    <t xml:space="preserve">608; </t>
  </si>
  <si>
    <t xml:space="preserve">612; </t>
  </si>
  <si>
    <t xml:space="preserve">616; </t>
  </si>
  <si>
    <t xml:space="preserve">620; </t>
  </si>
  <si>
    <t xml:space="preserve">630; </t>
  </si>
  <si>
    <t xml:space="preserve">634; </t>
  </si>
  <si>
    <t xml:space="preserve">688; </t>
  </si>
  <si>
    <t xml:space="preserve">638; </t>
  </si>
  <si>
    <t xml:space="preserve">642; </t>
  </si>
  <si>
    <t xml:space="preserve">643; </t>
  </si>
  <si>
    <t xml:space="preserve">646; </t>
  </si>
  <si>
    <t xml:space="preserve">652; </t>
  </si>
  <si>
    <t xml:space="preserve">654; </t>
  </si>
  <si>
    <t xml:space="preserve">659; </t>
  </si>
  <si>
    <t xml:space="preserve">662; </t>
  </si>
  <si>
    <t xml:space="preserve">663; </t>
  </si>
  <si>
    <t xml:space="preserve">666; </t>
  </si>
  <si>
    <t xml:space="preserve">670; </t>
  </si>
  <si>
    <t xml:space="preserve">882; </t>
  </si>
  <si>
    <t xml:space="preserve">674; </t>
  </si>
  <si>
    <t xml:space="preserve">678; </t>
  </si>
  <si>
    <t xml:space="preserve">682; </t>
  </si>
  <si>
    <t xml:space="preserve">686; </t>
  </si>
  <si>
    <t xml:space="preserve">690; </t>
  </si>
  <si>
    <t xml:space="preserve">694; </t>
  </si>
  <si>
    <t xml:space="preserve">702; </t>
  </si>
  <si>
    <t xml:space="preserve">534; </t>
  </si>
  <si>
    <t xml:space="preserve">703; </t>
  </si>
  <si>
    <t xml:space="preserve">705; </t>
  </si>
  <si>
    <t xml:space="preserve">090; </t>
  </si>
  <si>
    <t xml:space="preserve">706; </t>
  </si>
  <si>
    <t xml:space="preserve">710; </t>
  </si>
  <si>
    <t xml:space="preserve">239; </t>
  </si>
  <si>
    <t xml:space="preserve">728; </t>
  </si>
  <si>
    <t xml:space="preserve">724; </t>
  </si>
  <si>
    <t xml:space="preserve">144; </t>
  </si>
  <si>
    <t xml:space="preserve">736; </t>
  </si>
  <si>
    <t xml:space="preserve">740; </t>
  </si>
  <si>
    <t xml:space="preserve">744; </t>
  </si>
  <si>
    <t xml:space="preserve">748; </t>
  </si>
  <si>
    <t xml:space="preserve">752; </t>
  </si>
  <si>
    <t xml:space="preserve">756; </t>
  </si>
  <si>
    <t xml:space="preserve">760; </t>
  </si>
  <si>
    <t xml:space="preserve">158; </t>
  </si>
  <si>
    <t xml:space="preserve">762; </t>
  </si>
  <si>
    <t xml:space="preserve">834; </t>
  </si>
  <si>
    <t xml:space="preserve">764; </t>
  </si>
  <si>
    <t xml:space="preserve">626; </t>
  </si>
  <si>
    <t xml:space="preserve">768; </t>
  </si>
  <si>
    <t xml:space="preserve">772; </t>
  </si>
  <si>
    <t xml:space="preserve">776; </t>
  </si>
  <si>
    <t xml:space="preserve">780; </t>
  </si>
  <si>
    <t xml:space="preserve">788; </t>
  </si>
  <si>
    <t xml:space="preserve">792; </t>
  </si>
  <si>
    <t xml:space="preserve">977; </t>
  </si>
  <si>
    <t xml:space="preserve">795; </t>
  </si>
  <si>
    <t xml:space="preserve">796; </t>
  </si>
  <si>
    <t xml:space="preserve">798; </t>
  </si>
  <si>
    <t xml:space="preserve">800; </t>
  </si>
  <si>
    <t xml:space="preserve">804; </t>
  </si>
  <si>
    <t xml:space="preserve">784; </t>
  </si>
  <si>
    <t xml:space="preserve">826; </t>
  </si>
  <si>
    <t xml:space="preserve">840; </t>
  </si>
  <si>
    <t xml:space="preserve">581; </t>
  </si>
  <si>
    <t xml:space="preserve">858; </t>
  </si>
  <si>
    <t xml:space="preserve">860; </t>
  </si>
  <si>
    <t xml:space="preserve">548; </t>
  </si>
  <si>
    <t xml:space="preserve">862; </t>
  </si>
  <si>
    <t xml:space="preserve">704; </t>
  </si>
  <si>
    <t xml:space="preserve">092; </t>
  </si>
  <si>
    <t xml:space="preserve">850; </t>
  </si>
  <si>
    <t xml:space="preserve">876; </t>
  </si>
  <si>
    <t xml:space="preserve">732; </t>
  </si>
  <si>
    <t xml:space="preserve">887; </t>
  </si>
  <si>
    <t xml:space="preserve">894; </t>
  </si>
  <si>
    <t xml:space="preserve">716; </t>
  </si>
  <si>
    <t xml:space="preserve">072; 854; 120; 384; 270; 288; 324; 624; 404; 450; 454; 466; 562; 566; 686; 694; 710; 834; 800; 894; 716; </t>
  </si>
  <si>
    <t>Macedonia</t>
  </si>
  <si>
    <t>Moldova</t>
  </si>
  <si>
    <t xml:space="preserve">012; 032; 068; 072; 076; 854; 120; 140; 050; 156; 152; 108; 170; 218; 222; 188; 458; 384; 686; 214; 818; 231; 288; 320; 328; 340; 356; 360; 364; 388; 400; 404; 450; 454; 466; 478; 484; 504; 508; 524; 558; 562; 566; 586; 591; 600; 604; 608; 646; 694; 710; 144; 748; 834; 764; 788; 800; 858; 862; 704; 894; 716; </t>
  </si>
  <si>
    <t>Micronesia</t>
  </si>
  <si>
    <t>Lao</t>
  </si>
  <si>
    <t>Kosovo</t>
  </si>
  <si>
    <t xml:space="preserve">032; 051; 050; 112; 076; 100; 156; 170; 188; 214; 218; 818; 222; 231; 242; 320; 340; 348; 356; 360; 364; 400; 398; 417; 807; 454; 458; 466; 484; 498; 566; 591; 600; 604; 608; 642; 646; 694; 710; 144; 764; 788; 792; 800; 804; 862; 704; 894; 716; </t>
  </si>
  <si>
    <t>Libya</t>
  </si>
  <si>
    <t>Syria</t>
  </si>
  <si>
    <t xml:space="preserve">012; 048; 174; 262; 818; 368; 400; 414; 422; 434; 478; 504; 512; 634; 682; 706; 736; 760; 788; 784; 887; </t>
  </si>
  <si>
    <t>Russia</t>
  </si>
  <si>
    <t xml:space="preserve">012; 032; 036; 040; 050; 052; 056; 068; 072; 076; 100; 108; 120; 124; 140; 152; 170; 188; 384; 196; 208; 214; 218; 818; 222; 231; 242; 246; 250; 266; 288; 300; 320; 324; 332; 340; 344; 348; 352; 356; 360; 364; 372; 376; 380; 388; 392; 400; 404; 408; 426; 454; 458; 470; 480; 484; 504; 508; 524; 528; 554; 558; 566; 578; 586; 591; 604; 608; 616; 620; 643; 686; 702; 705; 710; 724; 144; 740; 748; 752; 760; 764; 768; 780; 788; 792; 800; 804; 826; 840; 858; 862; 716; </t>
  </si>
  <si>
    <t xml:space="preserve">678; 694; 854; 566; 624; 270; 562; 132; 430; 324; 478; 466; 686; 384; 288; 204; 768; </t>
  </si>
  <si>
    <t>(Asteriou et al., 2014)</t>
  </si>
  <si>
    <t xml:space="preserve">056; 100; 203; 208; 276; 233; 372; 300; 724; 250; 380; 196; 428; 440; 442; 348; 470; 528; 040; 616; 620; 642; 705; 703; 246; 752; 826; </t>
  </si>
  <si>
    <t xml:space="preserve">008; 031; 072; 076; 854; 108; 132; 140; 148; 156; 170; 178; 188; 384; 191; 203; 212; 214; 218; 818; 222; 226; 233; 242; 266; 270; 624; 328; 231; 174; 268; 288; 308; 320; 324; 152; 116; 120; 100; 050; 052; 112; 084; 204; 068; 012; 024; 032; 051; 332; 340; 348; 356; 360; 364; 388; 400; 398; 404; 408; 417; 418; 428; 807; 450; 454; 466; 478; 498; 504; 508; 524; 558; 562; 566; 598; 600; 604; 608; 616; 643; 646; 694; 703; 710; 144; 659; 662; 670; 748; 760; 834; 768; 780; 788; 795; 800; 804; 858; 548; 862; 894; 716; 480; 484; 887; 792; 764; 090; 882; 686; 642; 586; 591; 458; 462; 426; 440; 496; </t>
  </si>
  <si>
    <t xml:space="preserve">840; 124; 214; 388; 484; 320; 340; 558; 188; 591; 170; 862; 604; 076; 068; 152; 826; 528; 250; 756; 724; 276; 616; 348; 380; 246; 752; 578; 208; 686; 478; 384; 288; 566; 800; 404; 834; 646; 231; 894; 716; 710; 426; 072; 480; 504; 012; 788; 400; 376; 156; 408; 392; 356; 586; 050; 144; 524; 764; 458; 702; 608; 360; 036; 344; </t>
  </si>
  <si>
    <t xml:space="preserve">012; 818; 364; 414; 376; 400; 504; 788; 760; 792; </t>
  </si>
  <si>
    <t xml:space="preserve">051; 031; 100; 112; 203; 233; 268; 348; 417; 440; 428; 498; 807; 616; 642; 643; 703; 705; 804; </t>
  </si>
  <si>
    <t>Taiwan</t>
  </si>
  <si>
    <t xml:space="preserve">012; 036; 044; 050; 052; 056; 068; 072; 076; 120; 124; 152; 156; 170; 188; 384; 208; 214; 818; 222; 242; 246; 250; 266; 276; 288; 300; 320; 340; 356; 360; 364; 372; 380; 388; 392; 400; 408; 426; 458; 478; 480; 484; 504; 524; 528; 554; 566; 578; 586; 591; 604; 608; 620; 646; 690; 702; 724; 144; 752; 158; 834; 764; 780; 788; 792; 826; 840; 800; 862; 894; 716; </t>
  </si>
  <si>
    <t xml:space="preserve">068; 076; 124; 152; 156; 158; 170; 218; 348; 380; 440; 484; 604; 608; 616; 702; 752; 764; 840; 704; </t>
  </si>
  <si>
    <t>(Te Velde &amp; Morrissey, 2004)</t>
  </si>
  <si>
    <t xml:space="preserve">344; 408; 702; 608; 764; </t>
  </si>
  <si>
    <t xml:space="preserve">008; 012; 051; 036; 040; 056; 084; 204; 068; 072; 076; 100; 050; 052; 116; 120; 124; 152; 170; 140; 188; 384; 191; 196; 203; 208; 214; 218; 818; 222; 233; 246; 250; 266; 288; 300; 320; 328; 340; 344; 348; 356; 360; 364; 372; 376; 380; 388; 392; 400; 398; 404; 408; 417; 418; 428; 426; 440; 442; 454; 458; 466; 478; 480; 484; 504; 508; 528; 554; 562; 578; 586; 591; 598; 600; 604; 608; 616; 620; 642; 643; 686; 694; 702; 703; 705; 710; 724; 144; 752; 756; 760; 834; 764; 768; 788; 792; 826; 840; 858; 862; 887; </t>
  </si>
  <si>
    <t>Serbia</t>
  </si>
  <si>
    <t xml:space="preserve">112; 100; 807; 417; 498; 643; 642; 804; </t>
  </si>
  <si>
    <t xml:space="preserve">072; 854; 108; 120; 384; 818; 266; 288; 404; 426; 450; 454; 466; 478; 480; 504; 562; 566; 686; 710; 834; 788; 800; 894; </t>
  </si>
  <si>
    <t>1997-2007</t>
  </si>
  <si>
    <t xml:space="preserve">124; 840; 826; 208; 352; 578; 792; 724; 620; 250; 372; 056; 276; 300; 756; 752; 040; 528; 442; 380; 392; 036; 554; 246; </t>
  </si>
  <si>
    <t xml:space="preserve">008; 032; 036; 040; 048; 050; 056; 068; 076; 100; 120; 124; 140; 152; 156; 178; 203; 222; 231; 242; 246; 250; 276; 288; 320; 332; 340; 108; 348; 352; 300; 266; 208; 218; 818; 188; 191; 196; 344; 446; 170; 408; 356; 360; 364; 372; 376; 388; 392; 404; 380; 400; 414; 428; 440; 454; 470; 480; 484; 496; 504; 508; 516; 524; 528; 554; 558; 566; 512; 586; 604; 608; 616; 620; 643; 686; 688; 703; 710; 724; 144; 752; 807; 764; 780; 578; 740; 705; 499; 498; 642; 591; 788; 784; 826; 834; 840; 858; 804; 862; 704; 894; 716; 792; </t>
  </si>
  <si>
    <t>124; 840; 826; 208; 352; 578; 792; 724; 620; 250; 372; 056; 276; 300; 756; 752; 040; 528; 442; 380; 392; 036; 554; 246; 036; 554;</t>
  </si>
  <si>
    <t xml:space="preserve">008; 032; 048; 050; 068; 076; 100; 120; 140; 152; 156; 178; 203; 222; 231; 242; 288; 320; 332; 340; 108; 348; 266; 218; 818; 188; 191; 196; 344; 446; 170; 408; 356; 360; 364; 376; 388; 404; 400; 414; 428; 440; 454; 470; 480; 484; 496; 504; 508; 516; 524; 558; 566; 512; 586; 604; 608; 616; 643; 686; 688; 703; 710; 144; 807; 764; 780; 740; 705; 499; 498; 642; 591; 788; 784; 834; 858; 804; 862; 704; 894; 716; </t>
  </si>
  <si>
    <t xml:space="preserve">004; 248; 008; 012; 016; 020; 024; 660; 010; 028; 032; 051; 533; 036; 040; 031; 044; 048; 050; 052; 112; 056; 084; 204; 060; 064; 068; 535; 070; 072; 074; 076; 086; 096; 100; 854; 108; 116; 120; 124; 132; 136; 140; 148; 152; 156; 162; 166; 170; 174; 178; 180; 184; 188; 384; 191; 192; 531; 196; 203; 208; 262; 212; 214; 218; 818; 222; 226; 232; 233; 231; 238; 234; 242; 246; 250; 254; 258; 260; 266; 270; 268; 276; 288; 292; 300; 304; 308; 312; 316; 320; 831; 324; 624; 328; 332; 334; 336; 340; 344; 348; 352; 356; 360; 364; 368; 372; 833; 376; 380; 388; 392; 832; 400; 398; 404; 296; 408; 410; 926; 414; 417; 418; 428; 422; 426; 430; 434; 438; 440; 442; 446; 807; 450; 454; 458; 462; 466; 470; 584; 474; 478; 480; 175; 484; 583; 498; 492; 496; 499; 500; 504; 508; 104; 516; 520; 524; 528; 540; 554; 558; 562; 566; 570; 574; 580; 578; 512; 586; 585; 275; 591; 598; 600; 604; 608; 612; 616; 620; 630; 634; 688; 638; 642; 643; 646; 652; 654; 659; 662; 663; 666; 670; 882; 674; 678; 682; 686; 690; 694; 702; 534; 703; 705; 090; 706; 710; 239; 728; 724; 144; 736; 740; 744; 748; 752; 756; 760; 158; 762; 834; 764; 626; 768; 772; 776; 780; 788; 792; 977; 795; 796; 798; 800; 804; 784; 826; 840; 581; 858; 860; 548; 862; 704; 092; 850; 876; 732; 887; 894; 716; </t>
  </si>
  <si>
    <t xml:space="preserve">044; 050; 068; 076; 100; 854; 116; 140; 152; 156; 170; 188; 203; 218; 818; 233; 270; 288; 324; 624; 328; 340; 348; 356; 360; 388; 400; 404; 418; 450; 458; 466; 478; 480; 484; 496; 504; 558; 562; 586; 591; 604; 608; 616; 642; 643; 686; 703; 705; 710; 144; 158; 834; 764; 792; 800; 862; 887; 894; </t>
  </si>
  <si>
    <t xml:space="preserve">642; 498; 688; 616; 703; 705; 203; 348; 804; 428; 440; 100; 070; 233; 112; </t>
  </si>
  <si>
    <t xml:space="preserve">250; 276; 528; 724; 752; 826; </t>
  </si>
  <si>
    <t xml:space="preserve">008; 040; 100; 191; 203; 208; 246; 250; 276; 300; 348; 352; 372; 380; 428; 440; 807; 470; 498; 528; 578; 616; 620; 642; 703; 705; 724; 752; 826; </t>
  </si>
  <si>
    <t xml:space="preserve">032; 084; 076; 152; 068; 170; 188; 192; 214; 218; 222; 320; 328; 332; 340; 558; 591; 600; 604; 740; 858; 862; </t>
  </si>
  <si>
    <t xml:space="preserve">004; 050; 064; 116; 156; 356; 360; 364; 368; 400; 398; 417; 418; 422; 458; 462; 496; 104; 524; 586; 608; 144; 762; 764; 704; 887; 048; 344; 376; 392; 512; 634; 682; 702; 408; 784; </t>
  </si>
  <si>
    <t xml:space="preserve">036; 040; 056; 124; 208; 246; 250; 276; 372; 376; 380; 392; 408; 528; 578; 702; 724; 752; 826; 840; 032; 050; 068; 076; 152; 156; 188; 218; 818; 222; 288; 320; 340; 356; 360; 364; 404; 458; 484; 586; 591; 600; 604; 608; 144; 764; 792; 800; 858; 862; 894; </t>
  </si>
  <si>
    <t xml:space="preserve">040; 056; 208; 246; 250; 276; 300; 372; 380; 528; 620; 724; 752; 826; </t>
  </si>
  <si>
    <t xml:space="preserve">156; 356; 360; 392; 408; 458; 702; 764; </t>
  </si>
  <si>
    <t xml:space="preserve">100; 203; 233; 348; 428; 440; 616; 642; 703; 705; </t>
  </si>
  <si>
    <t xml:space="preserve">012; 031; 112; 100; 120; 152; 156; 170; 188; 032; 051; 050; 076; 203; 214; 218; 818; 222; 233; 231; 268; 288; 340; 348; 356; 360; 364; 384; 388; 400; 398; 408; 417; 428; 426; 440; 450; 458; 466; 478; 484; 504; 524; 566; 586; 591; 600; 604; 608; 616; 642; 643; 686; 144; 788; 858; 704; 705; 762; 764; 792; 800; 804; 862; 894; </t>
  </si>
  <si>
    <t xml:space="preserve">064; 050; 356; 462; 524; 586; 144; </t>
  </si>
  <si>
    <t xml:space="preserve">032; 068; 076; 152; 170; 188; 214; 218; 222; 320; 340; 388; 484; 591; 600; 604; 780; 858; 862; </t>
  </si>
  <si>
    <t xml:space="preserve">050; 356; 524; 586; 144; </t>
  </si>
  <si>
    <t xml:space="preserve">344; 360; 408; 458; 608; 702; 158; 764; 076; 152; 170; 188; 222; 340; 388; 484; 591; 780; 050; 818; 356; 364; 480; 524; 586; 144; 788; 792; </t>
  </si>
  <si>
    <t xml:space="preserve">032; 036; 040; 050; 072; 076; 100; 124; 152; 156; 170; 188; 384; 208; 214; 218; 818; 222; 246; 250; 320; 340; 356; 360; 364; 372; 380; 388; 392; 404; 450; 454; 484; 504; 524; 528; 554; 566; 586; 604; 608; 616; 620; 694; 702; 710; 724; 144; 756; 764; 266; 300; 348; 400; 458; 480; 752; 686; 642; 408; 591; 578; 780; 788; 792; 800; 826; 840; 862; </t>
  </si>
  <si>
    <t xml:space="preserve">032; 050; 072; 076; 100; 152; 156; 170; 188; 384; 214; 218; 818; 222; 320; 340; 356; 360; 364; 388; 404; 450; 454; 484; 504; 524; 566; 586; 604; 608; 694; 702; 710; 144; 764; 266; 400; 458; 480; 686; 642; 408; 591; 780; 788; 800; 862; </t>
  </si>
  <si>
    <t xml:space="preserve">036; 040; 124; 208; 246; 250; 300; 348; 372; 380; 392; 484; 528; 554; 578; 616; 620; 408; 724; 752; 756; 792; 826; 840; </t>
  </si>
  <si>
    <t xml:space="preserve">008; 016; 020; 660; 028; 051; 533; 036; 044; 048; 052; 084; 060; 070; 072; 092; 132; 184; 188; 531; 212; 242; 304; 308; 316; 831; 344; 833; 376; 388; 832; 400; 438; 446; 458; 462; 584; 480; 496; 500; 504; 516; 520; 540; 570; 807; 512; 585; 591; 604; 634; 643; 659; 662; 670; 882; 674; 688; 690; 408; 158; 764; 780; 788; 792; 796; 784; 850; 548; 704; 136; 234; 499; 748; 858; </t>
  </si>
  <si>
    <t xml:space="preserve">068; 076; 152; 170; 188; 218; 340; 484; 600; 604; 214; 858; 032; </t>
  </si>
  <si>
    <t xml:space="preserve">050; 076; 152; 170; 188; 214; 218; 818; 222; 340; 356; 360; 364; 376; 388; 408; 458; 484; 586; 608; 702; 710; 144; 834; 764; 788; 792; 858; 862; </t>
  </si>
  <si>
    <t xml:space="preserve">152; 862; </t>
  </si>
  <si>
    <t xml:space="preserve">170; 218; 340; 591; 600; 858; </t>
  </si>
  <si>
    <t xml:space="preserve">036; 040; 056; 124; 191; 203; 208; 233; 246; 250; 276; 300; 348; 352; 376; 380; 392; 528; 554; 578; 616; 620; 702; 703; 705; 408; 724; 752; 756; 826; 840; 008; 032; 051; 031; 050; 112; 068; 070; 076; 100; 854; 108; 116; 120; 140; 152; 156; 170; 188; 384; 214; 218; 818; 222; 231; 242; 270; 268; 288; 320; 324; 332; 340; 356; 360; 364; 388; 400; 404; 417; 418; 428; 426; 440; 807; 450; 454; 458; 466; 478; 484; 498; 496; 504; 508; 524; 558; 562; 566; 586; 591; 600; 604; 608; 642; 643; 646; 710; 144; 748; 762; 834; 764; 788; 792; 795; 800; 804; 858; 860; 862; 704; 887; 894; </t>
  </si>
  <si>
    <t xml:space="preserve">036; 040; 056; 124; 191; 203; 208; 233; 246; 250; 276; 300; 348; 352; 376; 380; 392; 528; 554; 578; 616; 620; 702; 703; 705; 408; 724; 752; 756; 826; 840; </t>
  </si>
  <si>
    <t xml:space="preserve">008; 032; 051; 031; 050; 112; 068; 070; 076; 100; 854; 108; 116; 120; 140; 152; 156; 170; 188; 384; 214; 218; 818; 222; 231; 242; 270; 268; 288; 320; 324; 332; 340; 356; 360; 364; 388; 400; 404; 417; 418; 428; 426; 440; 807; 450; 454; 458; 466; 478; 484; 498; 496; 504; 508; 524; 558; 562; 566; 586; 591; 600; 604; 608; 642; 643; 646; 710; 144; 748; 762; 834; 764; 788; 792; 795; 800; 804; 858; 860; 862; 704; 887; 894; </t>
  </si>
  <si>
    <t>(Wang &amp; Lee, 2023)</t>
  </si>
  <si>
    <t xml:space="preserve">036; 208; 152; 191; 203; 348; 352; 376; 392; 578; 591; 616; 702; 752; 756; 826; 840; 858; </t>
  </si>
  <si>
    <t xml:space="preserve">036; 203; 208; 352; 376; 392; 578; 702; 752; 756; 826; 840; </t>
  </si>
  <si>
    <t xml:space="preserve">036; 100; 191; 203; 208; 348; 352; 392; 578; 616; 642; 752; 756; 826; 840; </t>
  </si>
  <si>
    <t xml:space="preserve">051; 036; 050; 112; 068; 072; 100; 854; 120; 152; 156; 170; 188; 191; 203; 208; 218; 222; 288; 320; 340; 348; 352; 376; 388; 392; 400; 398; 404; 454; 458; 484; 498; 496; 504; 562; 578; 586; 591; 600; 604; 608; 616; 642; 702; 710; 144; 752; 756; 834; 764; 788; 792; 800; 804; 826; 840; 858; 704; 894; </t>
  </si>
  <si>
    <t>051; 050; 112; 068; 072; 100; 854; 120; 152; 156; 170; 188; 218; 222; 288; 320; 340; 388; 400; 404; 454; 458; 484; 498; 496; 504; 562; 586; 600; 604; 608; 642; 710; 144; 834; 764; 788; 792; 800; 804; 704; 894; 398;</t>
  </si>
  <si>
    <t>051; 050; 112; 068; 072; 100; 854; 120; 152; 156; 170; 188; 191; 218; 222; 288; 320; 340; 348; 388; 400; 404; 454; 458; 484; 498; 496; 504; 562; 586; 591; 600; 604; 608; 616; 642; 710; 144; 834; 764; 788; 792; 800; 804; 858; 704; 894; 398;</t>
  </si>
  <si>
    <t>051; 050; 112; 068; 072; 854; 120; 152; 156; 170; 188; 218; 222; 288; 320; 340; 376; 388; 400; 404; 454; 458; 484; 498; 496; 504; 562; 586; 591; 600; 604; 608; 616; 702; 710; 144; 834; 764; 788; 792; 800; 804; 858; 704; 894; 398;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</si>
</sst>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36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Baskerville"/>
      <family val="1"/>
    </font>
    <font>
      <b/>
      <sz val="14"/>
      <color rgb="FFC00000"/>
      <name val="Baskerville"/>
      <family val="1"/>
    </font>
    <font>
      <b/>
      <sz val="14"/>
      <color rgb="FF00B050"/>
      <name val="Baskerville"/>
      <family val="1"/>
    </font>
    <font>
      <b/>
      <sz val="14"/>
      <color rgb="FF7030A0"/>
      <name val="Baskerville"/>
      <family val="1"/>
    </font>
    <font>
      <b/>
      <sz val="12"/>
      <name val="Baskerville"/>
      <family val="1"/>
    </font>
    <font>
      <b/>
      <sz val="12"/>
      <color rgb="FFC00000"/>
      <name val="Baskerville"/>
      <family val="1"/>
    </font>
    <font>
      <b/>
      <sz val="12"/>
      <color rgb="FF00B050"/>
      <name val="Baskerville"/>
      <family val="1"/>
    </font>
    <font>
      <b/>
      <sz val="12"/>
      <color rgb="FF7030A0"/>
      <name val="Baskerville"/>
      <family val="1"/>
    </font>
    <font>
      <b/>
      <sz val="12"/>
      <color rgb="FF00B0F0"/>
      <name val="Baskerville"/>
      <family val="1"/>
    </font>
    <font>
      <sz val="12"/>
      <color theme="1"/>
      <name val="Baskerville"/>
      <family val="1"/>
    </font>
    <font>
      <b/>
      <sz val="10"/>
      <name val="Baskerville"/>
      <family val="1"/>
    </font>
    <font>
      <b/>
      <sz val="10"/>
      <color rgb="FFC00000"/>
      <name val="Baskerville"/>
      <family val="1"/>
    </font>
    <font>
      <sz val="11"/>
      <color rgb="FF00B050"/>
      <name val="Baskerville"/>
      <family val="1"/>
    </font>
    <font>
      <b/>
      <sz val="10"/>
      <color rgb="FF7030A0"/>
      <name val="Baskerville"/>
      <family val="1"/>
    </font>
    <font>
      <b/>
      <sz val="10"/>
      <color rgb="FF00B0F0"/>
      <name val="Baskerville"/>
      <family val="1"/>
    </font>
    <font>
      <sz val="10.5"/>
      <color theme="1"/>
      <name val="Baskerville"/>
      <family val="1"/>
    </font>
    <font>
      <sz val="11"/>
      <color rgb="FFC00000"/>
      <name val="Baskerville"/>
      <family val="1"/>
    </font>
    <font>
      <sz val="11"/>
      <color rgb="FF7030A0"/>
      <name val="Baskerville"/>
      <family val="1"/>
    </font>
    <font>
      <sz val="11"/>
      <color rgb="FF00B0F0"/>
      <name val="Baskerville"/>
      <family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Baskerville"/>
      <family val="1"/>
    </font>
    <font>
      <b/>
      <sz val="14"/>
      <color rgb="FF00B0F0"/>
      <name val="Baskerville"/>
      <family val="1"/>
    </font>
    <font>
      <b/>
      <sz val="10"/>
      <name val="Arial"/>
      <family val="2"/>
    </font>
    <font>
      <sz val="10"/>
      <name val="Arial"/>
      <family val="2"/>
    </font>
    <font>
      <sz val="10"/>
      <name val="Helv"/>
    </font>
    <font>
      <sz val="12"/>
      <color theme="1"/>
      <name val="Helvetica"/>
      <family val="2"/>
    </font>
    <font>
      <sz val="12"/>
      <color rgb="FF000000"/>
      <name val="Calibri"/>
      <family val="2"/>
    </font>
    <font>
      <sz val="9"/>
      <color theme="1"/>
      <name val="AdvOT569473da"/>
    </font>
    <font>
      <sz val="12"/>
      <color theme="1"/>
      <name val="AdvOT569473da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1" fillId="0" borderId="0"/>
  </cellStyleXfs>
  <cellXfs count="10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164" fontId="4" fillId="0" borderId="1" xfId="0" applyNumberFormat="1" applyFont="1" applyBorder="1" applyAlignment="1">
      <alignment wrapText="1"/>
    </xf>
    <xf numFmtId="164" fontId="4" fillId="0" borderId="0" xfId="0" applyNumberFormat="1" applyFont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center" vertical="top" wrapText="1"/>
    </xf>
    <xf numFmtId="49" fontId="15" fillId="0" borderId="1" xfId="0" applyNumberFormat="1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164" fontId="1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vertical="top" wrapText="1"/>
    </xf>
    <xf numFmtId="0" fontId="17" fillId="2" borderId="1" xfId="0" applyFont="1" applyFill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center" vertical="top" wrapText="1"/>
    </xf>
    <xf numFmtId="49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164" fontId="20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49" fontId="20" fillId="3" borderId="0" xfId="0" applyNumberFormat="1" applyFont="1" applyFill="1" applyAlignment="1">
      <alignment wrapText="1"/>
    </xf>
    <xf numFmtId="164" fontId="20" fillId="3" borderId="0" xfId="0" applyNumberFormat="1" applyFont="1" applyFill="1" applyAlignment="1">
      <alignment wrapText="1"/>
    </xf>
    <xf numFmtId="0" fontId="16" fillId="3" borderId="0" xfId="0" applyFont="1" applyFill="1" applyAlignment="1">
      <alignment wrapText="1"/>
    </xf>
    <xf numFmtId="0" fontId="21" fillId="3" borderId="0" xfId="0" applyFont="1" applyFill="1" applyAlignment="1">
      <alignment wrapText="1"/>
    </xf>
    <xf numFmtId="0" fontId="22" fillId="3" borderId="0" xfId="0" applyFont="1" applyFill="1" applyAlignment="1">
      <alignment wrapText="1"/>
    </xf>
    <xf numFmtId="3" fontId="21" fillId="3" borderId="0" xfId="0" applyNumberFormat="1" applyFont="1" applyFill="1" applyAlignment="1">
      <alignment wrapText="1"/>
    </xf>
    <xf numFmtId="0" fontId="4" fillId="0" borderId="7" xfId="0" applyFont="1" applyBorder="1" applyAlignment="1">
      <alignment wrapText="1"/>
    </xf>
    <xf numFmtId="0" fontId="8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top" wrapText="1"/>
    </xf>
    <xf numFmtId="0" fontId="19" fillId="3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19" fillId="3" borderId="1" xfId="0" applyFont="1" applyFill="1" applyBorder="1" applyAlignment="1">
      <alignment wrapText="1"/>
    </xf>
    <xf numFmtId="165" fontId="20" fillId="3" borderId="0" xfId="0" applyNumberFormat="1" applyFont="1" applyFill="1" applyAlignment="1">
      <alignment wrapText="1"/>
    </xf>
    <xf numFmtId="166" fontId="20" fillId="3" borderId="0" xfId="0" applyNumberFormat="1" applyFont="1" applyFill="1" applyAlignment="1">
      <alignment wrapText="1"/>
    </xf>
    <xf numFmtId="0" fontId="26" fillId="0" borderId="0" xfId="0" applyFont="1"/>
    <xf numFmtId="165" fontId="0" fillId="0" borderId="0" xfId="0" applyNumberFormat="1"/>
    <xf numFmtId="0" fontId="0" fillId="0" borderId="4" xfId="0" applyBorder="1"/>
    <xf numFmtId="0" fontId="0" fillId="0" borderId="9" xfId="0" applyBorder="1"/>
    <xf numFmtId="0" fontId="26" fillId="0" borderId="9" xfId="0" applyFont="1" applyBorder="1"/>
    <xf numFmtId="165" fontId="0" fillId="0" borderId="9" xfId="0" applyNumberFormat="1" applyBorder="1"/>
    <xf numFmtId="0" fontId="0" fillId="0" borderId="8" xfId="0" applyBorder="1"/>
    <xf numFmtId="0" fontId="24" fillId="0" borderId="12" xfId="0" applyFont="1" applyBorder="1"/>
    <xf numFmtId="0" fontId="24" fillId="0" borderId="13" xfId="0" applyFont="1" applyBorder="1"/>
    <xf numFmtId="0" fontId="24" fillId="0" borderId="14" xfId="0" applyFont="1" applyBorder="1"/>
    <xf numFmtId="0" fontId="25" fillId="4" borderId="15" xfId="0" applyFont="1" applyFill="1" applyBorder="1"/>
    <xf numFmtId="0" fontId="0" fillId="0" borderId="17" xfId="0" applyBorder="1"/>
    <xf numFmtId="165" fontId="0" fillId="0" borderId="17" xfId="0" applyNumberFormat="1" applyBorder="1"/>
    <xf numFmtId="165" fontId="0" fillId="0" borderId="15" xfId="0" applyNumberFormat="1" applyBorder="1"/>
    <xf numFmtId="0" fontId="3" fillId="0" borderId="17" xfId="0" applyFont="1" applyBorder="1"/>
    <xf numFmtId="164" fontId="0" fillId="0" borderId="15" xfId="0" applyNumberFormat="1" applyBorder="1"/>
    <xf numFmtId="0" fontId="25" fillId="0" borderId="18" xfId="0" applyFont="1" applyBorder="1"/>
    <xf numFmtId="0" fontId="26" fillId="0" borderId="18" xfId="0" applyFont="1" applyBorder="1"/>
    <xf numFmtId="0" fontId="23" fillId="4" borderId="16" xfId="0" applyFont="1" applyFill="1" applyBorder="1"/>
    <xf numFmtId="0" fontId="0" fillId="4" borderId="17" xfId="0" applyFill="1" applyBorder="1"/>
    <xf numFmtId="0" fontId="0" fillId="4" borderId="15" xfId="0" applyFill="1" applyBorder="1"/>
    <xf numFmtId="165" fontId="0" fillId="4" borderId="17" xfId="0" applyNumberFormat="1" applyFill="1" applyBorder="1"/>
    <xf numFmtId="165" fontId="0" fillId="4" borderId="15" xfId="0" applyNumberFormat="1" applyFill="1" applyBorder="1"/>
    <xf numFmtId="49" fontId="21" fillId="3" borderId="0" xfId="0" applyNumberFormat="1" applyFont="1" applyFill="1" applyAlignment="1">
      <alignment wrapText="1"/>
    </xf>
    <xf numFmtId="0" fontId="27" fillId="0" borderId="0" xfId="0" applyFont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7" fillId="0" borderId="0" xfId="0" applyFont="1" applyAlignment="1">
      <alignment wrapText="1"/>
    </xf>
    <xf numFmtId="0" fontId="29" fillId="0" borderId="0" xfId="0" applyFont="1" applyAlignment="1">
      <alignment horizontal="center" vertical="center"/>
    </xf>
    <xf numFmtId="0" fontId="30" fillId="0" borderId="0" xfId="0" applyFont="1"/>
    <xf numFmtId="0" fontId="30" fillId="0" borderId="0" xfId="0" applyFont="1" applyAlignment="1">
      <alignment vertical="center" wrapText="1"/>
    </xf>
    <xf numFmtId="0" fontId="30" fillId="0" borderId="0" xfId="0" applyFont="1" applyAlignment="1">
      <alignment horizontal="left" vertical="center" wrapText="1"/>
    </xf>
    <xf numFmtId="49" fontId="29" fillId="0" borderId="0" xfId="0" applyNumberFormat="1" applyFont="1"/>
    <xf numFmtId="49" fontId="0" fillId="0" borderId="0" xfId="0" applyNumberFormat="1"/>
    <xf numFmtId="0" fontId="30" fillId="0" borderId="0" xfId="1" applyFont="1"/>
    <xf numFmtId="0" fontId="30" fillId="0" borderId="0" xfId="1" applyFont="1" applyAlignment="1">
      <alignment horizontal="left"/>
    </xf>
    <xf numFmtId="0" fontId="32" fillId="0" borderId="0" xfId="0" applyFont="1"/>
    <xf numFmtId="0" fontId="33" fillId="0" borderId="0" xfId="0" applyFont="1"/>
    <xf numFmtId="0" fontId="1" fillId="0" borderId="0" xfId="0" applyFont="1"/>
    <xf numFmtId="0" fontId="35" fillId="0" borderId="0" xfId="0" applyFont="1"/>
    <xf numFmtId="0" fontId="34" fillId="0" borderId="0" xfId="0" applyFont="1"/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/>
    </xf>
    <xf numFmtId="0" fontId="25" fillId="0" borderId="11" xfId="0" applyFont="1" applyBorder="1" applyAlignment="1">
      <alignment horizontal="center"/>
    </xf>
  </cellXfs>
  <cellStyles count="2">
    <cellStyle name="Normal" xfId="0" builtinId="0"/>
    <cellStyle name="Normal 3" xfId="1" xr:uid="{DE95D8ED-3E25-0341-9E4A-B777F483F8BE}"/>
  </cellStyles>
  <dxfs count="0"/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7"/>
  <sheetViews>
    <sheetView tabSelected="1" topLeftCell="A44" zoomScaleNormal="85" workbookViewId="0">
      <pane xSplit="3" topLeftCell="I1" activePane="topRight" state="frozen"/>
      <selection pane="topRight" activeCell="V73" sqref="V73"/>
    </sheetView>
  </sheetViews>
  <sheetFormatPr baseColWidth="10" defaultColWidth="9" defaultRowHeight="15"/>
  <cols>
    <col min="1" max="1" width="26.5" style="3" customWidth="1"/>
    <col min="2" max="3" width="13.83203125" style="2" customWidth="1"/>
    <col min="4" max="4" width="13.83203125" style="28" customWidth="1"/>
    <col min="5" max="5" width="13.83203125" style="29" customWidth="1"/>
    <col min="6" max="7" width="13.83203125" style="30" customWidth="1"/>
    <col min="8" max="8" width="23.5" style="31" customWidth="1"/>
    <col min="9" max="9" width="22" style="31" customWidth="1"/>
    <col min="10" max="10" width="13.83203125" style="32" customWidth="1"/>
    <col min="11" max="11" width="33.1640625" style="32" bestFit="1" customWidth="1"/>
    <col min="12" max="12" width="13.83203125" style="32" bestFit="1" customWidth="1"/>
    <col min="13" max="13" width="15.6640625" style="32" bestFit="1" customWidth="1"/>
    <col min="14" max="14" width="48.6640625" style="32" bestFit="1" customWidth="1"/>
    <col min="15" max="19" width="32.83203125" style="32" bestFit="1" customWidth="1"/>
    <col min="20" max="20" width="37.5" style="33" bestFit="1" customWidth="1"/>
    <col min="21" max="21" width="20.6640625" style="33" bestFit="1" customWidth="1"/>
    <col min="22" max="22" width="47.6640625" style="33" bestFit="1" customWidth="1"/>
    <col min="23" max="23" width="13.83203125" style="2" customWidth="1"/>
    <col min="24" max="24" width="13.6640625" style="2" bestFit="1" customWidth="1"/>
    <col min="25" max="25" width="37.6640625" style="2" bestFit="1" customWidth="1"/>
    <col min="26" max="26" width="13.83203125" style="2" bestFit="1" customWidth="1"/>
    <col min="27" max="27" width="4" style="2" bestFit="1" customWidth="1"/>
    <col min="28" max="28" width="11.6640625" style="2" bestFit="1" customWidth="1"/>
    <col min="29" max="29" width="28.6640625" style="2" customWidth="1"/>
    <col min="30" max="16384" width="9" style="2"/>
  </cols>
  <sheetData>
    <row r="1" spans="1:29">
      <c r="A1" s="3">
        <v>1</v>
      </c>
      <c r="B1" s="41">
        <v>2</v>
      </c>
      <c r="C1" s="2">
        <v>3</v>
      </c>
      <c r="D1" s="4">
        <v>4</v>
      </c>
      <c r="E1" s="2">
        <v>5</v>
      </c>
      <c r="F1" s="5">
        <v>7</v>
      </c>
      <c r="G1" s="6">
        <v>8</v>
      </c>
      <c r="H1" s="3">
        <v>8</v>
      </c>
      <c r="I1" s="2">
        <v>9</v>
      </c>
      <c r="J1" s="3">
        <v>10</v>
      </c>
      <c r="K1" s="2">
        <v>11</v>
      </c>
      <c r="L1" s="3">
        <v>12</v>
      </c>
      <c r="M1" s="2">
        <v>13</v>
      </c>
      <c r="N1" s="3">
        <v>14</v>
      </c>
      <c r="O1" s="2">
        <v>15</v>
      </c>
      <c r="P1" s="2"/>
      <c r="Q1" s="2"/>
      <c r="R1" s="2"/>
      <c r="S1" s="2"/>
      <c r="T1" s="3">
        <v>16</v>
      </c>
      <c r="U1" s="2">
        <v>17</v>
      </c>
      <c r="V1" s="3">
        <v>18</v>
      </c>
    </row>
    <row r="2" spans="1:29" s="75" customFormat="1" ht="60" customHeight="1">
      <c r="A2" s="73" t="s">
        <v>19</v>
      </c>
      <c r="B2" s="73"/>
      <c r="C2" s="74"/>
      <c r="D2" s="100" t="s">
        <v>20</v>
      </c>
      <c r="E2" s="101"/>
      <c r="F2" s="101"/>
      <c r="G2" s="102"/>
      <c r="H2" s="103" t="s">
        <v>0</v>
      </c>
      <c r="I2" s="104"/>
      <c r="J2" s="95" t="s">
        <v>1</v>
      </c>
      <c r="K2" s="96"/>
      <c r="L2" s="96"/>
      <c r="M2" s="96"/>
      <c r="N2" s="96"/>
      <c r="O2" s="96"/>
      <c r="P2" s="96"/>
      <c r="Q2" s="96"/>
      <c r="R2" s="96"/>
      <c r="S2" s="97"/>
      <c r="T2" s="98" t="s">
        <v>2</v>
      </c>
      <c r="U2" s="99"/>
      <c r="V2" s="99"/>
      <c r="W2" s="99"/>
      <c r="X2" s="99"/>
    </row>
    <row r="3" spans="1:29" s="17" customFormat="1" ht="34">
      <c r="A3" s="7" t="s">
        <v>25</v>
      </c>
      <c r="B3" s="42" t="s">
        <v>21</v>
      </c>
      <c r="C3" s="7" t="s">
        <v>22</v>
      </c>
      <c r="D3" s="8" t="s">
        <v>14</v>
      </c>
      <c r="E3" s="9" t="s">
        <v>4</v>
      </c>
      <c r="F3" s="10" t="s">
        <v>13</v>
      </c>
      <c r="G3" s="10" t="s">
        <v>3</v>
      </c>
      <c r="H3" s="11" t="s">
        <v>10</v>
      </c>
      <c r="I3" s="11" t="s">
        <v>11</v>
      </c>
      <c r="J3" s="12" t="s">
        <v>12</v>
      </c>
      <c r="K3" s="12" t="s">
        <v>15</v>
      </c>
      <c r="L3" s="12" t="s">
        <v>139</v>
      </c>
      <c r="M3" s="13" t="s">
        <v>341</v>
      </c>
      <c r="N3" s="13" t="s">
        <v>334</v>
      </c>
      <c r="O3" s="89" t="s">
        <v>335</v>
      </c>
      <c r="P3" s="90"/>
      <c r="Q3" s="90"/>
      <c r="R3" s="90"/>
      <c r="S3" s="91"/>
      <c r="T3" s="14" t="s">
        <v>26</v>
      </c>
      <c r="U3" s="14" t="s">
        <v>336</v>
      </c>
      <c r="V3" s="14" t="s">
        <v>337</v>
      </c>
      <c r="W3" s="15" t="s">
        <v>27</v>
      </c>
      <c r="X3" s="16" t="s">
        <v>29</v>
      </c>
      <c r="Y3" s="17" t="s">
        <v>47</v>
      </c>
      <c r="Z3" s="17" t="s">
        <v>338</v>
      </c>
      <c r="AA3" s="17" t="s">
        <v>134</v>
      </c>
      <c r="AB3" s="17" t="s">
        <v>339</v>
      </c>
      <c r="AC3" s="17" t="s">
        <v>454</v>
      </c>
    </row>
    <row r="4" spans="1:29" s="18" customFormat="1" ht="409.6">
      <c r="A4" s="19"/>
      <c r="B4" s="43"/>
      <c r="C4" s="20"/>
      <c r="D4" s="21" t="s">
        <v>17</v>
      </c>
      <c r="E4" s="22" t="s">
        <v>23</v>
      </c>
      <c r="F4" s="23" t="s">
        <v>16</v>
      </c>
      <c r="G4" s="23" t="s">
        <v>6</v>
      </c>
      <c r="H4" s="24" t="s">
        <v>342</v>
      </c>
      <c r="I4" s="24" t="s">
        <v>323</v>
      </c>
      <c r="J4" s="25" t="s">
        <v>18</v>
      </c>
      <c r="K4" s="25" t="s">
        <v>362</v>
      </c>
      <c r="L4" s="25" t="s">
        <v>7</v>
      </c>
      <c r="M4" s="26" t="s">
        <v>8</v>
      </c>
      <c r="N4" s="26" t="s">
        <v>343</v>
      </c>
      <c r="O4" s="92" t="s">
        <v>32</v>
      </c>
      <c r="P4" s="93"/>
      <c r="Q4" s="93"/>
      <c r="R4" s="93"/>
      <c r="S4" s="94"/>
      <c r="T4" s="27" t="s">
        <v>9</v>
      </c>
      <c r="U4" s="27" t="s">
        <v>24</v>
      </c>
      <c r="V4" s="27"/>
      <c r="W4" s="18" t="s">
        <v>28</v>
      </c>
      <c r="X4" s="18" t="s">
        <v>30</v>
      </c>
      <c r="Z4" s="18" t="s">
        <v>50</v>
      </c>
    </row>
    <row r="5" spans="1:29" s="34" customFormat="1" ht="16" customHeight="1">
      <c r="A5" s="46" t="s">
        <v>340</v>
      </c>
      <c r="B5" s="34">
        <v>1</v>
      </c>
      <c r="C5" s="34">
        <v>1</v>
      </c>
      <c r="D5" s="48">
        <v>4.0000000000000001E-3</v>
      </c>
      <c r="E5" s="47"/>
      <c r="F5" s="36">
        <v>2.1190000000000002</v>
      </c>
      <c r="G5" s="36"/>
      <c r="H5" s="37">
        <v>1</v>
      </c>
      <c r="I5" s="37">
        <v>1</v>
      </c>
      <c r="J5" s="38" t="s">
        <v>187</v>
      </c>
      <c r="K5" s="38">
        <v>607</v>
      </c>
      <c r="L5" s="38" t="s">
        <v>318</v>
      </c>
      <c r="M5" s="38">
        <v>1</v>
      </c>
      <c r="N5" s="38" t="s">
        <v>74</v>
      </c>
      <c r="O5" s="72" t="s">
        <v>386</v>
      </c>
      <c r="P5" s="72" t="s">
        <v>387</v>
      </c>
      <c r="Q5" s="72" t="s">
        <v>388</v>
      </c>
      <c r="R5" s="72"/>
      <c r="S5" s="72"/>
      <c r="T5" s="39">
        <v>1</v>
      </c>
      <c r="U5" s="39">
        <v>2017</v>
      </c>
      <c r="V5" s="39" t="s">
        <v>316</v>
      </c>
      <c r="W5" s="34">
        <v>3</v>
      </c>
      <c r="X5" s="39">
        <v>1</v>
      </c>
      <c r="AC5" s="34" t="s">
        <v>930</v>
      </c>
    </row>
    <row r="6" spans="1:29" s="34" customFormat="1" ht="16" customHeight="1">
      <c r="A6" s="46" t="s">
        <v>232</v>
      </c>
      <c r="B6" s="34">
        <f>IF(C6=1,B5+1,B5)</f>
        <v>2</v>
      </c>
      <c r="C6" s="34">
        <v>1</v>
      </c>
      <c r="D6" s="48">
        <v>-8.9999999999999993E-3</v>
      </c>
      <c r="E6" s="47">
        <v>2.1000000000000001E-2</v>
      </c>
      <c r="F6" s="36"/>
      <c r="G6" s="36"/>
      <c r="H6" s="37">
        <v>1</v>
      </c>
      <c r="I6" s="37">
        <v>1</v>
      </c>
      <c r="J6" s="38" t="s">
        <v>153</v>
      </c>
      <c r="K6" s="38">
        <v>171</v>
      </c>
      <c r="L6" s="38" t="s">
        <v>234</v>
      </c>
      <c r="M6" s="38">
        <v>1</v>
      </c>
      <c r="N6" s="38" t="s">
        <v>73</v>
      </c>
      <c r="O6" s="72" t="s">
        <v>285</v>
      </c>
      <c r="P6" s="72" t="s">
        <v>297</v>
      </c>
      <c r="Q6" s="72"/>
      <c r="R6" s="72"/>
      <c r="S6" s="72"/>
      <c r="T6" s="39">
        <v>1</v>
      </c>
      <c r="U6" s="39">
        <v>2008</v>
      </c>
      <c r="V6" s="39" t="s">
        <v>233</v>
      </c>
      <c r="W6" s="34">
        <v>3</v>
      </c>
      <c r="X6" s="39">
        <v>1</v>
      </c>
      <c r="AC6" s="34" t="s">
        <v>927</v>
      </c>
    </row>
    <row r="7" spans="1:29" s="34" customFormat="1" ht="16" customHeight="1">
      <c r="A7" s="46" t="s">
        <v>232</v>
      </c>
      <c r="B7" s="34">
        <f t="shared" ref="B7:B71" si="0">IF(C7=1,B6+1,B6)</f>
        <v>2</v>
      </c>
      <c r="C7" s="34">
        <v>2</v>
      </c>
      <c r="D7" s="48">
        <v>-0.115</v>
      </c>
      <c r="E7" s="47">
        <v>4.7E-2</v>
      </c>
      <c r="F7" s="36"/>
      <c r="G7" s="36"/>
      <c r="H7" s="37">
        <v>1</v>
      </c>
      <c r="I7" s="37">
        <v>1</v>
      </c>
      <c r="J7" s="38" t="s">
        <v>153</v>
      </c>
      <c r="K7" s="38">
        <v>147</v>
      </c>
      <c r="L7" s="38" t="s">
        <v>234</v>
      </c>
      <c r="M7" s="38">
        <v>1</v>
      </c>
      <c r="N7" s="38" t="s">
        <v>73</v>
      </c>
      <c r="O7" s="72" t="s">
        <v>285</v>
      </c>
      <c r="P7" s="72" t="s">
        <v>297</v>
      </c>
      <c r="Q7" s="72" t="s">
        <v>303</v>
      </c>
      <c r="R7" s="72" t="s">
        <v>276</v>
      </c>
      <c r="S7" s="72" t="s">
        <v>299</v>
      </c>
      <c r="T7" s="39">
        <v>1</v>
      </c>
      <c r="U7" s="39">
        <v>2008</v>
      </c>
      <c r="V7" s="39" t="s">
        <v>233</v>
      </c>
      <c r="W7" s="34">
        <v>3</v>
      </c>
      <c r="X7" s="39">
        <v>1</v>
      </c>
      <c r="AC7" s="34" t="s">
        <v>927</v>
      </c>
    </row>
    <row r="8" spans="1:29" s="34" customFormat="1" ht="16" customHeight="1">
      <c r="A8" s="46" t="s">
        <v>232</v>
      </c>
      <c r="B8" s="34">
        <f t="shared" si="0"/>
        <v>2</v>
      </c>
      <c r="C8" s="34">
        <v>3</v>
      </c>
      <c r="D8" s="48">
        <v>-5.0999999999999997E-2</v>
      </c>
      <c r="E8" s="47">
        <v>6.7000000000000004E-2</v>
      </c>
      <c r="F8" s="36"/>
      <c r="G8" s="36"/>
      <c r="H8" s="37">
        <v>1</v>
      </c>
      <c r="I8" s="37">
        <v>1</v>
      </c>
      <c r="J8" s="38" t="s">
        <v>153</v>
      </c>
      <c r="K8" s="38">
        <v>127</v>
      </c>
      <c r="L8" s="38" t="s">
        <v>234</v>
      </c>
      <c r="M8" s="38">
        <v>1</v>
      </c>
      <c r="N8" s="38" t="s">
        <v>73</v>
      </c>
      <c r="O8" s="72" t="s">
        <v>285</v>
      </c>
      <c r="P8" s="72" t="s">
        <v>297</v>
      </c>
      <c r="Q8" s="72" t="s">
        <v>303</v>
      </c>
      <c r="R8" s="72" t="s">
        <v>276</v>
      </c>
      <c r="S8" s="72" t="s">
        <v>299</v>
      </c>
      <c r="T8" s="39">
        <v>1</v>
      </c>
      <c r="U8" s="39">
        <v>2008</v>
      </c>
      <c r="V8" s="39" t="s">
        <v>233</v>
      </c>
      <c r="W8" s="34">
        <v>3</v>
      </c>
      <c r="X8" s="39">
        <v>1</v>
      </c>
      <c r="AC8" s="34" t="s">
        <v>927</v>
      </c>
    </row>
    <row r="9" spans="1:29" s="34" customFormat="1" ht="16" customHeight="1">
      <c r="A9" s="46" t="s">
        <v>232</v>
      </c>
      <c r="B9" s="34">
        <f t="shared" si="0"/>
        <v>2</v>
      </c>
      <c r="C9" s="34">
        <v>4</v>
      </c>
      <c r="D9" s="48">
        <v>-5.3999999999999999E-2</v>
      </c>
      <c r="E9" s="47">
        <v>7.0999999999999994E-2</v>
      </c>
      <c r="F9" s="36"/>
      <c r="G9" s="36"/>
      <c r="H9" s="37">
        <v>1</v>
      </c>
      <c r="I9" s="37">
        <v>1</v>
      </c>
      <c r="J9" s="38" t="s">
        <v>153</v>
      </c>
      <c r="K9" s="38">
        <v>126</v>
      </c>
      <c r="L9" s="38" t="s">
        <v>234</v>
      </c>
      <c r="M9" s="38">
        <v>1</v>
      </c>
      <c r="N9" s="38" t="s">
        <v>73</v>
      </c>
      <c r="O9" s="72" t="s">
        <v>285</v>
      </c>
      <c r="P9" s="72" t="s">
        <v>297</v>
      </c>
      <c r="Q9" s="72" t="s">
        <v>303</v>
      </c>
      <c r="R9" s="72" t="s">
        <v>276</v>
      </c>
      <c r="S9" s="72" t="s">
        <v>299</v>
      </c>
      <c r="T9" s="39">
        <v>1</v>
      </c>
      <c r="U9" s="39">
        <v>2008</v>
      </c>
      <c r="V9" s="39" t="s">
        <v>233</v>
      </c>
      <c r="W9" s="34">
        <v>3</v>
      </c>
      <c r="X9" s="39">
        <v>1</v>
      </c>
      <c r="AC9" s="34" t="s">
        <v>927</v>
      </c>
    </row>
    <row r="10" spans="1:29" s="34" customFormat="1" ht="16" customHeight="1">
      <c r="A10" s="46" t="s">
        <v>232</v>
      </c>
      <c r="B10" s="34">
        <f t="shared" si="0"/>
        <v>2</v>
      </c>
      <c r="C10" s="34">
        <v>5</v>
      </c>
      <c r="D10" s="48">
        <v>-5.0999999999999997E-2</v>
      </c>
      <c r="E10" s="47">
        <v>6.7000000000000004E-2</v>
      </c>
      <c r="F10" s="36"/>
      <c r="G10" s="36"/>
      <c r="H10" s="37">
        <v>1</v>
      </c>
      <c r="I10" s="37">
        <v>1</v>
      </c>
      <c r="J10" s="38" t="s">
        <v>153</v>
      </c>
      <c r="K10" s="38">
        <v>124</v>
      </c>
      <c r="L10" s="38" t="s">
        <v>234</v>
      </c>
      <c r="M10" s="38">
        <v>1</v>
      </c>
      <c r="N10" s="38" t="s">
        <v>73</v>
      </c>
      <c r="O10" s="72" t="s">
        <v>285</v>
      </c>
      <c r="P10" s="72" t="s">
        <v>297</v>
      </c>
      <c r="Q10" s="72" t="s">
        <v>303</v>
      </c>
      <c r="R10" s="72" t="s">
        <v>276</v>
      </c>
      <c r="S10" s="72" t="s">
        <v>299</v>
      </c>
      <c r="T10" s="39">
        <v>1</v>
      </c>
      <c r="U10" s="39">
        <v>2008</v>
      </c>
      <c r="V10" s="39" t="s">
        <v>233</v>
      </c>
      <c r="W10" s="34">
        <v>3</v>
      </c>
      <c r="X10" s="39">
        <v>1</v>
      </c>
      <c r="AC10" s="34" t="s">
        <v>927</v>
      </c>
    </row>
    <row r="11" spans="1:29" s="34" customFormat="1" ht="16" customHeight="1">
      <c r="A11" s="46" t="s">
        <v>232</v>
      </c>
      <c r="B11" s="34">
        <f t="shared" si="0"/>
        <v>2</v>
      </c>
      <c r="C11" s="34">
        <v>6</v>
      </c>
      <c r="D11" s="48">
        <v>-5.8999999999999997E-2</v>
      </c>
      <c r="E11" s="47">
        <v>4.7E-2</v>
      </c>
      <c r="F11" s="36"/>
      <c r="G11" s="36"/>
      <c r="H11" s="37">
        <v>1</v>
      </c>
      <c r="I11" s="37">
        <v>1</v>
      </c>
      <c r="J11" s="38" t="s">
        <v>153</v>
      </c>
      <c r="K11" s="38">
        <v>144</v>
      </c>
      <c r="L11" s="38" t="s">
        <v>234</v>
      </c>
      <c r="M11" s="38">
        <v>1</v>
      </c>
      <c r="N11" s="38" t="s">
        <v>73</v>
      </c>
      <c r="O11" s="72" t="s">
        <v>285</v>
      </c>
      <c r="P11" s="72" t="s">
        <v>297</v>
      </c>
      <c r="Q11" s="72" t="s">
        <v>303</v>
      </c>
      <c r="R11" s="72" t="s">
        <v>276</v>
      </c>
      <c r="S11" s="72" t="s">
        <v>299</v>
      </c>
      <c r="T11" s="39">
        <v>1</v>
      </c>
      <c r="U11" s="39">
        <v>2008</v>
      </c>
      <c r="V11" s="39" t="s">
        <v>233</v>
      </c>
      <c r="W11" s="34">
        <v>3</v>
      </c>
      <c r="X11" s="39">
        <v>1</v>
      </c>
      <c r="AC11" s="34" t="s">
        <v>927</v>
      </c>
    </row>
    <row r="12" spans="1:29" s="34" customFormat="1" ht="16" customHeight="1">
      <c r="A12" s="46" t="s">
        <v>385</v>
      </c>
      <c r="B12" s="34">
        <f t="shared" si="0"/>
        <v>3</v>
      </c>
      <c r="C12" s="34">
        <v>1</v>
      </c>
      <c r="D12" s="48">
        <v>3.0000000000000001E-3</v>
      </c>
      <c r="E12" s="47"/>
      <c r="F12" s="36">
        <v>5.8140000000000001</v>
      </c>
      <c r="G12" s="36"/>
      <c r="H12" s="37">
        <v>1</v>
      </c>
      <c r="I12" s="37">
        <v>1</v>
      </c>
      <c r="J12" s="38" t="s">
        <v>153</v>
      </c>
      <c r="K12" s="38">
        <v>833</v>
      </c>
      <c r="L12" s="38" t="s">
        <v>315</v>
      </c>
      <c r="M12" s="38">
        <v>2</v>
      </c>
      <c r="N12" s="38" t="s">
        <v>68</v>
      </c>
      <c r="O12" s="72" t="s">
        <v>282</v>
      </c>
      <c r="P12" s="72" t="s">
        <v>290</v>
      </c>
      <c r="Q12" s="72" t="s">
        <v>389</v>
      </c>
      <c r="R12" s="72"/>
      <c r="S12" s="72"/>
      <c r="T12" s="39">
        <v>1</v>
      </c>
      <c r="U12" s="39">
        <v>2016</v>
      </c>
      <c r="V12" s="39" t="s">
        <v>317</v>
      </c>
      <c r="W12" s="34">
        <v>3</v>
      </c>
      <c r="X12" s="39">
        <v>1</v>
      </c>
      <c r="AC12" s="34" t="s">
        <v>934</v>
      </c>
    </row>
    <row r="13" spans="1:29" s="34" customFormat="1" ht="16" customHeight="1">
      <c r="A13" s="46" t="s">
        <v>385</v>
      </c>
      <c r="B13" s="34">
        <f t="shared" si="0"/>
        <v>3</v>
      </c>
      <c r="C13" s="34">
        <v>2</v>
      </c>
      <c r="D13" s="48">
        <v>6.0000000000000001E-3</v>
      </c>
      <c r="E13" s="47"/>
      <c r="F13" s="36">
        <v>18.957000000000001</v>
      </c>
      <c r="G13" s="36"/>
      <c r="H13" s="37">
        <v>1</v>
      </c>
      <c r="I13" s="37">
        <v>1</v>
      </c>
      <c r="J13" s="38" t="s">
        <v>153</v>
      </c>
      <c r="K13" s="38">
        <v>833</v>
      </c>
      <c r="L13" s="38" t="s">
        <v>315</v>
      </c>
      <c r="M13" s="38">
        <v>2</v>
      </c>
      <c r="N13" s="38" t="s">
        <v>68</v>
      </c>
      <c r="O13" s="72" t="s">
        <v>282</v>
      </c>
      <c r="P13" s="72" t="s">
        <v>290</v>
      </c>
      <c r="Q13" s="72" t="s">
        <v>389</v>
      </c>
      <c r="R13" s="72" t="s">
        <v>390</v>
      </c>
      <c r="S13" s="72"/>
      <c r="T13" s="39">
        <v>1</v>
      </c>
      <c r="U13" s="39">
        <v>2016</v>
      </c>
      <c r="V13" s="39" t="s">
        <v>317</v>
      </c>
      <c r="W13" s="34">
        <v>3</v>
      </c>
      <c r="X13" s="39">
        <v>1</v>
      </c>
      <c r="AC13" s="34" t="s">
        <v>934</v>
      </c>
    </row>
    <row r="14" spans="1:29" s="34" customFormat="1" ht="16" customHeight="1">
      <c r="A14" s="46" t="s">
        <v>385</v>
      </c>
      <c r="B14" s="34">
        <f t="shared" si="0"/>
        <v>3</v>
      </c>
      <c r="C14" s="34">
        <v>3</v>
      </c>
      <c r="D14" s="48">
        <v>2E-3</v>
      </c>
      <c r="E14" s="47"/>
      <c r="F14" s="36">
        <v>1.617</v>
      </c>
      <c r="G14" s="36"/>
      <c r="H14" s="37">
        <v>1</v>
      </c>
      <c r="I14" s="37">
        <v>1</v>
      </c>
      <c r="J14" s="38" t="s">
        <v>153</v>
      </c>
      <c r="K14" s="38">
        <v>833</v>
      </c>
      <c r="L14" s="38" t="s">
        <v>315</v>
      </c>
      <c r="M14" s="38">
        <v>2</v>
      </c>
      <c r="N14" s="38" t="s">
        <v>68</v>
      </c>
      <c r="O14" s="72" t="s">
        <v>282</v>
      </c>
      <c r="P14" s="72" t="s">
        <v>290</v>
      </c>
      <c r="Q14" s="72" t="s">
        <v>389</v>
      </c>
      <c r="R14" s="72" t="s">
        <v>390</v>
      </c>
      <c r="S14" s="72" t="s">
        <v>284</v>
      </c>
      <c r="T14" s="39">
        <v>1</v>
      </c>
      <c r="U14" s="39">
        <v>2016</v>
      </c>
      <c r="V14" s="39" t="s">
        <v>317</v>
      </c>
      <c r="W14" s="34">
        <v>3</v>
      </c>
      <c r="X14" s="39">
        <v>1</v>
      </c>
      <c r="AC14" s="34" t="s">
        <v>934</v>
      </c>
    </row>
    <row r="15" spans="1:29" s="34" customFormat="1" ht="16" customHeight="1">
      <c r="A15" s="46" t="s">
        <v>344</v>
      </c>
      <c r="B15" s="34">
        <f t="shared" si="0"/>
        <v>4</v>
      </c>
      <c r="C15" s="34">
        <v>1</v>
      </c>
      <c r="D15" s="48">
        <v>0.03</v>
      </c>
      <c r="E15" s="47"/>
      <c r="F15" s="36">
        <v>5.07</v>
      </c>
      <c r="G15" s="36"/>
      <c r="H15" s="37">
        <v>1</v>
      </c>
      <c r="I15" s="37">
        <v>1</v>
      </c>
      <c r="J15" s="38" t="s">
        <v>191</v>
      </c>
      <c r="K15" s="38">
        <v>21</v>
      </c>
      <c r="L15" s="38" t="s">
        <v>319</v>
      </c>
      <c r="M15" s="38">
        <v>2</v>
      </c>
      <c r="N15" s="38" t="s">
        <v>68</v>
      </c>
      <c r="O15" s="72" t="s">
        <v>391</v>
      </c>
      <c r="P15" s="72" t="s">
        <v>392</v>
      </c>
      <c r="Q15" s="72" t="s">
        <v>411</v>
      </c>
      <c r="R15" s="72"/>
      <c r="S15" s="72"/>
      <c r="T15" s="39">
        <v>1</v>
      </c>
      <c r="U15" s="39">
        <v>2013</v>
      </c>
      <c r="V15" s="39" t="s">
        <v>320</v>
      </c>
      <c r="W15" s="34">
        <v>1</v>
      </c>
      <c r="X15" s="39">
        <v>1</v>
      </c>
      <c r="AC15" s="34" t="str">
        <f>_xlfn.XLOOKUP(J15,'COUNTRY CODES'!$B$2:$B$252,'COUNTRY CODES'!$A$2:$A$252,"")</f>
        <v xml:space="preserve">586; </v>
      </c>
    </row>
    <row r="16" spans="1:29" s="34" customFormat="1" ht="16" customHeight="1">
      <c r="A16" s="46" t="s">
        <v>344</v>
      </c>
      <c r="B16" s="34">
        <f t="shared" si="0"/>
        <v>4</v>
      </c>
      <c r="C16" s="34">
        <v>2</v>
      </c>
      <c r="D16" s="48">
        <v>-0.13</v>
      </c>
      <c r="E16" s="47"/>
      <c r="F16" s="36">
        <v>-4.5599999999999996</v>
      </c>
      <c r="G16" s="36"/>
      <c r="H16" s="37">
        <v>1</v>
      </c>
      <c r="I16" s="37">
        <v>1</v>
      </c>
      <c r="J16" s="38" t="s">
        <v>191</v>
      </c>
      <c r="K16" s="38">
        <v>8</v>
      </c>
      <c r="L16" s="38" t="s">
        <v>319</v>
      </c>
      <c r="M16" s="38">
        <v>2</v>
      </c>
      <c r="N16" s="38" t="s">
        <v>69</v>
      </c>
      <c r="O16" s="72" t="s">
        <v>391</v>
      </c>
      <c r="P16" s="72" t="s">
        <v>392</v>
      </c>
      <c r="Q16" s="72" t="s">
        <v>411</v>
      </c>
      <c r="R16" s="72"/>
      <c r="S16" s="72"/>
      <c r="T16" s="39">
        <v>1</v>
      </c>
      <c r="U16" s="39">
        <v>2013</v>
      </c>
      <c r="V16" s="39" t="s">
        <v>320</v>
      </c>
      <c r="W16" s="34">
        <v>1</v>
      </c>
      <c r="X16" s="39">
        <v>1</v>
      </c>
      <c r="AC16" s="34" t="str">
        <f>_xlfn.XLOOKUP(J16,'COUNTRY CODES'!$B$2:$B$252,'COUNTRY CODES'!$A$2:$A$252,"")</f>
        <v xml:space="preserve">586; </v>
      </c>
    </row>
    <row r="17" spans="1:29" s="34" customFormat="1" ht="16" customHeight="1">
      <c r="A17" s="46" t="s">
        <v>265</v>
      </c>
      <c r="B17" s="34">
        <f t="shared" si="0"/>
        <v>5</v>
      </c>
      <c r="C17" s="34">
        <v>1</v>
      </c>
      <c r="D17" s="48">
        <v>1.1000000000000001E-3</v>
      </c>
      <c r="E17" s="47"/>
      <c r="F17" s="36">
        <v>2.98</v>
      </c>
      <c r="G17" s="36"/>
      <c r="H17" s="37">
        <v>1</v>
      </c>
      <c r="I17" s="37">
        <v>9</v>
      </c>
      <c r="J17" s="38" t="s">
        <v>266</v>
      </c>
      <c r="K17" s="38">
        <v>30</v>
      </c>
      <c r="L17" s="38" t="s">
        <v>267</v>
      </c>
      <c r="M17" s="38">
        <v>1</v>
      </c>
      <c r="N17" s="38" t="s">
        <v>74</v>
      </c>
      <c r="O17" s="72"/>
      <c r="P17" s="72"/>
      <c r="Q17" s="72"/>
      <c r="R17" s="72"/>
      <c r="S17" s="72"/>
      <c r="T17" s="39">
        <v>3</v>
      </c>
      <c r="U17" s="39">
        <v>2003</v>
      </c>
      <c r="V17" s="39"/>
      <c r="W17" s="34">
        <v>3</v>
      </c>
      <c r="X17" s="39">
        <v>1</v>
      </c>
      <c r="AC17" s="34" t="s">
        <v>937</v>
      </c>
    </row>
    <row r="18" spans="1:29" s="34" customFormat="1" ht="16" customHeight="1">
      <c r="A18" s="46" t="s">
        <v>265</v>
      </c>
      <c r="B18" s="34">
        <f t="shared" si="0"/>
        <v>5</v>
      </c>
      <c r="C18" s="34">
        <v>2</v>
      </c>
      <c r="D18" s="48">
        <v>1E-3</v>
      </c>
      <c r="E18" s="47"/>
      <c r="F18" s="36">
        <v>2.4900000000000002</v>
      </c>
      <c r="G18" s="36"/>
      <c r="H18" s="37">
        <v>1</v>
      </c>
      <c r="I18" s="37">
        <v>9</v>
      </c>
      <c r="J18" s="38" t="s">
        <v>266</v>
      </c>
      <c r="K18" s="38">
        <v>30</v>
      </c>
      <c r="L18" s="38" t="s">
        <v>267</v>
      </c>
      <c r="M18" s="38">
        <v>1</v>
      </c>
      <c r="N18" s="38" t="s">
        <v>74</v>
      </c>
      <c r="O18" s="72" t="s">
        <v>268</v>
      </c>
      <c r="P18" s="72"/>
      <c r="Q18" s="72"/>
      <c r="R18" s="72"/>
      <c r="S18" s="72"/>
      <c r="T18" s="39">
        <v>3</v>
      </c>
      <c r="U18" s="39">
        <v>2003</v>
      </c>
      <c r="V18" s="39"/>
      <c r="W18" s="34">
        <v>3</v>
      </c>
      <c r="X18" s="39">
        <v>1</v>
      </c>
      <c r="AC18" s="34" t="s">
        <v>937</v>
      </c>
    </row>
    <row r="19" spans="1:29" s="34" customFormat="1" ht="16" customHeight="1">
      <c r="A19" s="46" t="s">
        <v>265</v>
      </c>
      <c r="B19" s="34">
        <f t="shared" si="0"/>
        <v>5</v>
      </c>
      <c r="C19" s="34">
        <v>3</v>
      </c>
      <c r="D19" s="48">
        <v>8.0000000000000004E-4</v>
      </c>
      <c r="E19" s="47"/>
      <c r="F19" s="36">
        <v>1.95</v>
      </c>
      <c r="G19" s="36"/>
      <c r="H19" s="37">
        <v>1</v>
      </c>
      <c r="I19" s="37">
        <v>9</v>
      </c>
      <c r="J19" s="38" t="s">
        <v>266</v>
      </c>
      <c r="K19" s="38">
        <v>30</v>
      </c>
      <c r="L19" s="38" t="s">
        <v>267</v>
      </c>
      <c r="M19" s="38">
        <v>1</v>
      </c>
      <c r="N19" s="38" t="s">
        <v>74</v>
      </c>
      <c r="O19" s="72" t="s">
        <v>269</v>
      </c>
      <c r="P19" s="72"/>
      <c r="Q19" s="72"/>
      <c r="R19" s="72"/>
      <c r="S19" s="72"/>
      <c r="T19" s="39">
        <v>3</v>
      </c>
      <c r="U19" s="39">
        <v>2003</v>
      </c>
      <c r="V19" s="39"/>
      <c r="W19" s="34">
        <v>3</v>
      </c>
      <c r="X19" s="39">
        <v>1</v>
      </c>
      <c r="AC19" s="34" t="s">
        <v>937</v>
      </c>
    </row>
    <row r="20" spans="1:29" s="34" customFormat="1" ht="16" customHeight="1">
      <c r="A20" s="46" t="s">
        <v>265</v>
      </c>
      <c r="B20" s="34">
        <f t="shared" si="0"/>
        <v>5</v>
      </c>
      <c r="C20" s="34">
        <v>4</v>
      </c>
      <c r="D20" s="48">
        <v>8.0000000000000004E-4</v>
      </c>
      <c r="E20" s="47"/>
      <c r="F20" s="36">
        <v>1.89</v>
      </c>
      <c r="G20" s="36"/>
      <c r="H20" s="37">
        <v>1</v>
      </c>
      <c r="I20" s="37">
        <v>9</v>
      </c>
      <c r="J20" s="38" t="s">
        <v>266</v>
      </c>
      <c r="K20" s="38">
        <v>30</v>
      </c>
      <c r="L20" s="38" t="s">
        <v>267</v>
      </c>
      <c r="M20" s="38">
        <v>1</v>
      </c>
      <c r="N20" s="38" t="s">
        <v>74</v>
      </c>
      <c r="O20" s="72" t="s">
        <v>268</v>
      </c>
      <c r="P20" s="72" t="s">
        <v>269</v>
      </c>
      <c r="Q20" s="72"/>
      <c r="R20" s="72"/>
      <c r="S20" s="72"/>
      <c r="T20" s="39">
        <v>3</v>
      </c>
      <c r="U20" s="39">
        <v>2003</v>
      </c>
      <c r="V20" s="39"/>
      <c r="W20" s="34">
        <v>3</v>
      </c>
      <c r="X20" s="39">
        <v>1</v>
      </c>
      <c r="AC20" s="34" t="s">
        <v>937</v>
      </c>
    </row>
    <row r="21" spans="1:29" s="34" customFormat="1" ht="16" customHeight="1">
      <c r="A21" s="46" t="s">
        <v>179</v>
      </c>
      <c r="B21" s="34">
        <f t="shared" si="0"/>
        <v>6</v>
      </c>
      <c r="C21" s="34">
        <v>1</v>
      </c>
      <c r="D21" s="48">
        <v>0.47399999999999998</v>
      </c>
      <c r="E21" s="47"/>
      <c r="F21" s="36"/>
      <c r="G21" s="36">
        <v>0.05</v>
      </c>
      <c r="H21" s="37">
        <v>15</v>
      </c>
      <c r="I21" s="37">
        <v>1</v>
      </c>
      <c r="J21" s="38" t="s">
        <v>65</v>
      </c>
      <c r="K21" s="38">
        <v>1297</v>
      </c>
      <c r="L21" s="38" t="s">
        <v>180</v>
      </c>
      <c r="M21" s="38">
        <v>1</v>
      </c>
      <c r="N21" s="38" t="s">
        <v>73</v>
      </c>
      <c r="O21" s="72" t="s">
        <v>290</v>
      </c>
      <c r="P21" s="72" t="s">
        <v>284</v>
      </c>
      <c r="Q21" s="72" t="s">
        <v>413</v>
      </c>
      <c r="R21" s="72"/>
      <c r="S21" s="72"/>
      <c r="T21" s="39">
        <v>1</v>
      </c>
      <c r="U21" s="39">
        <v>2011</v>
      </c>
      <c r="V21" s="39" t="s">
        <v>181</v>
      </c>
      <c r="W21" s="34">
        <v>3</v>
      </c>
      <c r="X21" s="39">
        <v>1</v>
      </c>
      <c r="AC21" s="34" t="s">
        <v>939</v>
      </c>
    </row>
    <row r="22" spans="1:29" s="34" customFormat="1" ht="16" customHeight="1">
      <c r="A22" s="46" t="s">
        <v>179</v>
      </c>
      <c r="B22" s="34">
        <f t="shared" si="0"/>
        <v>6</v>
      </c>
      <c r="C22" s="34">
        <v>2</v>
      </c>
      <c r="D22" s="48">
        <v>0.218</v>
      </c>
      <c r="E22" s="47"/>
      <c r="F22" s="36"/>
      <c r="G22" s="36">
        <v>0.05</v>
      </c>
      <c r="H22" s="37">
        <v>15</v>
      </c>
      <c r="I22" s="37">
        <v>1</v>
      </c>
      <c r="J22" s="38" t="s">
        <v>65</v>
      </c>
      <c r="K22" s="38">
        <f>1297-92</f>
        <v>1205</v>
      </c>
      <c r="L22" s="38" t="s">
        <v>180</v>
      </c>
      <c r="M22" s="38">
        <v>1</v>
      </c>
      <c r="N22" s="38" t="s">
        <v>74</v>
      </c>
      <c r="O22" s="72" t="s">
        <v>290</v>
      </c>
      <c r="P22" s="72" t="s">
        <v>284</v>
      </c>
      <c r="Q22" s="72" t="s">
        <v>413</v>
      </c>
      <c r="R22" s="72"/>
      <c r="S22" s="72"/>
      <c r="T22" s="39">
        <v>1</v>
      </c>
      <c r="U22" s="39">
        <v>2011</v>
      </c>
      <c r="V22" s="39" t="s">
        <v>181</v>
      </c>
      <c r="W22" s="34">
        <v>3</v>
      </c>
      <c r="X22" s="39">
        <v>1</v>
      </c>
      <c r="AC22" s="34" t="s">
        <v>939</v>
      </c>
    </row>
    <row r="23" spans="1:29" s="34" customFormat="1" ht="16" customHeight="1">
      <c r="A23" s="46" t="s">
        <v>179</v>
      </c>
      <c r="B23" s="34">
        <f t="shared" si="0"/>
        <v>6</v>
      </c>
      <c r="C23" s="34">
        <v>3</v>
      </c>
      <c r="D23" s="48">
        <v>0.59399999999999997</v>
      </c>
      <c r="E23" s="47"/>
      <c r="F23" s="36"/>
      <c r="G23" s="36">
        <v>0.05</v>
      </c>
      <c r="H23" s="37">
        <v>15</v>
      </c>
      <c r="I23" s="37">
        <v>1</v>
      </c>
      <c r="J23" s="38" t="s">
        <v>65</v>
      </c>
      <c r="K23" s="38">
        <v>1203</v>
      </c>
      <c r="L23" s="38" t="s">
        <v>180</v>
      </c>
      <c r="M23" s="38">
        <v>1</v>
      </c>
      <c r="N23" s="38" t="s">
        <v>90</v>
      </c>
      <c r="O23" s="72" t="s">
        <v>290</v>
      </c>
      <c r="P23" s="72" t="s">
        <v>284</v>
      </c>
      <c r="Q23" s="72" t="s">
        <v>413</v>
      </c>
      <c r="R23" s="72"/>
      <c r="S23" s="72"/>
      <c r="T23" s="39">
        <v>1</v>
      </c>
      <c r="U23" s="39">
        <v>2011</v>
      </c>
      <c r="V23" s="39" t="s">
        <v>181</v>
      </c>
      <c r="W23" s="34">
        <v>3</v>
      </c>
      <c r="X23" s="39">
        <v>1</v>
      </c>
      <c r="AC23" s="34" t="s">
        <v>939</v>
      </c>
    </row>
    <row r="24" spans="1:29" s="34" customFormat="1" ht="16" customHeight="1">
      <c r="A24" s="46" t="s">
        <v>95</v>
      </c>
      <c r="B24" s="34">
        <f t="shared" si="0"/>
        <v>7</v>
      </c>
      <c r="C24" s="34">
        <v>1</v>
      </c>
      <c r="D24" s="48">
        <v>3.1099999999999999E-2</v>
      </c>
      <c r="E24" s="47">
        <v>1.5E-3</v>
      </c>
      <c r="F24" s="36"/>
      <c r="G24" s="36"/>
      <c r="H24" s="37">
        <v>6</v>
      </c>
      <c r="I24" s="37">
        <v>4</v>
      </c>
      <c r="J24" s="38" t="s">
        <v>96</v>
      </c>
      <c r="K24" s="40">
        <v>112125</v>
      </c>
      <c r="L24" s="38" t="s">
        <v>98</v>
      </c>
      <c r="M24" s="38">
        <v>1</v>
      </c>
      <c r="N24" s="38">
        <v>1</v>
      </c>
      <c r="O24" s="72" t="s">
        <v>279</v>
      </c>
      <c r="P24" s="72" t="s">
        <v>393</v>
      </c>
      <c r="Q24" s="72" t="s">
        <v>305</v>
      </c>
      <c r="R24" s="72" t="s">
        <v>309</v>
      </c>
      <c r="S24" s="72" t="s">
        <v>304</v>
      </c>
      <c r="T24" s="39">
        <v>1</v>
      </c>
      <c r="U24" s="39">
        <v>2012</v>
      </c>
      <c r="V24" s="39" t="s">
        <v>97</v>
      </c>
      <c r="W24" s="39">
        <v>1</v>
      </c>
      <c r="X24" s="39">
        <v>2</v>
      </c>
      <c r="AC24" s="34" t="str">
        <f>_xlfn.XLOOKUP(J24,'COUNTRY CODES'!$B$2:$B$252,'COUNTRY CODES'!$A$2:$A$252,"")</f>
        <v xml:space="preserve">156; </v>
      </c>
    </row>
    <row r="25" spans="1:29" s="34" customFormat="1" ht="16" customHeight="1">
      <c r="A25" s="46" t="s">
        <v>95</v>
      </c>
      <c r="B25" s="34">
        <f t="shared" si="0"/>
        <v>7</v>
      </c>
      <c r="C25" s="34">
        <v>2</v>
      </c>
      <c r="D25" s="48">
        <v>2.7300000000000001E-2</v>
      </c>
      <c r="E25" s="47">
        <v>1.4E-3</v>
      </c>
      <c r="F25" s="36"/>
      <c r="G25" s="36"/>
      <c r="H25" s="37">
        <v>6</v>
      </c>
      <c r="I25" s="37">
        <v>4</v>
      </c>
      <c r="J25" s="38" t="s">
        <v>96</v>
      </c>
      <c r="K25" s="40">
        <v>74781</v>
      </c>
      <c r="L25" s="38" t="s">
        <v>98</v>
      </c>
      <c r="M25" s="38">
        <v>1</v>
      </c>
      <c r="N25" s="38">
        <v>7</v>
      </c>
      <c r="O25" s="72" t="s">
        <v>279</v>
      </c>
      <c r="P25" s="72" t="s">
        <v>393</v>
      </c>
      <c r="Q25" s="72" t="s">
        <v>305</v>
      </c>
      <c r="R25" s="72" t="s">
        <v>309</v>
      </c>
      <c r="S25" s="72" t="s">
        <v>304</v>
      </c>
      <c r="T25" s="39">
        <v>1</v>
      </c>
      <c r="U25" s="39">
        <v>2012</v>
      </c>
      <c r="V25" s="39" t="s">
        <v>97</v>
      </c>
      <c r="W25" s="39">
        <v>1</v>
      </c>
      <c r="X25" s="39">
        <v>2</v>
      </c>
      <c r="AC25" s="34" t="str">
        <f>_xlfn.XLOOKUP(J25,'COUNTRY CODES'!$B$2:$B$252,'COUNTRY CODES'!$A$2:$A$252,"")</f>
        <v xml:space="preserve">156; </v>
      </c>
    </row>
    <row r="26" spans="1:29" s="34" customFormat="1" ht="16" customHeight="1">
      <c r="A26" s="45" t="s">
        <v>345</v>
      </c>
      <c r="B26" s="34">
        <f t="shared" si="0"/>
        <v>8</v>
      </c>
      <c r="C26" s="34">
        <v>1</v>
      </c>
      <c r="D26" s="48">
        <v>0.06</v>
      </c>
      <c r="E26" s="47"/>
      <c r="F26" s="36">
        <v>4.12</v>
      </c>
      <c r="G26" s="36"/>
      <c r="H26" s="37">
        <v>1</v>
      </c>
      <c r="I26" s="37">
        <v>1</v>
      </c>
      <c r="J26" s="38" t="s">
        <v>156</v>
      </c>
      <c r="K26" s="38">
        <v>67</v>
      </c>
      <c r="L26" s="38" t="s">
        <v>158</v>
      </c>
      <c r="M26" s="38">
        <v>1</v>
      </c>
      <c r="N26" s="38" t="s">
        <v>90</v>
      </c>
      <c r="O26" s="72" t="s">
        <v>435</v>
      </c>
      <c r="P26" s="72" t="s">
        <v>413</v>
      </c>
      <c r="Q26" s="72" t="s">
        <v>285</v>
      </c>
      <c r="R26" s="72" t="s">
        <v>299</v>
      </c>
      <c r="S26" s="72" t="s">
        <v>291</v>
      </c>
      <c r="T26" s="39">
        <v>1</v>
      </c>
      <c r="U26" s="39">
        <v>2016</v>
      </c>
      <c r="V26" s="39" t="s">
        <v>157</v>
      </c>
      <c r="W26" s="39">
        <v>3</v>
      </c>
      <c r="X26" s="39">
        <v>1</v>
      </c>
      <c r="Y26" s="34" t="s">
        <v>159</v>
      </c>
      <c r="AC26" s="34" t="s">
        <v>940</v>
      </c>
    </row>
    <row r="27" spans="1:29" s="34" customFormat="1" ht="16" customHeight="1">
      <c r="A27" s="45" t="s">
        <v>345</v>
      </c>
      <c r="B27" s="34">
        <f t="shared" si="0"/>
        <v>8</v>
      </c>
      <c r="C27" s="34">
        <v>2</v>
      </c>
      <c r="D27" s="48">
        <v>3.4000000000000002E-2</v>
      </c>
      <c r="E27" s="47"/>
      <c r="F27" s="36">
        <v>1.81</v>
      </c>
      <c r="G27" s="36"/>
      <c r="H27" s="37">
        <v>1</v>
      </c>
      <c r="I27" s="37">
        <v>1</v>
      </c>
      <c r="J27" s="38" t="s">
        <v>156</v>
      </c>
      <c r="K27" s="38">
        <v>67</v>
      </c>
      <c r="L27" s="38" t="s">
        <v>158</v>
      </c>
      <c r="M27" s="38">
        <v>1</v>
      </c>
      <c r="N27" s="38" t="s">
        <v>90</v>
      </c>
      <c r="O27" s="72" t="s">
        <v>435</v>
      </c>
      <c r="P27" s="72" t="s">
        <v>413</v>
      </c>
      <c r="Q27" s="72" t="s">
        <v>285</v>
      </c>
      <c r="R27" s="72" t="s">
        <v>299</v>
      </c>
      <c r="S27" s="72" t="s">
        <v>291</v>
      </c>
      <c r="T27" s="39">
        <v>1</v>
      </c>
      <c r="U27" s="39">
        <v>2016</v>
      </c>
      <c r="V27" s="39" t="s">
        <v>157</v>
      </c>
      <c r="W27" s="39">
        <v>3</v>
      </c>
      <c r="X27" s="39">
        <v>1</v>
      </c>
      <c r="AC27" s="34" t="s">
        <v>940</v>
      </c>
    </row>
    <row r="28" spans="1:29" s="34" customFormat="1" ht="16" customHeight="1">
      <c r="A28" s="46" t="s">
        <v>346</v>
      </c>
      <c r="B28" s="34">
        <f t="shared" si="0"/>
        <v>9</v>
      </c>
      <c r="C28" s="34">
        <v>1</v>
      </c>
      <c r="D28" s="48">
        <v>0.121</v>
      </c>
      <c r="E28" s="47"/>
      <c r="F28" s="36">
        <v>1.79</v>
      </c>
      <c r="G28" s="36"/>
      <c r="H28" s="37">
        <v>1</v>
      </c>
      <c r="I28" s="37">
        <v>9</v>
      </c>
      <c r="J28" s="38" t="s">
        <v>94</v>
      </c>
      <c r="K28" s="38">
        <v>334</v>
      </c>
      <c r="L28" s="38" t="s">
        <v>183</v>
      </c>
      <c r="M28" s="38">
        <v>1</v>
      </c>
      <c r="N28" s="38" t="s">
        <v>73</v>
      </c>
      <c r="O28" s="72" t="s">
        <v>290</v>
      </c>
      <c r="P28" s="72" t="s">
        <v>289</v>
      </c>
      <c r="Q28" s="72" t="s">
        <v>413</v>
      </c>
      <c r="R28" s="72" t="s">
        <v>391</v>
      </c>
      <c r="S28" s="72" t="s">
        <v>309</v>
      </c>
      <c r="T28" s="39">
        <v>1</v>
      </c>
      <c r="U28" s="39">
        <v>2014</v>
      </c>
      <c r="V28" s="39" t="s">
        <v>182</v>
      </c>
      <c r="W28" s="34">
        <v>3</v>
      </c>
      <c r="X28" s="39">
        <v>1</v>
      </c>
      <c r="AC28" s="34" t="s">
        <v>942</v>
      </c>
    </row>
    <row r="29" spans="1:29" s="34" customFormat="1" ht="16" customHeight="1">
      <c r="A29" s="46" t="s">
        <v>941</v>
      </c>
      <c r="B29" s="34">
        <f t="shared" si="0"/>
        <v>9</v>
      </c>
      <c r="C29" s="34">
        <v>2</v>
      </c>
      <c r="D29" s="48">
        <v>0.11700000000000001</v>
      </c>
      <c r="E29" s="47"/>
      <c r="F29" s="36">
        <v>1.75</v>
      </c>
      <c r="G29" s="36"/>
      <c r="H29" s="37">
        <v>1</v>
      </c>
      <c r="I29" s="37">
        <v>9</v>
      </c>
      <c r="J29" s="38" t="s">
        <v>94</v>
      </c>
      <c r="K29" s="38">
        <v>334</v>
      </c>
      <c r="L29" s="38" t="s">
        <v>183</v>
      </c>
      <c r="M29" s="38">
        <v>1</v>
      </c>
      <c r="N29" s="38" t="s">
        <v>73</v>
      </c>
      <c r="O29" s="72" t="s">
        <v>290</v>
      </c>
      <c r="P29" s="72" t="s">
        <v>413</v>
      </c>
      <c r="Q29" s="72" t="s">
        <v>391</v>
      </c>
      <c r="R29" s="72" t="s">
        <v>309</v>
      </c>
      <c r="S29" s="72"/>
      <c r="T29" s="39">
        <v>1</v>
      </c>
      <c r="U29" s="39">
        <v>2014</v>
      </c>
      <c r="V29" s="39" t="s">
        <v>182</v>
      </c>
      <c r="W29" s="34">
        <v>3</v>
      </c>
      <c r="X29" s="39">
        <v>1</v>
      </c>
      <c r="AC29" s="34" t="s">
        <v>942</v>
      </c>
    </row>
    <row r="30" spans="1:29" s="34" customFormat="1" ht="16" customHeight="1">
      <c r="A30" s="46" t="s">
        <v>941</v>
      </c>
      <c r="B30" s="34">
        <f t="shared" si="0"/>
        <v>9</v>
      </c>
      <c r="C30" s="34">
        <v>3</v>
      </c>
      <c r="D30" s="48">
        <v>0.121</v>
      </c>
      <c r="E30" s="47"/>
      <c r="F30" s="36">
        <v>1.79</v>
      </c>
      <c r="G30" s="36"/>
      <c r="H30" s="37">
        <v>1</v>
      </c>
      <c r="I30" s="37">
        <v>9</v>
      </c>
      <c r="J30" s="38" t="s">
        <v>94</v>
      </c>
      <c r="K30" s="38">
        <f>334-27</f>
        <v>307</v>
      </c>
      <c r="L30" s="38" t="s">
        <v>183</v>
      </c>
      <c r="M30" s="38">
        <v>1</v>
      </c>
      <c r="N30" s="38" t="s">
        <v>74</v>
      </c>
      <c r="O30" s="72" t="s">
        <v>290</v>
      </c>
      <c r="P30" s="72" t="s">
        <v>289</v>
      </c>
      <c r="Q30" s="72" t="s">
        <v>413</v>
      </c>
      <c r="R30" s="72" t="s">
        <v>391</v>
      </c>
      <c r="S30" s="72" t="s">
        <v>309</v>
      </c>
      <c r="T30" s="39">
        <v>1</v>
      </c>
      <c r="U30" s="39">
        <v>2014</v>
      </c>
      <c r="V30" s="39" t="s">
        <v>182</v>
      </c>
      <c r="W30" s="34">
        <v>3</v>
      </c>
      <c r="X30" s="39">
        <v>1</v>
      </c>
      <c r="AC30" s="34" t="s">
        <v>942</v>
      </c>
    </row>
    <row r="31" spans="1:29" s="34" customFormat="1" ht="16" customHeight="1">
      <c r="A31" s="46" t="s">
        <v>941</v>
      </c>
      <c r="B31" s="34">
        <f t="shared" si="0"/>
        <v>9</v>
      </c>
      <c r="C31" s="34">
        <v>4</v>
      </c>
      <c r="D31" s="48">
        <v>0.121</v>
      </c>
      <c r="E31" s="47"/>
      <c r="F31" s="36">
        <v>1.79</v>
      </c>
      <c r="G31" s="36"/>
      <c r="H31" s="37">
        <v>1</v>
      </c>
      <c r="I31" s="37">
        <v>9</v>
      </c>
      <c r="J31" s="38" t="s">
        <v>94</v>
      </c>
      <c r="K31" s="38">
        <f>334-27</f>
        <v>307</v>
      </c>
      <c r="L31" s="38" t="s">
        <v>183</v>
      </c>
      <c r="M31" s="38">
        <v>1</v>
      </c>
      <c r="N31" s="38" t="s">
        <v>76</v>
      </c>
      <c r="O31" s="72" t="s">
        <v>290</v>
      </c>
      <c r="P31" s="72" t="s">
        <v>289</v>
      </c>
      <c r="Q31" s="72" t="s">
        <v>413</v>
      </c>
      <c r="R31" s="72" t="s">
        <v>391</v>
      </c>
      <c r="S31" s="72" t="s">
        <v>309</v>
      </c>
      <c r="T31" s="39">
        <v>1</v>
      </c>
      <c r="U31" s="39">
        <v>2014</v>
      </c>
      <c r="V31" s="39" t="s">
        <v>182</v>
      </c>
      <c r="W31" s="34">
        <v>3</v>
      </c>
      <c r="X31" s="39">
        <v>1</v>
      </c>
      <c r="AC31" s="34" t="s">
        <v>942</v>
      </c>
    </row>
    <row r="32" spans="1:29" s="34" customFormat="1" ht="16" customHeight="1">
      <c r="A32" s="46" t="s">
        <v>941</v>
      </c>
      <c r="B32" s="34">
        <f t="shared" si="0"/>
        <v>9</v>
      </c>
      <c r="C32" s="34">
        <v>5</v>
      </c>
      <c r="D32" s="48">
        <v>0.121</v>
      </c>
      <c r="E32" s="47"/>
      <c r="F32" s="36">
        <v>1.79</v>
      </c>
      <c r="G32" s="36"/>
      <c r="H32" s="37">
        <v>1</v>
      </c>
      <c r="I32" s="37">
        <v>9</v>
      </c>
      <c r="J32" s="38" t="s">
        <v>94</v>
      </c>
      <c r="K32" s="38">
        <f>334-27</f>
        <v>307</v>
      </c>
      <c r="L32" s="38" t="s">
        <v>183</v>
      </c>
      <c r="M32" s="38">
        <v>1</v>
      </c>
      <c r="N32" s="38" t="s">
        <v>76</v>
      </c>
      <c r="O32" s="72" t="s">
        <v>290</v>
      </c>
      <c r="P32" s="72" t="s">
        <v>289</v>
      </c>
      <c r="Q32" s="72" t="s">
        <v>413</v>
      </c>
      <c r="R32" s="72" t="s">
        <v>391</v>
      </c>
      <c r="S32" s="72" t="s">
        <v>309</v>
      </c>
      <c r="T32" s="39">
        <v>1</v>
      </c>
      <c r="U32" s="39">
        <v>2014</v>
      </c>
      <c r="V32" s="39" t="s">
        <v>182</v>
      </c>
      <c r="W32" s="34">
        <v>3</v>
      </c>
      <c r="X32" s="39">
        <v>1</v>
      </c>
      <c r="AC32" s="34" t="s">
        <v>942</v>
      </c>
    </row>
    <row r="33" spans="1:29" s="34" customFormat="1" ht="16" customHeight="1">
      <c r="A33" s="46" t="s">
        <v>941</v>
      </c>
      <c r="B33" s="34">
        <f t="shared" si="0"/>
        <v>9</v>
      </c>
      <c r="C33" s="34">
        <v>6</v>
      </c>
      <c r="D33" s="48">
        <v>0.121</v>
      </c>
      <c r="E33" s="47"/>
      <c r="F33" s="36">
        <v>1.79</v>
      </c>
      <c r="G33" s="36"/>
      <c r="H33" s="37">
        <v>1</v>
      </c>
      <c r="I33" s="37">
        <v>9</v>
      </c>
      <c r="J33" s="38" t="s">
        <v>94</v>
      </c>
      <c r="K33" s="38">
        <f>334-27</f>
        <v>307</v>
      </c>
      <c r="L33" s="38" t="s">
        <v>183</v>
      </c>
      <c r="M33" s="38">
        <v>1</v>
      </c>
      <c r="N33" s="38" t="s">
        <v>76</v>
      </c>
      <c r="O33" s="72" t="s">
        <v>290</v>
      </c>
      <c r="P33" s="72" t="s">
        <v>289</v>
      </c>
      <c r="Q33" s="72" t="s">
        <v>413</v>
      </c>
      <c r="R33" s="72" t="s">
        <v>391</v>
      </c>
      <c r="S33" s="72" t="s">
        <v>309</v>
      </c>
      <c r="T33" s="39">
        <v>1</v>
      </c>
      <c r="U33" s="39">
        <v>2014</v>
      </c>
      <c r="V33" s="39" t="s">
        <v>182</v>
      </c>
      <c r="W33" s="34">
        <v>3</v>
      </c>
      <c r="X33" s="39">
        <v>1</v>
      </c>
      <c r="AC33" s="34" t="s">
        <v>942</v>
      </c>
    </row>
    <row r="34" spans="1:29" s="34" customFormat="1" ht="16" customHeight="1">
      <c r="A34" s="46" t="s">
        <v>321</v>
      </c>
      <c r="B34" s="34">
        <f t="shared" si="0"/>
        <v>10</v>
      </c>
      <c r="C34" s="34">
        <v>1</v>
      </c>
      <c r="D34" s="48">
        <v>-1.1000000000000001E-3</v>
      </c>
      <c r="E34" s="47">
        <v>5.0000000000000001E-4</v>
      </c>
      <c r="F34" s="36"/>
      <c r="G34" s="36"/>
      <c r="H34" s="37">
        <v>1</v>
      </c>
      <c r="I34" s="37">
        <v>18</v>
      </c>
      <c r="J34" s="38" t="s">
        <v>65</v>
      </c>
      <c r="K34" s="38">
        <v>1237</v>
      </c>
      <c r="L34" s="38" t="s">
        <v>324</v>
      </c>
      <c r="M34" s="38">
        <v>2</v>
      </c>
      <c r="N34" s="38" t="s">
        <v>74</v>
      </c>
      <c r="O34" s="72" t="s">
        <v>290</v>
      </c>
      <c r="P34" s="72" t="s">
        <v>280</v>
      </c>
      <c r="Q34" s="72" t="s">
        <v>309</v>
      </c>
      <c r="R34" s="72" t="s">
        <v>289</v>
      </c>
      <c r="S34" s="72" t="s">
        <v>413</v>
      </c>
      <c r="T34" s="39">
        <v>1</v>
      </c>
      <c r="U34" s="39">
        <v>2016</v>
      </c>
      <c r="V34" s="39" t="s">
        <v>322</v>
      </c>
      <c r="W34" s="34">
        <v>3</v>
      </c>
      <c r="X34" s="39">
        <v>1</v>
      </c>
      <c r="AC34" s="34" t="s">
        <v>985</v>
      </c>
    </row>
    <row r="35" spans="1:29" s="34" customFormat="1" ht="16" customHeight="1">
      <c r="A35" s="46" t="s">
        <v>321</v>
      </c>
      <c r="B35" s="34">
        <f t="shared" si="0"/>
        <v>10</v>
      </c>
      <c r="C35" s="34">
        <v>2</v>
      </c>
      <c r="D35" s="48">
        <v>1.0200000000000001E-2</v>
      </c>
      <c r="E35" s="47">
        <v>2.8999999999999998E-3</v>
      </c>
      <c r="F35" s="36"/>
      <c r="G35" s="36"/>
      <c r="H35" s="37">
        <v>1</v>
      </c>
      <c r="I35" s="37">
        <v>18</v>
      </c>
      <c r="J35" s="38" t="s">
        <v>65</v>
      </c>
      <c r="K35" s="38">
        <v>1233</v>
      </c>
      <c r="L35" s="38" t="s">
        <v>324</v>
      </c>
      <c r="M35" s="38">
        <v>2</v>
      </c>
      <c r="N35" s="38" t="s">
        <v>74</v>
      </c>
      <c r="O35" s="72" t="s">
        <v>290</v>
      </c>
      <c r="P35" s="72" t="s">
        <v>280</v>
      </c>
      <c r="Q35" s="72" t="s">
        <v>309</v>
      </c>
      <c r="R35" s="72" t="s">
        <v>289</v>
      </c>
      <c r="S35" s="72" t="s">
        <v>413</v>
      </c>
      <c r="T35" s="39">
        <v>1</v>
      </c>
      <c r="U35" s="39">
        <v>2016</v>
      </c>
      <c r="V35" s="39" t="s">
        <v>322</v>
      </c>
      <c r="W35" s="34">
        <v>3</v>
      </c>
      <c r="X35" s="39">
        <v>1</v>
      </c>
      <c r="AC35" s="34" t="s">
        <v>985</v>
      </c>
    </row>
    <row r="36" spans="1:29" s="34" customFormat="1" ht="16" customHeight="1">
      <c r="A36" s="46" t="s">
        <v>321</v>
      </c>
      <c r="B36" s="34">
        <f t="shared" si="0"/>
        <v>10</v>
      </c>
      <c r="C36" s="34">
        <v>3</v>
      </c>
      <c r="D36" s="48">
        <v>-2.7000000000000001E-3</v>
      </c>
      <c r="E36" s="47">
        <v>5.9999999999999995E-4</v>
      </c>
      <c r="F36" s="36"/>
      <c r="G36" s="36"/>
      <c r="H36" s="37">
        <v>1</v>
      </c>
      <c r="I36" s="37">
        <v>18</v>
      </c>
      <c r="J36" s="38" t="s">
        <v>164</v>
      </c>
      <c r="K36" s="38">
        <v>1237</v>
      </c>
      <c r="L36" s="38" t="s">
        <v>324</v>
      </c>
      <c r="M36" s="38">
        <v>2</v>
      </c>
      <c r="N36" s="38" t="s">
        <v>74</v>
      </c>
      <c r="O36" s="72" t="s">
        <v>290</v>
      </c>
      <c r="P36" s="72" t="s">
        <v>280</v>
      </c>
      <c r="Q36" s="72" t="s">
        <v>309</v>
      </c>
      <c r="R36" s="72" t="s">
        <v>289</v>
      </c>
      <c r="S36" s="72" t="s">
        <v>413</v>
      </c>
      <c r="T36" s="39">
        <v>1</v>
      </c>
      <c r="U36" s="39">
        <v>2016</v>
      </c>
      <c r="V36" s="39" t="s">
        <v>322</v>
      </c>
      <c r="W36" s="34">
        <v>3</v>
      </c>
      <c r="X36" s="39">
        <v>1</v>
      </c>
      <c r="AC36" s="34" t="s">
        <v>986</v>
      </c>
    </row>
    <row r="37" spans="1:29" s="34" customFormat="1" ht="16" customHeight="1">
      <c r="A37" s="46" t="s">
        <v>321</v>
      </c>
      <c r="B37" s="34">
        <f t="shared" si="0"/>
        <v>10</v>
      </c>
      <c r="C37" s="34">
        <v>4</v>
      </c>
      <c r="D37" s="48">
        <v>8.2000000000000007E-3</v>
      </c>
      <c r="E37" s="47">
        <v>2.5999999999999999E-3</v>
      </c>
      <c r="F37" s="36"/>
      <c r="G37" s="36"/>
      <c r="H37" s="37">
        <v>1</v>
      </c>
      <c r="I37" s="37">
        <v>18</v>
      </c>
      <c r="J37" s="38" t="s">
        <v>275</v>
      </c>
      <c r="K37" s="38">
        <v>1237</v>
      </c>
      <c r="L37" s="38" t="s">
        <v>324</v>
      </c>
      <c r="M37" s="38">
        <v>2</v>
      </c>
      <c r="N37" s="38" t="s">
        <v>74</v>
      </c>
      <c r="O37" s="72" t="s">
        <v>290</v>
      </c>
      <c r="P37" s="72" t="s">
        <v>280</v>
      </c>
      <c r="Q37" s="72" t="s">
        <v>309</v>
      </c>
      <c r="R37" s="72" t="s">
        <v>289</v>
      </c>
      <c r="S37" s="72" t="s">
        <v>413</v>
      </c>
      <c r="T37" s="39">
        <v>1</v>
      </c>
      <c r="U37" s="39">
        <v>2016</v>
      </c>
      <c r="V37" s="39" t="s">
        <v>322</v>
      </c>
      <c r="W37" s="34">
        <v>3</v>
      </c>
      <c r="X37" s="39">
        <v>1</v>
      </c>
      <c r="AC37" s="34" t="s">
        <v>987</v>
      </c>
    </row>
    <row r="38" spans="1:29" s="34" customFormat="1" ht="16" customHeight="1">
      <c r="A38" s="46" t="s">
        <v>321</v>
      </c>
      <c r="B38" s="34">
        <f t="shared" si="0"/>
        <v>10</v>
      </c>
      <c r="C38" s="34">
        <v>5</v>
      </c>
      <c r="D38" s="48">
        <v>-1.9E-3</v>
      </c>
      <c r="E38" s="47">
        <v>8.0000000000000004E-4</v>
      </c>
      <c r="F38" s="36"/>
      <c r="G38" s="36"/>
      <c r="H38" s="37">
        <v>1</v>
      </c>
      <c r="I38" s="37">
        <v>18</v>
      </c>
      <c r="J38" s="38" t="s">
        <v>65</v>
      </c>
      <c r="K38" s="38">
        <v>1237</v>
      </c>
      <c r="L38" s="38" t="s">
        <v>324</v>
      </c>
      <c r="M38" s="38">
        <v>2</v>
      </c>
      <c r="N38" s="38" t="s">
        <v>74</v>
      </c>
      <c r="O38" s="72" t="s">
        <v>290</v>
      </c>
      <c r="P38" s="72" t="s">
        <v>280</v>
      </c>
      <c r="Q38" s="72" t="s">
        <v>309</v>
      </c>
      <c r="R38" s="72" t="s">
        <v>289</v>
      </c>
      <c r="S38" s="72" t="s">
        <v>413</v>
      </c>
      <c r="T38" s="39">
        <v>1</v>
      </c>
      <c r="U38" s="39">
        <v>2016</v>
      </c>
      <c r="V38" s="39" t="s">
        <v>322</v>
      </c>
      <c r="W38" s="34">
        <v>3</v>
      </c>
      <c r="X38" s="39">
        <v>1</v>
      </c>
      <c r="AC38" s="34" t="s">
        <v>985</v>
      </c>
    </row>
    <row r="39" spans="1:29" s="34" customFormat="1" ht="16" customHeight="1">
      <c r="A39" s="46" t="s">
        <v>321</v>
      </c>
      <c r="B39" s="34">
        <f t="shared" si="0"/>
        <v>10</v>
      </c>
      <c r="C39" s="34">
        <v>6</v>
      </c>
      <c r="D39" s="48">
        <v>1.14E-2</v>
      </c>
      <c r="E39" s="47">
        <v>1.1000000000000001E-3</v>
      </c>
      <c r="F39" s="36"/>
      <c r="G39" s="36"/>
      <c r="H39" s="37">
        <v>1</v>
      </c>
      <c r="I39" s="37">
        <v>18</v>
      </c>
      <c r="J39" s="38" t="s">
        <v>65</v>
      </c>
      <c r="K39" s="38">
        <v>1233</v>
      </c>
      <c r="L39" s="38" t="s">
        <v>324</v>
      </c>
      <c r="M39" s="38">
        <v>2</v>
      </c>
      <c r="N39" s="38" t="s">
        <v>74</v>
      </c>
      <c r="O39" s="72" t="s">
        <v>290</v>
      </c>
      <c r="P39" s="72" t="s">
        <v>280</v>
      </c>
      <c r="Q39" s="72" t="s">
        <v>309</v>
      </c>
      <c r="R39" s="72" t="s">
        <v>289</v>
      </c>
      <c r="S39" s="72" t="s">
        <v>413</v>
      </c>
      <c r="T39" s="39">
        <v>1</v>
      </c>
      <c r="U39" s="39">
        <v>2016</v>
      </c>
      <c r="V39" s="39" t="s">
        <v>322</v>
      </c>
      <c r="W39" s="34">
        <v>3</v>
      </c>
      <c r="X39" s="39">
        <v>1</v>
      </c>
      <c r="AC39" s="34" t="s">
        <v>987</v>
      </c>
    </row>
    <row r="40" spans="1:29" s="34" customFormat="1" ht="16" customHeight="1">
      <c r="A40" s="46" t="s">
        <v>321</v>
      </c>
      <c r="B40" s="34">
        <f t="shared" ref="B40" si="1">IF(C40=1,B39+1,B39)</f>
        <v>10</v>
      </c>
      <c r="C40" s="34">
        <v>7</v>
      </c>
      <c r="D40" s="48">
        <v>-1.61E-2</v>
      </c>
      <c r="E40" s="47">
        <v>1.6000000000000001E-3</v>
      </c>
      <c r="F40" s="36"/>
      <c r="G40" s="36"/>
      <c r="H40" s="37">
        <v>1</v>
      </c>
      <c r="I40" s="37">
        <v>18</v>
      </c>
      <c r="J40" s="38" t="s">
        <v>65</v>
      </c>
      <c r="K40" s="38">
        <v>1234</v>
      </c>
      <c r="L40" s="38" t="s">
        <v>324</v>
      </c>
      <c r="M40" s="38">
        <v>3</v>
      </c>
      <c r="N40" s="38" t="s">
        <v>74</v>
      </c>
      <c r="O40" s="72" t="s">
        <v>290</v>
      </c>
      <c r="P40" s="72" t="s">
        <v>280</v>
      </c>
      <c r="Q40" s="72" t="s">
        <v>309</v>
      </c>
      <c r="R40" s="72" t="s">
        <v>289</v>
      </c>
      <c r="S40" s="72" t="s">
        <v>413</v>
      </c>
      <c r="T40" s="39">
        <v>1</v>
      </c>
      <c r="U40" s="39">
        <v>2016</v>
      </c>
      <c r="V40" s="39" t="s">
        <v>322</v>
      </c>
      <c r="W40" s="34">
        <v>3</v>
      </c>
      <c r="X40" s="39">
        <v>1</v>
      </c>
      <c r="AC40" s="34" t="s">
        <v>986</v>
      </c>
    </row>
    <row r="41" spans="1:29" s="34" customFormat="1" ht="16" customHeight="1">
      <c r="A41" s="46" t="s">
        <v>141</v>
      </c>
      <c r="B41" s="34">
        <f>IF(C41=1,B39+1,B39)</f>
        <v>11</v>
      </c>
      <c r="C41" s="34">
        <v>1</v>
      </c>
      <c r="D41" s="48">
        <v>1E-3</v>
      </c>
      <c r="E41" s="47">
        <v>0.33800000000000002</v>
      </c>
      <c r="F41" s="36"/>
      <c r="G41" s="36"/>
      <c r="H41" s="37">
        <v>1</v>
      </c>
      <c r="I41" s="37">
        <v>1</v>
      </c>
      <c r="J41" s="38" t="s">
        <v>149</v>
      </c>
      <c r="K41" s="38">
        <v>25</v>
      </c>
      <c r="L41" s="38" t="s">
        <v>142</v>
      </c>
      <c r="M41" s="38">
        <v>2</v>
      </c>
      <c r="N41" s="38" t="s">
        <v>73</v>
      </c>
      <c r="O41" s="72" t="s">
        <v>373</v>
      </c>
      <c r="P41" s="72" t="s">
        <v>293</v>
      </c>
      <c r="Q41" s="72" t="s">
        <v>411</v>
      </c>
      <c r="R41" s="72" t="s">
        <v>290</v>
      </c>
      <c r="S41" s="72"/>
      <c r="T41" s="39">
        <v>3</v>
      </c>
      <c r="U41" s="39">
        <v>2007</v>
      </c>
      <c r="V41" s="39"/>
      <c r="W41" s="39">
        <v>1</v>
      </c>
      <c r="X41" s="39">
        <v>1</v>
      </c>
      <c r="AC41" s="34" t="str">
        <f>_xlfn.XLOOKUP(J41,'COUNTRY CODES'!$B$2:$B$252,'COUNTRY CODES'!$A$2:$A$252,"")</f>
        <v xml:space="preserve">528; </v>
      </c>
    </row>
    <row r="42" spans="1:29" s="34" customFormat="1" ht="16" customHeight="1">
      <c r="A42" s="46" t="s">
        <v>141</v>
      </c>
      <c r="B42" s="34">
        <f t="shared" si="0"/>
        <v>11</v>
      </c>
      <c r="C42" s="34">
        <v>2</v>
      </c>
      <c r="D42" s="48">
        <v>5.3999999999999999E-2</v>
      </c>
      <c r="E42" s="47">
        <v>0.31</v>
      </c>
      <c r="F42" s="36"/>
      <c r="G42" s="36"/>
      <c r="H42" s="37">
        <v>1</v>
      </c>
      <c r="I42" s="37">
        <v>1</v>
      </c>
      <c r="J42" s="38" t="s">
        <v>149</v>
      </c>
      <c r="K42" s="38">
        <v>24</v>
      </c>
      <c r="L42" s="38" t="s">
        <v>142</v>
      </c>
      <c r="M42" s="38">
        <v>2</v>
      </c>
      <c r="N42" s="38" t="s">
        <v>73</v>
      </c>
      <c r="O42" s="72" t="s">
        <v>373</v>
      </c>
      <c r="P42" s="72" t="s">
        <v>293</v>
      </c>
      <c r="Q42" s="72" t="s">
        <v>411</v>
      </c>
      <c r="R42" s="72" t="s">
        <v>290</v>
      </c>
      <c r="S42" s="72" t="s">
        <v>415</v>
      </c>
      <c r="T42" s="39">
        <v>3</v>
      </c>
      <c r="U42" s="39">
        <v>2007</v>
      </c>
      <c r="V42" s="39"/>
      <c r="W42" s="39">
        <v>1</v>
      </c>
      <c r="X42" s="39">
        <v>1</v>
      </c>
      <c r="AC42" s="34" t="str">
        <f>_xlfn.XLOOKUP(J42,'COUNTRY CODES'!$B$2:$B$252,'COUNTRY CODES'!$A$2:$A$252,"")</f>
        <v xml:space="preserve">528; </v>
      </c>
    </row>
    <row r="43" spans="1:29" s="34" customFormat="1" ht="16" customHeight="1">
      <c r="A43" s="46" t="s">
        <v>141</v>
      </c>
      <c r="B43" s="34">
        <f t="shared" si="0"/>
        <v>11</v>
      </c>
      <c r="C43" s="34">
        <v>3</v>
      </c>
      <c r="D43" s="48">
        <v>4.4999999999999998E-2</v>
      </c>
      <c r="E43" s="47">
        <v>0.309</v>
      </c>
      <c r="F43" s="36"/>
      <c r="G43" s="36"/>
      <c r="H43" s="37">
        <v>1</v>
      </c>
      <c r="I43" s="37">
        <v>1</v>
      </c>
      <c r="J43" s="38" t="s">
        <v>149</v>
      </c>
      <c r="K43" s="38">
        <v>23</v>
      </c>
      <c r="L43" s="38" t="s">
        <v>142</v>
      </c>
      <c r="M43" s="38">
        <v>2</v>
      </c>
      <c r="N43" s="38" t="s">
        <v>73</v>
      </c>
      <c r="O43" s="72" t="s">
        <v>373</v>
      </c>
      <c r="P43" s="72" t="s">
        <v>293</v>
      </c>
      <c r="Q43" s="72" t="s">
        <v>411</v>
      </c>
      <c r="R43" s="72" t="s">
        <v>290</v>
      </c>
      <c r="S43" s="72" t="s">
        <v>415</v>
      </c>
      <c r="T43" s="39">
        <v>3</v>
      </c>
      <c r="U43" s="39">
        <v>2007</v>
      </c>
      <c r="V43" s="39"/>
      <c r="W43" s="39">
        <v>1</v>
      </c>
      <c r="X43" s="39">
        <v>1</v>
      </c>
      <c r="AC43" s="34" t="str">
        <f>_xlfn.XLOOKUP(J43,'COUNTRY CODES'!$B$2:$B$252,'COUNTRY CODES'!$A$2:$A$252,"")</f>
        <v xml:space="preserve">528; </v>
      </c>
    </row>
    <row r="44" spans="1:29" s="34" customFormat="1" ht="16" customHeight="1">
      <c r="A44" s="46" t="s">
        <v>141</v>
      </c>
      <c r="B44" s="34">
        <f t="shared" si="0"/>
        <v>11</v>
      </c>
      <c r="C44" s="34">
        <v>4</v>
      </c>
      <c r="D44" s="48">
        <v>6.5000000000000002E-2</v>
      </c>
      <c r="E44" s="47">
        <v>0.31900000000000001</v>
      </c>
      <c r="F44" s="36"/>
      <c r="G44" s="36"/>
      <c r="H44" s="37">
        <v>1</v>
      </c>
      <c r="I44" s="37">
        <v>1</v>
      </c>
      <c r="J44" s="38" t="s">
        <v>149</v>
      </c>
      <c r="K44" s="38">
        <v>22</v>
      </c>
      <c r="L44" s="38" t="s">
        <v>142</v>
      </c>
      <c r="M44" s="38">
        <v>2</v>
      </c>
      <c r="N44" s="38" t="s">
        <v>73</v>
      </c>
      <c r="O44" s="72" t="s">
        <v>373</v>
      </c>
      <c r="P44" s="72" t="s">
        <v>293</v>
      </c>
      <c r="Q44" s="72" t="s">
        <v>411</v>
      </c>
      <c r="R44" s="72" t="s">
        <v>290</v>
      </c>
      <c r="S44" s="72" t="s">
        <v>415</v>
      </c>
      <c r="T44" s="39">
        <v>3</v>
      </c>
      <c r="U44" s="39">
        <v>2007</v>
      </c>
      <c r="V44" s="39"/>
      <c r="W44" s="39">
        <v>1</v>
      </c>
      <c r="X44" s="39">
        <v>1</v>
      </c>
      <c r="AC44" s="34" t="str">
        <f>_xlfn.XLOOKUP(J44,'COUNTRY CODES'!$B$2:$B$252,'COUNTRY CODES'!$A$2:$A$252,"")</f>
        <v xml:space="preserve">528; </v>
      </c>
    </row>
    <row r="45" spans="1:29" s="34" customFormat="1" ht="16" customHeight="1">
      <c r="A45" s="46" t="s">
        <v>115</v>
      </c>
      <c r="B45" s="34">
        <f t="shared" si="0"/>
        <v>12</v>
      </c>
      <c r="C45" s="34">
        <v>1</v>
      </c>
      <c r="D45" s="48">
        <v>4.0000000000000001E-3</v>
      </c>
      <c r="E45" s="47"/>
      <c r="F45" s="36">
        <v>2.59</v>
      </c>
      <c r="G45" s="36"/>
      <c r="H45" s="37">
        <v>8</v>
      </c>
      <c r="I45" s="37">
        <v>1</v>
      </c>
      <c r="J45" s="38" t="s">
        <v>65</v>
      </c>
      <c r="K45" s="38">
        <v>328</v>
      </c>
      <c r="L45" s="38" t="s">
        <v>117</v>
      </c>
      <c r="M45" s="38">
        <v>1</v>
      </c>
      <c r="N45" s="38" t="s">
        <v>74</v>
      </c>
      <c r="O45" s="72"/>
      <c r="P45" s="72"/>
      <c r="Q45" s="72"/>
      <c r="R45" s="72"/>
      <c r="S45" s="72"/>
      <c r="T45" s="39">
        <v>1</v>
      </c>
      <c r="U45" s="39">
        <v>2007</v>
      </c>
      <c r="V45" s="39" t="s">
        <v>116</v>
      </c>
      <c r="W45" s="39">
        <v>3</v>
      </c>
      <c r="X45" s="39">
        <v>1</v>
      </c>
      <c r="AC45" s="34" t="s">
        <v>943</v>
      </c>
    </row>
    <row r="46" spans="1:29" s="34" customFormat="1" ht="16" customHeight="1">
      <c r="A46" s="46" t="s">
        <v>115</v>
      </c>
      <c r="B46" s="34">
        <f t="shared" si="0"/>
        <v>12</v>
      </c>
      <c r="C46" s="34">
        <v>2</v>
      </c>
      <c r="D46" s="48">
        <v>3.0000000000000001E-3</v>
      </c>
      <c r="E46" s="47"/>
      <c r="F46" s="36">
        <v>1.89</v>
      </c>
      <c r="G46" s="36"/>
      <c r="H46" s="37">
        <v>9</v>
      </c>
      <c r="I46" s="37">
        <v>1</v>
      </c>
      <c r="J46" s="38" t="s">
        <v>65</v>
      </c>
      <c r="K46" s="38">
        <v>325</v>
      </c>
      <c r="L46" s="38" t="s">
        <v>117</v>
      </c>
      <c r="M46" s="38">
        <v>1</v>
      </c>
      <c r="N46" s="38" t="s">
        <v>74</v>
      </c>
      <c r="O46" s="72"/>
      <c r="P46" s="72"/>
      <c r="Q46" s="72"/>
      <c r="R46" s="72"/>
      <c r="S46" s="72"/>
      <c r="T46" s="39">
        <v>1</v>
      </c>
      <c r="U46" s="39">
        <v>2007</v>
      </c>
      <c r="V46" s="39" t="s">
        <v>116</v>
      </c>
      <c r="W46" s="39">
        <v>3</v>
      </c>
      <c r="X46" s="39">
        <v>1</v>
      </c>
      <c r="AC46" s="34" t="s">
        <v>943</v>
      </c>
    </row>
    <row r="47" spans="1:29" s="34" customFormat="1" ht="16" customHeight="1">
      <c r="A47" s="46" t="s">
        <v>115</v>
      </c>
      <c r="B47" s="34">
        <f t="shared" si="0"/>
        <v>12</v>
      </c>
      <c r="C47" s="34">
        <v>3</v>
      </c>
      <c r="D47" s="48">
        <v>1.123</v>
      </c>
      <c r="E47" s="47"/>
      <c r="F47" s="36">
        <v>2.99</v>
      </c>
      <c r="G47" s="36"/>
      <c r="H47" s="37">
        <v>1</v>
      </c>
      <c r="I47" s="37">
        <v>1</v>
      </c>
      <c r="J47" s="38" t="s">
        <v>65</v>
      </c>
      <c r="K47" s="38">
        <v>90</v>
      </c>
      <c r="L47" s="38" t="s">
        <v>117</v>
      </c>
      <c r="M47" s="38">
        <v>1</v>
      </c>
      <c r="N47" s="38" t="s">
        <v>74</v>
      </c>
      <c r="O47" s="72" t="s">
        <v>436</v>
      </c>
      <c r="P47" s="72"/>
      <c r="Q47" s="72"/>
      <c r="R47" s="72"/>
      <c r="S47" s="72"/>
      <c r="T47" s="39">
        <v>1</v>
      </c>
      <c r="U47" s="39">
        <v>2007</v>
      </c>
      <c r="V47" s="39" t="s">
        <v>116</v>
      </c>
      <c r="W47" s="39">
        <v>3</v>
      </c>
      <c r="X47" s="39">
        <v>1</v>
      </c>
      <c r="AC47" s="34" t="s">
        <v>943</v>
      </c>
    </row>
    <row r="48" spans="1:29" s="34" customFormat="1" ht="16" customHeight="1">
      <c r="A48" s="46" t="s">
        <v>115</v>
      </c>
      <c r="B48" s="34">
        <f t="shared" si="0"/>
        <v>12</v>
      </c>
      <c r="C48" s="34">
        <v>4</v>
      </c>
      <c r="D48" s="48">
        <v>3.0000000000000001E-3</v>
      </c>
      <c r="E48" s="47"/>
      <c r="F48" s="36">
        <v>2.27</v>
      </c>
      <c r="G48" s="36"/>
      <c r="H48" s="37">
        <v>8</v>
      </c>
      <c r="I48" s="37">
        <v>1</v>
      </c>
      <c r="J48" s="38" t="s">
        <v>65</v>
      </c>
      <c r="K48" s="38">
        <v>298</v>
      </c>
      <c r="L48" s="38" t="s">
        <v>117</v>
      </c>
      <c r="M48" s="38">
        <v>1</v>
      </c>
      <c r="N48" s="38" t="s">
        <v>74</v>
      </c>
      <c r="O48" s="72" t="s">
        <v>394</v>
      </c>
      <c r="P48" s="72" t="s">
        <v>437</v>
      </c>
      <c r="Q48" s="72" t="s">
        <v>438</v>
      </c>
      <c r="R48" s="72" t="s">
        <v>287</v>
      </c>
      <c r="S48" s="72"/>
      <c r="T48" s="39">
        <v>1</v>
      </c>
      <c r="U48" s="39">
        <v>2007</v>
      </c>
      <c r="V48" s="39" t="s">
        <v>116</v>
      </c>
      <c r="W48" s="39">
        <v>3</v>
      </c>
      <c r="X48" s="39">
        <v>1</v>
      </c>
      <c r="AC48" s="34" t="s">
        <v>943</v>
      </c>
    </row>
    <row r="49" spans="1:29" s="34" customFormat="1" ht="16" customHeight="1">
      <c r="A49" s="46" t="s">
        <v>115</v>
      </c>
      <c r="B49" s="34">
        <f t="shared" si="0"/>
        <v>12</v>
      </c>
      <c r="C49" s="34">
        <v>5</v>
      </c>
      <c r="D49" s="48">
        <v>5.0000000000000001E-3</v>
      </c>
      <c r="E49" s="47"/>
      <c r="F49" s="36">
        <v>2.37</v>
      </c>
      <c r="G49" s="36"/>
      <c r="H49" s="37">
        <v>8</v>
      </c>
      <c r="I49" s="37">
        <v>1</v>
      </c>
      <c r="J49" s="38" t="s">
        <v>65</v>
      </c>
      <c r="K49" s="38">
        <v>231</v>
      </c>
      <c r="L49" s="38" t="s">
        <v>117</v>
      </c>
      <c r="M49" s="38">
        <v>1</v>
      </c>
      <c r="N49" s="38" t="s">
        <v>90</v>
      </c>
      <c r="O49" s="72" t="s">
        <v>394</v>
      </c>
      <c r="P49" s="72" t="s">
        <v>437</v>
      </c>
      <c r="Q49" s="72" t="s">
        <v>438</v>
      </c>
      <c r="R49" s="72" t="s">
        <v>287</v>
      </c>
      <c r="S49" s="72"/>
      <c r="T49" s="39">
        <v>1</v>
      </c>
      <c r="U49" s="39">
        <v>2007</v>
      </c>
      <c r="V49" s="39" t="s">
        <v>116</v>
      </c>
      <c r="W49" s="39">
        <v>3</v>
      </c>
      <c r="X49" s="39">
        <v>1</v>
      </c>
      <c r="AC49" s="34" t="s">
        <v>943</v>
      </c>
    </row>
    <row r="50" spans="1:29" s="34" customFormat="1" ht="16" customHeight="1">
      <c r="A50" s="46" t="s">
        <v>244</v>
      </c>
      <c r="B50" s="34">
        <f t="shared" si="0"/>
        <v>13</v>
      </c>
      <c r="C50" s="34">
        <v>1</v>
      </c>
      <c r="D50" s="48">
        <v>1.88</v>
      </c>
      <c r="E50" s="47">
        <v>0.57999999999999996</v>
      </c>
      <c r="F50" s="36"/>
      <c r="G50" s="36"/>
      <c r="H50" s="37">
        <v>14</v>
      </c>
      <c r="I50" s="37">
        <v>9</v>
      </c>
      <c r="J50" s="38" t="s">
        <v>65</v>
      </c>
      <c r="K50" s="38">
        <v>62</v>
      </c>
      <c r="L50" s="38" t="s">
        <v>245</v>
      </c>
      <c r="M50" s="38">
        <v>1</v>
      </c>
      <c r="N50" s="38" t="s">
        <v>74</v>
      </c>
      <c r="O50" s="72" t="s">
        <v>435</v>
      </c>
      <c r="P50" s="72" t="s">
        <v>395</v>
      </c>
      <c r="Q50" s="72"/>
      <c r="R50" s="72"/>
      <c r="S50" s="72"/>
      <c r="T50" s="39">
        <v>1</v>
      </c>
      <c r="U50" s="39">
        <v>1999</v>
      </c>
      <c r="V50" s="39" t="s">
        <v>246</v>
      </c>
      <c r="W50" s="34">
        <v>3</v>
      </c>
      <c r="X50" s="39">
        <v>1</v>
      </c>
      <c r="AC50" s="34" t="s">
        <v>944</v>
      </c>
    </row>
    <row r="51" spans="1:29" s="34" customFormat="1" ht="16" customHeight="1">
      <c r="A51" s="46" t="s">
        <v>244</v>
      </c>
      <c r="B51" s="34">
        <f t="shared" si="0"/>
        <v>13</v>
      </c>
      <c r="C51" s="34">
        <v>2</v>
      </c>
      <c r="D51" s="48">
        <v>1.36</v>
      </c>
      <c r="E51" s="47">
        <v>0.66</v>
      </c>
      <c r="F51" s="36"/>
      <c r="G51" s="36"/>
      <c r="H51" s="37">
        <v>14</v>
      </c>
      <c r="I51" s="37">
        <v>9</v>
      </c>
      <c r="J51" s="38" t="s">
        <v>65</v>
      </c>
      <c r="K51" s="38">
        <v>61</v>
      </c>
      <c r="L51" s="38" t="s">
        <v>245</v>
      </c>
      <c r="M51" s="38">
        <v>1</v>
      </c>
      <c r="N51" s="38" t="s">
        <v>74</v>
      </c>
      <c r="O51" s="72" t="s">
        <v>435</v>
      </c>
      <c r="P51" s="72" t="s">
        <v>395</v>
      </c>
      <c r="Q51" s="72" t="s">
        <v>396</v>
      </c>
      <c r="R51" s="72"/>
      <c r="S51" s="72"/>
      <c r="T51" s="39">
        <v>1</v>
      </c>
      <c r="U51" s="39">
        <v>1999</v>
      </c>
      <c r="V51" s="39" t="s">
        <v>246</v>
      </c>
      <c r="W51" s="34">
        <v>3</v>
      </c>
      <c r="X51" s="39">
        <v>1</v>
      </c>
      <c r="AC51" s="34" t="s">
        <v>944</v>
      </c>
    </row>
    <row r="52" spans="1:29" s="34" customFormat="1" ht="16" customHeight="1">
      <c r="A52" s="46" t="s">
        <v>244</v>
      </c>
      <c r="B52" s="34">
        <f t="shared" si="0"/>
        <v>13</v>
      </c>
      <c r="C52" s="34">
        <v>3</v>
      </c>
      <c r="D52" s="48">
        <v>1.45</v>
      </c>
      <c r="E52" s="47">
        <v>0.72</v>
      </c>
      <c r="F52" s="36"/>
      <c r="G52" s="36"/>
      <c r="H52" s="37">
        <v>14</v>
      </c>
      <c r="I52" s="37">
        <v>9</v>
      </c>
      <c r="J52" s="38" t="s">
        <v>65</v>
      </c>
      <c r="K52" s="38">
        <v>60</v>
      </c>
      <c r="L52" s="38" t="s">
        <v>245</v>
      </c>
      <c r="M52" s="38">
        <v>1</v>
      </c>
      <c r="N52" s="38" t="s">
        <v>74</v>
      </c>
      <c r="O52" s="72" t="s">
        <v>435</v>
      </c>
      <c r="P52" s="72" t="s">
        <v>395</v>
      </c>
      <c r="Q52" s="72" t="s">
        <v>396</v>
      </c>
      <c r="R52" s="72"/>
      <c r="S52" s="72"/>
      <c r="T52" s="39">
        <v>1</v>
      </c>
      <c r="U52" s="39">
        <v>1999</v>
      </c>
      <c r="V52" s="39" t="s">
        <v>246</v>
      </c>
      <c r="W52" s="34">
        <v>3</v>
      </c>
      <c r="X52" s="39">
        <v>1</v>
      </c>
      <c r="AC52" s="34" t="s">
        <v>944</v>
      </c>
    </row>
    <row r="53" spans="1:29" s="34" customFormat="1" ht="16" customHeight="1">
      <c r="A53" s="46" t="s">
        <v>244</v>
      </c>
      <c r="B53" s="34">
        <f t="shared" si="0"/>
        <v>13</v>
      </c>
      <c r="C53" s="34">
        <v>4</v>
      </c>
      <c r="D53" s="48">
        <v>1.88</v>
      </c>
      <c r="E53" s="47">
        <v>0.57999999999999996</v>
      </c>
      <c r="F53" s="36"/>
      <c r="G53" s="36"/>
      <c r="H53" s="37">
        <v>14</v>
      </c>
      <c r="I53" s="37">
        <v>9</v>
      </c>
      <c r="J53" s="38" t="s">
        <v>65</v>
      </c>
      <c r="K53" s="38">
        <v>58</v>
      </c>
      <c r="L53" s="38" t="s">
        <v>245</v>
      </c>
      <c r="M53" s="38">
        <v>1</v>
      </c>
      <c r="N53" s="38" t="s">
        <v>74</v>
      </c>
      <c r="O53" s="72" t="s">
        <v>435</v>
      </c>
      <c r="P53" s="72" t="s">
        <v>395</v>
      </c>
      <c r="Q53" s="72" t="s">
        <v>396</v>
      </c>
      <c r="R53" s="72"/>
      <c r="S53" s="72"/>
      <c r="T53" s="39">
        <v>1</v>
      </c>
      <c r="U53" s="39">
        <v>1999</v>
      </c>
      <c r="V53" s="39" t="s">
        <v>246</v>
      </c>
      <c r="W53" s="34">
        <v>3</v>
      </c>
      <c r="X53" s="39">
        <v>1</v>
      </c>
      <c r="AC53" s="34" t="s">
        <v>944</v>
      </c>
    </row>
    <row r="54" spans="1:29" s="34" customFormat="1" ht="16" customHeight="1">
      <c r="A54" s="46" t="s">
        <v>244</v>
      </c>
      <c r="B54" s="34">
        <f t="shared" si="0"/>
        <v>13</v>
      </c>
      <c r="C54" s="34">
        <v>5</v>
      </c>
      <c r="D54" s="48">
        <v>1.92</v>
      </c>
      <c r="E54" s="47">
        <v>0.56999999999999995</v>
      </c>
      <c r="F54" s="36"/>
      <c r="G54" s="36"/>
      <c r="H54" s="37">
        <v>14</v>
      </c>
      <c r="I54" s="37">
        <v>9</v>
      </c>
      <c r="J54" s="38" t="s">
        <v>65</v>
      </c>
      <c r="K54" s="38">
        <v>60</v>
      </c>
      <c r="L54" s="38" t="s">
        <v>245</v>
      </c>
      <c r="M54" s="38">
        <v>1</v>
      </c>
      <c r="N54" s="38" t="s">
        <v>74</v>
      </c>
      <c r="O54" s="72" t="s">
        <v>435</v>
      </c>
      <c r="P54" s="72" t="s">
        <v>395</v>
      </c>
      <c r="Q54" s="72" t="s">
        <v>396</v>
      </c>
      <c r="R54" s="72"/>
      <c r="S54" s="72"/>
      <c r="T54" s="39">
        <v>1</v>
      </c>
      <c r="U54" s="39">
        <v>1999</v>
      </c>
      <c r="V54" s="39" t="s">
        <v>246</v>
      </c>
      <c r="W54" s="34">
        <v>3</v>
      </c>
      <c r="X54" s="39">
        <v>1</v>
      </c>
      <c r="AC54" s="34" t="s">
        <v>944</v>
      </c>
    </row>
    <row r="55" spans="1:29" s="34" customFormat="1" ht="16" customHeight="1">
      <c r="A55" s="46" t="s">
        <v>244</v>
      </c>
      <c r="B55" s="34">
        <f t="shared" si="0"/>
        <v>13</v>
      </c>
      <c r="C55" s="34">
        <v>6</v>
      </c>
      <c r="D55" s="48">
        <v>1.35</v>
      </c>
      <c r="E55" s="47">
        <v>0.64</v>
      </c>
      <c r="F55" s="36"/>
      <c r="G55" s="36"/>
      <c r="H55" s="37">
        <v>14</v>
      </c>
      <c r="I55" s="37">
        <v>9</v>
      </c>
      <c r="J55" s="38" t="s">
        <v>65</v>
      </c>
      <c r="K55" s="38">
        <v>59</v>
      </c>
      <c r="L55" s="38" t="s">
        <v>245</v>
      </c>
      <c r="M55" s="38">
        <v>1</v>
      </c>
      <c r="N55" s="38" t="s">
        <v>74</v>
      </c>
      <c r="O55" s="72" t="s">
        <v>435</v>
      </c>
      <c r="P55" s="72" t="s">
        <v>395</v>
      </c>
      <c r="Q55" s="72" t="s">
        <v>396</v>
      </c>
      <c r="R55" s="72"/>
      <c r="S55" s="72"/>
      <c r="T55" s="39">
        <v>1</v>
      </c>
      <c r="U55" s="39">
        <v>1999</v>
      </c>
      <c r="V55" s="39" t="s">
        <v>246</v>
      </c>
      <c r="W55" s="34">
        <v>3</v>
      </c>
      <c r="X55" s="39">
        <v>1</v>
      </c>
      <c r="AC55" s="34" t="s">
        <v>944</v>
      </c>
    </row>
    <row r="56" spans="1:29" s="34" customFormat="1" ht="16" customHeight="1">
      <c r="A56" s="46" t="s">
        <v>244</v>
      </c>
      <c r="B56" s="34">
        <f t="shared" si="0"/>
        <v>13</v>
      </c>
      <c r="C56" s="34">
        <v>7</v>
      </c>
      <c r="D56" s="48">
        <v>1.99</v>
      </c>
      <c r="E56" s="47">
        <v>0.61</v>
      </c>
      <c r="F56" s="36"/>
      <c r="G56" s="36"/>
      <c r="H56" s="37">
        <v>14</v>
      </c>
      <c r="I56" s="37">
        <v>9</v>
      </c>
      <c r="J56" s="38" t="s">
        <v>65</v>
      </c>
      <c r="K56" s="38">
        <v>62</v>
      </c>
      <c r="L56" s="38" t="s">
        <v>245</v>
      </c>
      <c r="M56" s="38">
        <v>1</v>
      </c>
      <c r="N56" s="38" t="s">
        <v>74</v>
      </c>
      <c r="O56" s="72" t="s">
        <v>435</v>
      </c>
      <c r="P56" s="72" t="s">
        <v>395</v>
      </c>
      <c r="Q56" s="72"/>
      <c r="R56" s="72"/>
      <c r="S56" s="72"/>
      <c r="T56" s="39">
        <v>1</v>
      </c>
      <c r="U56" s="39">
        <v>1999</v>
      </c>
      <c r="V56" s="39" t="s">
        <v>246</v>
      </c>
      <c r="W56" s="34">
        <v>3</v>
      </c>
      <c r="X56" s="39">
        <v>1</v>
      </c>
      <c r="AC56" s="34" t="s">
        <v>944</v>
      </c>
    </row>
    <row r="57" spans="1:29" s="34" customFormat="1" ht="16" customHeight="1">
      <c r="A57" s="46" t="s">
        <v>244</v>
      </c>
      <c r="B57" s="34">
        <f t="shared" si="0"/>
        <v>13</v>
      </c>
      <c r="C57" s="34">
        <v>8</v>
      </c>
      <c r="D57" s="48">
        <v>1.44</v>
      </c>
      <c r="E57" s="47">
        <v>0.69</v>
      </c>
      <c r="F57" s="36"/>
      <c r="G57" s="36"/>
      <c r="H57" s="37">
        <v>14</v>
      </c>
      <c r="I57" s="37">
        <v>9</v>
      </c>
      <c r="J57" s="38" t="s">
        <v>65</v>
      </c>
      <c r="K57" s="38">
        <v>61</v>
      </c>
      <c r="L57" s="38" t="s">
        <v>245</v>
      </c>
      <c r="M57" s="38">
        <v>1</v>
      </c>
      <c r="N57" s="38" t="s">
        <v>74</v>
      </c>
      <c r="O57" s="72" t="s">
        <v>435</v>
      </c>
      <c r="P57" s="72" t="s">
        <v>395</v>
      </c>
      <c r="Q57" s="72" t="s">
        <v>396</v>
      </c>
      <c r="R57" s="72"/>
      <c r="S57" s="72"/>
      <c r="T57" s="39">
        <v>1</v>
      </c>
      <c r="U57" s="39">
        <v>1999</v>
      </c>
      <c r="V57" s="39" t="s">
        <v>246</v>
      </c>
      <c r="W57" s="34">
        <v>3</v>
      </c>
      <c r="X57" s="39">
        <v>1</v>
      </c>
      <c r="AC57" s="34" t="s">
        <v>944</v>
      </c>
    </row>
    <row r="58" spans="1:29" s="34" customFormat="1" ht="16" customHeight="1">
      <c r="A58" s="46" t="s">
        <v>244</v>
      </c>
      <c r="B58" s="34">
        <f t="shared" si="0"/>
        <v>13</v>
      </c>
      <c r="C58" s="34">
        <v>9</v>
      </c>
      <c r="D58" s="48">
        <v>1.52</v>
      </c>
      <c r="E58" s="47">
        <v>0.76</v>
      </c>
      <c r="F58" s="36"/>
      <c r="G58" s="36"/>
      <c r="H58" s="37">
        <v>14</v>
      </c>
      <c r="I58" s="37">
        <v>9</v>
      </c>
      <c r="J58" s="38" t="s">
        <v>65</v>
      </c>
      <c r="K58" s="38">
        <v>60</v>
      </c>
      <c r="L58" s="38" t="s">
        <v>245</v>
      </c>
      <c r="M58" s="38">
        <v>1</v>
      </c>
      <c r="N58" s="38" t="s">
        <v>74</v>
      </c>
      <c r="O58" s="72" t="s">
        <v>435</v>
      </c>
      <c r="P58" s="72" t="s">
        <v>395</v>
      </c>
      <c r="Q58" s="72" t="s">
        <v>396</v>
      </c>
      <c r="R58" s="72"/>
      <c r="S58" s="72"/>
      <c r="T58" s="39">
        <v>1</v>
      </c>
      <c r="U58" s="39">
        <v>1999</v>
      </c>
      <c r="V58" s="39" t="s">
        <v>246</v>
      </c>
      <c r="W58" s="34">
        <v>3</v>
      </c>
      <c r="X58" s="39">
        <v>1</v>
      </c>
      <c r="AC58" s="34" t="s">
        <v>944</v>
      </c>
    </row>
    <row r="59" spans="1:29" s="34" customFormat="1" ht="16" customHeight="1">
      <c r="A59" s="46" t="s">
        <v>244</v>
      </c>
      <c r="B59" s="34">
        <f t="shared" si="0"/>
        <v>13</v>
      </c>
      <c r="C59" s="34">
        <v>10</v>
      </c>
      <c r="D59" s="48">
        <v>1.98</v>
      </c>
      <c r="E59" s="47">
        <v>0.62</v>
      </c>
      <c r="F59" s="36"/>
      <c r="G59" s="36"/>
      <c r="H59" s="37">
        <v>14</v>
      </c>
      <c r="I59" s="37">
        <v>9</v>
      </c>
      <c r="J59" s="38" t="s">
        <v>65</v>
      </c>
      <c r="K59" s="38">
        <v>58</v>
      </c>
      <c r="L59" s="38" t="s">
        <v>245</v>
      </c>
      <c r="M59" s="38">
        <v>1</v>
      </c>
      <c r="N59" s="38" t="s">
        <v>74</v>
      </c>
      <c r="O59" s="72" t="s">
        <v>435</v>
      </c>
      <c r="P59" s="72" t="s">
        <v>395</v>
      </c>
      <c r="Q59" s="72" t="s">
        <v>396</v>
      </c>
      <c r="R59" s="72"/>
      <c r="S59" s="72"/>
      <c r="T59" s="39">
        <v>1</v>
      </c>
      <c r="U59" s="39">
        <v>1999</v>
      </c>
      <c r="V59" s="39" t="s">
        <v>246</v>
      </c>
      <c r="W59" s="34">
        <v>3</v>
      </c>
      <c r="X59" s="39">
        <v>1</v>
      </c>
      <c r="AC59" s="34" t="s">
        <v>944</v>
      </c>
    </row>
    <row r="60" spans="1:29" s="34" customFormat="1" ht="16" customHeight="1">
      <c r="A60" s="46" t="s">
        <v>244</v>
      </c>
      <c r="B60" s="34">
        <f t="shared" si="0"/>
        <v>13</v>
      </c>
      <c r="C60" s="34">
        <v>11</v>
      </c>
      <c r="D60" s="48">
        <v>2.04</v>
      </c>
      <c r="E60" s="47">
        <v>0.6</v>
      </c>
      <c r="F60" s="36"/>
      <c r="G60" s="36"/>
      <c r="H60" s="37">
        <v>14</v>
      </c>
      <c r="I60" s="37">
        <v>9</v>
      </c>
      <c r="J60" s="38" t="s">
        <v>65</v>
      </c>
      <c r="K60" s="38">
        <v>60</v>
      </c>
      <c r="L60" s="38" t="s">
        <v>245</v>
      </c>
      <c r="M60" s="38">
        <v>1</v>
      </c>
      <c r="N60" s="38" t="s">
        <v>74</v>
      </c>
      <c r="O60" s="72" t="s">
        <v>435</v>
      </c>
      <c r="P60" s="72" t="s">
        <v>395</v>
      </c>
      <c r="Q60" s="72" t="s">
        <v>396</v>
      </c>
      <c r="R60" s="72"/>
      <c r="S60" s="72"/>
      <c r="T60" s="39">
        <v>1</v>
      </c>
      <c r="U60" s="39">
        <v>1999</v>
      </c>
      <c r="V60" s="39" t="s">
        <v>246</v>
      </c>
      <c r="W60" s="34">
        <v>3</v>
      </c>
      <c r="X60" s="39">
        <v>1</v>
      </c>
      <c r="AC60" s="34" t="s">
        <v>944</v>
      </c>
    </row>
    <row r="61" spans="1:29" s="34" customFormat="1" ht="16" customHeight="1">
      <c r="A61" s="46" t="s">
        <v>244</v>
      </c>
      <c r="B61" s="34">
        <f t="shared" si="0"/>
        <v>13</v>
      </c>
      <c r="C61" s="34">
        <v>12</v>
      </c>
      <c r="D61" s="48">
        <v>1.44</v>
      </c>
      <c r="E61" s="47">
        <v>0.68</v>
      </c>
      <c r="F61" s="36"/>
      <c r="G61" s="36"/>
      <c r="H61" s="37">
        <v>14</v>
      </c>
      <c r="I61" s="37">
        <v>9</v>
      </c>
      <c r="J61" s="38" t="s">
        <v>65</v>
      </c>
      <c r="K61" s="38">
        <v>60</v>
      </c>
      <c r="L61" s="38" t="s">
        <v>245</v>
      </c>
      <c r="M61" s="38">
        <v>1</v>
      </c>
      <c r="N61" s="38" t="s">
        <v>74</v>
      </c>
      <c r="O61" s="72" t="s">
        <v>435</v>
      </c>
      <c r="P61" s="72" t="s">
        <v>395</v>
      </c>
      <c r="Q61" s="72" t="s">
        <v>396</v>
      </c>
      <c r="R61" s="72"/>
      <c r="S61" s="72"/>
      <c r="T61" s="39">
        <v>1</v>
      </c>
      <c r="U61" s="39">
        <v>1999</v>
      </c>
      <c r="V61" s="39" t="s">
        <v>246</v>
      </c>
      <c r="W61" s="34">
        <v>3</v>
      </c>
      <c r="X61" s="39">
        <v>1</v>
      </c>
      <c r="AC61" s="34" t="s">
        <v>944</v>
      </c>
    </row>
    <row r="62" spans="1:29" s="34" customFormat="1" ht="16" customHeight="1">
      <c r="A62" s="46" t="s">
        <v>196</v>
      </c>
      <c r="B62" s="34">
        <f t="shared" si="0"/>
        <v>14</v>
      </c>
      <c r="C62" s="34">
        <v>1</v>
      </c>
      <c r="D62" s="48">
        <v>1.052</v>
      </c>
      <c r="E62" s="47"/>
      <c r="F62" s="36">
        <v>3.0356000000000001</v>
      </c>
      <c r="G62" s="36"/>
      <c r="H62" s="37">
        <v>1</v>
      </c>
      <c r="I62" s="37">
        <v>1</v>
      </c>
      <c r="J62" s="38" t="s">
        <v>198</v>
      </c>
      <c r="K62" s="38">
        <v>18</v>
      </c>
      <c r="L62" s="38" t="s">
        <v>197</v>
      </c>
      <c r="M62" s="38">
        <v>1</v>
      </c>
      <c r="N62" s="38" t="s">
        <v>73</v>
      </c>
      <c r="O62" s="72" t="s">
        <v>439</v>
      </c>
      <c r="P62" s="72"/>
      <c r="Q62" s="72"/>
      <c r="R62" s="72"/>
      <c r="S62" s="72"/>
      <c r="T62" s="39">
        <v>1</v>
      </c>
      <c r="U62" s="39">
        <v>2007</v>
      </c>
      <c r="V62" s="39" t="s">
        <v>199</v>
      </c>
      <c r="W62" s="34">
        <v>3</v>
      </c>
      <c r="X62" s="39">
        <v>1</v>
      </c>
      <c r="AC62" s="34" t="s">
        <v>945</v>
      </c>
    </row>
    <row r="63" spans="1:29" s="34" customFormat="1" ht="16" customHeight="1">
      <c r="A63" s="46" t="s">
        <v>224</v>
      </c>
      <c r="B63" s="34">
        <f t="shared" si="0"/>
        <v>15</v>
      </c>
      <c r="C63" s="34">
        <v>1</v>
      </c>
      <c r="D63" s="48">
        <v>-0.05</v>
      </c>
      <c r="E63" s="47"/>
      <c r="F63" s="36">
        <v>-2.88</v>
      </c>
      <c r="G63" s="36"/>
      <c r="H63" s="37">
        <v>1</v>
      </c>
      <c r="I63" s="37">
        <v>9</v>
      </c>
      <c r="J63" s="38" t="s">
        <v>227</v>
      </c>
      <c r="K63" s="38">
        <v>112</v>
      </c>
      <c r="L63" s="38" t="s">
        <v>226</v>
      </c>
      <c r="M63" s="38">
        <v>1</v>
      </c>
      <c r="N63" s="38" t="s">
        <v>73</v>
      </c>
      <c r="O63" s="72" t="s">
        <v>435</v>
      </c>
      <c r="P63" s="72" t="s">
        <v>395</v>
      </c>
      <c r="Q63" s="72" t="s">
        <v>284</v>
      </c>
      <c r="R63" s="72" t="s">
        <v>291</v>
      </c>
      <c r="S63" s="72" t="s">
        <v>303</v>
      </c>
      <c r="T63" s="39">
        <v>1</v>
      </c>
      <c r="U63" s="39">
        <v>2007</v>
      </c>
      <c r="V63" s="39" t="s">
        <v>225</v>
      </c>
      <c r="W63" s="34">
        <v>3</v>
      </c>
      <c r="X63" s="39">
        <v>1</v>
      </c>
      <c r="AC63" s="34" t="s">
        <v>946</v>
      </c>
    </row>
    <row r="64" spans="1:29" s="34" customFormat="1" ht="16" customHeight="1">
      <c r="A64" s="46" t="s">
        <v>224</v>
      </c>
      <c r="B64" s="34">
        <f t="shared" si="0"/>
        <v>15</v>
      </c>
      <c r="C64" s="34">
        <v>2</v>
      </c>
      <c r="D64" s="48">
        <v>-0.01</v>
      </c>
      <c r="E64" s="47"/>
      <c r="F64" s="36">
        <v>-0.4</v>
      </c>
      <c r="G64" s="36"/>
      <c r="H64" s="37">
        <v>1</v>
      </c>
      <c r="I64" s="37">
        <v>9</v>
      </c>
      <c r="J64" s="38" t="s">
        <v>227</v>
      </c>
      <c r="K64" s="38">
        <v>94</v>
      </c>
      <c r="L64" s="38" t="s">
        <v>226</v>
      </c>
      <c r="M64" s="38">
        <v>1</v>
      </c>
      <c r="N64" s="38" t="s">
        <v>74</v>
      </c>
      <c r="O64" s="72" t="s">
        <v>435</v>
      </c>
      <c r="P64" s="72" t="s">
        <v>395</v>
      </c>
      <c r="Q64" s="72" t="s">
        <v>284</v>
      </c>
      <c r="R64" s="72" t="s">
        <v>291</v>
      </c>
      <c r="S64" s="72" t="s">
        <v>303</v>
      </c>
      <c r="T64" s="39">
        <v>1</v>
      </c>
      <c r="U64" s="39">
        <v>2007</v>
      </c>
      <c r="V64" s="39" t="s">
        <v>225</v>
      </c>
      <c r="W64" s="34">
        <v>3</v>
      </c>
      <c r="X64" s="39">
        <v>1</v>
      </c>
      <c r="AC64" s="34" t="s">
        <v>946</v>
      </c>
    </row>
    <row r="65" spans="1:29" s="34" customFormat="1" ht="16" customHeight="1">
      <c r="A65" s="46" t="s">
        <v>224</v>
      </c>
      <c r="B65" s="34">
        <f t="shared" si="0"/>
        <v>15</v>
      </c>
      <c r="C65" s="34">
        <v>3</v>
      </c>
      <c r="D65" s="48">
        <v>-0.02</v>
      </c>
      <c r="E65" s="47"/>
      <c r="F65" s="36">
        <v>-0.66</v>
      </c>
      <c r="G65" s="36"/>
      <c r="H65" s="37">
        <v>1</v>
      </c>
      <c r="I65" s="37">
        <v>9</v>
      </c>
      <c r="J65" s="38" t="s">
        <v>227</v>
      </c>
      <c r="K65" s="38">
        <v>94</v>
      </c>
      <c r="L65" s="38" t="s">
        <v>226</v>
      </c>
      <c r="M65" s="38">
        <v>1</v>
      </c>
      <c r="N65" s="38" t="s">
        <v>228</v>
      </c>
      <c r="O65" s="72" t="s">
        <v>435</v>
      </c>
      <c r="P65" s="72" t="s">
        <v>395</v>
      </c>
      <c r="Q65" s="72" t="s">
        <v>284</v>
      </c>
      <c r="R65" s="72" t="s">
        <v>291</v>
      </c>
      <c r="S65" s="72" t="s">
        <v>303</v>
      </c>
      <c r="T65" s="39">
        <v>1</v>
      </c>
      <c r="U65" s="39">
        <v>2007</v>
      </c>
      <c r="V65" s="39" t="s">
        <v>225</v>
      </c>
      <c r="W65" s="34">
        <v>3</v>
      </c>
      <c r="X65" s="39">
        <v>1</v>
      </c>
      <c r="AC65" s="34" t="s">
        <v>946</v>
      </c>
    </row>
    <row r="66" spans="1:29" s="34" customFormat="1" ht="16" customHeight="1">
      <c r="A66" s="46" t="s">
        <v>224</v>
      </c>
      <c r="B66" s="34">
        <f t="shared" si="0"/>
        <v>15</v>
      </c>
      <c r="C66" s="34">
        <v>4</v>
      </c>
      <c r="D66" s="48">
        <v>0.14000000000000001</v>
      </c>
      <c r="E66" s="47"/>
      <c r="F66" s="36">
        <v>1.92</v>
      </c>
      <c r="G66" s="36"/>
      <c r="H66" s="37">
        <v>1</v>
      </c>
      <c r="I66" s="37">
        <v>9</v>
      </c>
      <c r="J66" s="38" t="s">
        <v>227</v>
      </c>
      <c r="K66" s="38">
        <v>14</v>
      </c>
      <c r="L66" s="38" t="s">
        <v>226</v>
      </c>
      <c r="M66" s="38">
        <v>1</v>
      </c>
      <c r="N66" s="38" t="s">
        <v>74</v>
      </c>
      <c r="O66" s="72" t="s">
        <v>435</v>
      </c>
      <c r="P66" s="72" t="s">
        <v>395</v>
      </c>
      <c r="Q66" s="72" t="s">
        <v>284</v>
      </c>
      <c r="R66" s="72" t="s">
        <v>291</v>
      </c>
      <c r="S66" s="72" t="s">
        <v>303</v>
      </c>
      <c r="T66" s="39">
        <v>1</v>
      </c>
      <c r="U66" s="39">
        <v>2007</v>
      </c>
      <c r="V66" s="39" t="s">
        <v>225</v>
      </c>
      <c r="W66" s="34">
        <v>3</v>
      </c>
      <c r="X66" s="39">
        <v>1</v>
      </c>
      <c r="AC66" s="34" t="s">
        <v>946</v>
      </c>
    </row>
    <row r="67" spans="1:29" s="34" customFormat="1" ht="16" customHeight="1">
      <c r="A67" s="46" t="s">
        <v>224</v>
      </c>
      <c r="B67" s="34">
        <f t="shared" si="0"/>
        <v>15</v>
      </c>
      <c r="C67" s="34">
        <v>5</v>
      </c>
      <c r="D67" s="48">
        <v>0.11</v>
      </c>
      <c r="E67" s="47"/>
      <c r="F67" s="36">
        <v>2.31</v>
      </c>
      <c r="G67" s="36"/>
      <c r="H67" s="37">
        <v>1</v>
      </c>
      <c r="I67" s="37">
        <v>9</v>
      </c>
      <c r="J67" s="38" t="s">
        <v>227</v>
      </c>
      <c r="K67" s="38">
        <v>29</v>
      </c>
      <c r="L67" s="38" t="s">
        <v>226</v>
      </c>
      <c r="M67" s="38">
        <v>1</v>
      </c>
      <c r="N67" s="38" t="s">
        <v>74</v>
      </c>
      <c r="O67" s="72" t="s">
        <v>435</v>
      </c>
      <c r="P67" s="72" t="s">
        <v>395</v>
      </c>
      <c r="Q67" s="72" t="s">
        <v>284</v>
      </c>
      <c r="R67" s="72" t="s">
        <v>291</v>
      </c>
      <c r="S67" s="72" t="s">
        <v>303</v>
      </c>
      <c r="T67" s="39">
        <v>1</v>
      </c>
      <c r="U67" s="39">
        <v>2007</v>
      </c>
      <c r="V67" s="39" t="s">
        <v>225</v>
      </c>
      <c r="W67" s="34">
        <v>3</v>
      </c>
      <c r="X67" s="39">
        <v>1</v>
      </c>
      <c r="AC67" s="34" t="s">
        <v>946</v>
      </c>
    </row>
    <row r="68" spans="1:29" s="34" customFormat="1" ht="16" customHeight="1">
      <c r="A68" s="46" t="s">
        <v>224</v>
      </c>
      <c r="B68" s="34">
        <f t="shared" si="0"/>
        <v>15</v>
      </c>
      <c r="C68" s="34">
        <v>6</v>
      </c>
      <c r="D68" s="48">
        <v>0.65</v>
      </c>
      <c r="E68" s="47"/>
      <c r="F68" s="36">
        <v>0.36</v>
      </c>
      <c r="G68" s="36"/>
      <c r="H68" s="37">
        <v>1</v>
      </c>
      <c r="I68" s="37">
        <v>9</v>
      </c>
      <c r="J68" s="38" t="s">
        <v>227</v>
      </c>
      <c r="K68" s="38">
        <v>14</v>
      </c>
      <c r="L68" s="38" t="s">
        <v>226</v>
      </c>
      <c r="M68" s="38">
        <v>1</v>
      </c>
      <c r="N68" s="38" t="s">
        <v>228</v>
      </c>
      <c r="O68" s="72" t="s">
        <v>435</v>
      </c>
      <c r="P68" s="72" t="s">
        <v>395</v>
      </c>
      <c r="Q68" s="72" t="s">
        <v>284</v>
      </c>
      <c r="R68" s="72" t="s">
        <v>291</v>
      </c>
      <c r="S68" s="72" t="s">
        <v>303</v>
      </c>
      <c r="T68" s="39">
        <v>1</v>
      </c>
      <c r="U68" s="39">
        <v>2007</v>
      </c>
      <c r="V68" s="39" t="s">
        <v>225</v>
      </c>
      <c r="W68" s="34">
        <v>3</v>
      </c>
      <c r="X68" s="39">
        <v>1</v>
      </c>
      <c r="AC68" s="34" t="s">
        <v>946</v>
      </c>
    </row>
    <row r="69" spans="1:29" s="34" customFormat="1" ht="16" customHeight="1">
      <c r="A69" s="46" t="s">
        <v>224</v>
      </c>
      <c r="B69" s="34">
        <f t="shared" si="0"/>
        <v>15</v>
      </c>
      <c r="C69" s="34">
        <v>7</v>
      </c>
      <c r="D69" s="48">
        <v>0.17</v>
      </c>
      <c r="E69" s="47"/>
      <c r="F69" s="36">
        <v>2.38</v>
      </c>
      <c r="G69" s="36"/>
      <c r="H69" s="37">
        <v>1</v>
      </c>
      <c r="I69" s="37">
        <v>9</v>
      </c>
      <c r="J69" s="38" t="s">
        <v>227</v>
      </c>
      <c r="K69" s="38">
        <v>37</v>
      </c>
      <c r="L69" s="38" t="s">
        <v>226</v>
      </c>
      <c r="M69" s="38">
        <v>1</v>
      </c>
      <c r="N69" s="38" t="s">
        <v>228</v>
      </c>
      <c r="O69" s="72" t="s">
        <v>435</v>
      </c>
      <c r="P69" s="72" t="s">
        <v>395</v>
      </c>
      <c r="Q69" s="72" t="s">
        <v>284</v>
      </c>
      <c r="R69" s="72" t="s">
        <v>291</v>
      </c>
      <c r="S69" s="72" t="s">
        <v>303</v>
      </c>
      <c r="T69" s="39">
        <v>1</v>
      </c>
      <c r="U69" s="39">
        <v>2007</v>
      </c>
      <c r="V69" s="39" t="s">
        <v>225</v>
      </c>
      <c r="W69" s="34">
        <v>3</v>
      </c>
      <c r="X69" s="39">
        <v>1</v>
      </c>
      <c r="AC69" s="34" t="s">
        <v>946</v>
      </c>
    </row>
    <row r="70" spans="1:29" s="34" customFormat="1" ht="16" customHeight="1">
      <c r="A70" s="46" t="s">
        <v>229</v>
      </c>
      <c r="B70" s="34">
        <f t="shared" si="0"/>
        <v>16</v>
      </c>
      <c r="C70" s="34">
        <v>1</v>
      </c>
      <c r="D70" s="48">
        <v>1.44</v>
      </c>
      <c r="E70" s="47">
        <v>1</v>
      </c>
      <c r="F70" s="36"/>
      <c r="G70" s="36"/>
      <c r="H70" s="37">
        <v>1</v>
      </c>
      <c r="I70" s="37">
        <v>1</v>
      </c>
      <c r="J70" s="38" t="s">
        <v>65</v>
      </c>
      <c r="K70" s="38">
        <v>290</v>
      </c>
      <c r="L70" s="38" t="s">
        <v>231</v>
      </c>
      <c r="M70" s="38">
        <v>1</v>
      </c>
      <c r="N70" s="38" t="s">
        <v>74</v>
      </c>
      <c r="O70" s="72" t="s">
        <v>435</v>
      </c>
      <c r="P70" s="72" t="s">
        <v>294</v>
      </c>
      <c r="Q70" s="72"/>
      <c r="R70" s="72"/>
      <c r="S70" s="72"/>
      <c r="T70" s="39">
        <v>1</v>
      </c>
      <c r="U70" s="39">
        <v>2016</v>
      </c>
      <c r="V70" s="39" t="s">
        <v>230</v>
      </c>
      <c r="W70" s="34">
        <v>3</v>
      </c>
      <c r="X70" s="39">
        <v>1</v>
      </c>
      <c r="AC70" s="34" t="str">
        <f>_xlfn.XLOOKUP(J70,'COUNTRY CODES'!$B$2:$B$252,'COUNTRY CODES'!$A$2:$A$252,"")</f>
        <v/>
      </c>
    </row>
    <row r="71" spans="1:29" s="34" customFormat="1" ht="16" customHeight="1">
      <c r="A71" s="46" t="s">
        <v>229</v>
      </c>
      <c r="B71" s="34">
        <f t="shared" si="0"/>
        <v>16</v>
      </c>
      <c r="C71" s="34">
        <v>2</v>
      </c>
      <c r="D71" s="48">
        <v>1.64</v>
      </c>
      <c r="E71" s="47">
        <v>1.05</v>
      </c>
      <c r="F71" s="36"/>
      <c r="G71" s="36"/>
      <c r="H71" s="37">
        <v>1</v>
      </c>
      <c r="I71" s="37">
        <v>1</v>
      </c>
      <c r="J71" s="38" t="s">
        <v>65</v>
      </c>
      <c r="K71" s="38">
        <v>283</v>
      </c>
      <c r="L71" s="38" t="s">
        <v>231</v>
      </c>
      <c r="M71" s="38">
        <v>1</v>
      </c>
      <c r="N71" s="38" t="s">
        <v>74</v>
      </c>
      <c r="O71" s="72" t="s">
        <v>435</v>
      </c>
      <c r="P71" s="72" t="s">
        <v>294</v>
      </c>
      <c r="Q71" s="72"/>
      <c r="R71" s="72"/>
      <c r="S71" s="72"/>
      <c r="T71" s="39">
        <v>1</v>
      </c>
      <c r="U71" s="39">
        <v>2016</v>
      </c>
      <c r="V71" s="39" t="s">
        <v>230</v>
      </c>
      <c r="W71" s="34">
        <v>3</v>
      </c>
      <c r="X71" s="39">
        <v>1</v>
      </c>
      <c r="AC71" s="34" t="str">
        <f>_xlfn.XLOOKUP(J71,'COUNTRY CODES'!$B$2:$B$252,'COUNTRY CODES'!$A$2:$A$252,"")</f>
        <v/>
      </c>
    </row>
    <row r="72" spans="1:29" s="34" customFormat="1" ht="16" customHeight="1">
      <c r="A72" s="46" t="s">
        <v>229</v>
      </c>
      <c r="B72" s="34">
        <f t="shared" ref="B72:B135" si="2">IF(C72=1,B71+1,B71)</f>
        <v>16</v>
      </c>
      <c r="C72" s="34">
        <v>3</v>
      </c>
      <c r="D72" s="48">
        <v>2.33</v>
      </c>
      <c r="E72" s="47">
        <v>1.18</v>
      </c>
      <c r="F72" s="36"/>
      <c r="G72" s="36"/>
      <c r="H72" s="37">
        <v>1</v>
      </c>
      <c r="I72" s="37">
        <v>1</v>
      </c>
      <c r="J72" s="38" t="s">
        <v>65</v>
      </c>
      <c r="K72" s="38">
        <v>251</v>
      </c>
      <c r="L72" s="38" t="s">
        <v>231</v>
      </c>
      <c r="M72" s="38">
        <v>1</v>
      </c>
      <c r="N72" s="38" t="s">
        <v>74</v>
      </c>
      <c r="O72" s="72" t="s">
        <v>435</v>
      </c>
      <c r="P72" s="72" t="s">
        <v>294</v>
      </c>
      <c r="Q72" s="72"/>
      <c r="R72" s="72"/>
      <c r="S72" s="72"/>
      <c r="T72" s="39">
        <v>1</v>
      </c>
      <c r="U72" s="39">
        <v>2016</v>
      </c>
      <c r="V72" s="39" t="s">
        <v>230</v>
      </c>
      <c r="W72" s="34">
        <v>3</v>
      </c>
      <c r="X72" s="39">
        <v>1</v>
      </c>
      <c r="AC72" s="34" t="str">
        <f>_xlfn.XLOOKUP(J72,'COUNTRY CODES'!$B$2:$B$252,'COUNTRY CODES'!$A$2:$A$252,"")</f>
        <v/>
      </c>
    </row>
    <row r="73" spans="1:29" s="34" customFormat="1" ht="16" customHeight="1">
      <c r="A73" s="46" t="s">
        <v>353</v>
      </c>
      <c r="B73" s="34">
        <f t="shared" si="2"/>
        <v>17</v>
      </c>
      <c r="C73" s="34">
        <v>1</v>
      </c>
      <c r="D73" s="48">
        <v>1.6</v>
      </c>
      <c r="E73" s="47">
        <v>2.89</v>
      </c>
      <c r="F73" s="36"/>
      <c r="G73" s="36"/>
      <c r="H73" s="37">
        <v>1</v>
      </c>
      <c r="I73" s="37">
        <v>7</v>
      </c>
      <c r="J73" s="38" t="s">
        <v>65</v>
      </c>
      <c r="K73" s="38">
        <v>375</v>
      </c>
      <c r="L73" s="38" t="s">
        <v>142</v>
      </c>
      <c r="M73" s="38">
        <v>1</v>
      </c>
      <c r="N73" s="38" t="s">
        <v>73</v>
      </c>
      <c r="O73" s="72" t="s">
        <v>435</v>
      </c>
      <c r="P73" s="72"/>
      <c r="Q73" s="72"/>
      <c r="R73" s="72"/>
      <c r="S73" s="72"/>
      <c r="T73" s="39">
        <v>1</v>
      </c>
      <c r="U73" s="39">
        <v>2005</v>
      </c>
      <c r="V73" s="39" t="s">
        <v>174</v>
      </c>
      <c r="W73" s="34">
        <v>3</v>
      </c>
      <c r="X73" s="39">
        <v>1</v>
      </c>
      <c r="AC73" s="34" t="s">
        <v>948</v>
      </c>
    </row>
    <row r="74" spans="1:29" s="34" customFormat="1" ht="16" customHeight="1">
      <c r="A74" s="46" t="s">
        <v>353</v>
      </c>
      <c r="B74" s="34">
        <f t="shared" si="2"/>
        <v>17</v>
      </c>
      <c r="C74" s="34">
        <v>2</v>
      </c>
      <c r="D74" s="48">
        <v>1.04</v>
      </c>
      <c r="E74" s="47">
        <v>2.99</v>
      </c>
      <c r="F74" s="36"/>
      <c r="G74" s="36"/>
      <c r="H74" s="37">
        <v>1</v>
      </c>
      <c r="I74" s="37">
        <v>7</v>
      </c>
      <c r="J74" s="38" t="s">
        <v>65</v>
      </c>
      <c r="K74" s="38">
        <v>367</v>
      </c>
      <c r="L74" s="38" t="s">
        <v>142</v>
      </c>
      <c r="M74" s="38">
        <v>1</v>
      </c>
      <c r="N74" s="38" t="s">
        <v>73</v>
      </c>
      <c r="O74" s="72" t="s">
        <v>435</v>
      </c>
      <c r="P74" s="72" t="s">
        <v>301</v>
      </c>
      <c r="Q74" s="72" t="s">
        <v>277</v>
      </c>
      <c r="R74" s="72"/>
      <c r="S74" s="72"/>
      <c r="T74" s="39">
        <v>1</v>
      </c>
      <c r="U74" s="39">
        <v>2005</v>
      </c>
      <c r="V74" s="39" t="s">
        <v>174</v>
      </c>
      <c r="W74" s="34">
        <v>3</v>
      </c>
      <c r="X74" s="39">
        <v>1</v>
      </c>
      <c r="AC74" s="34" t="s">
        <v>948</v>
      </c>
    </row>
    <row r="75" spans="1:29" s="34" customFormat="1" ht="16" customHeight="1">
      <c r="A75" s="46" t="s">
        <v>353</v>
      </c>
      <c r="B75" s="34">
        <f t="shared" si="2"/>
        <v>17</v>
      </c>
      <c r="C75" s="34">
        <v>3</v>
      </c>
      <c r="D75" s="48">
        <v>1.02</v>
      </c>
      <c r="E75" s="47">
        <v>2.61</v>
      </c>
      <c r="F75" s="36"/>
      <c r="G75" s="36"/>
      <c r="H75" s="37">
        <v>1</v>
      </c>
      <c r="I75" s="37">
        <v>7</v>
      </c>
      <c r="J75" s="38" t="s">
        <v>65</v>
      </c>
      <c r="K75" s="38">
        <v>314</v>
      </c>
      <c r="L75" s="38" t="s">
        <v>142</v>
      </c>
      <c r="M75" s="38">
        <v>1</v>
      </c>
      <c r="N75" s="38" t="s">
        <v>73</v>
      </c>
      <c r="O75" s="72" t="s">
        <v>435</v>
      </c>
      <c r="P75" s="72" t="s">
        <v>391</v>
      </c>
      <c r="Q75" s="72" t="s">
        <v>304</v>
      </c>
      <c r="R75" s="72" t="s">
        <v>301</v>
      </c>
      <c r="S75" s="72" t="s">
        <v>413</v>
      </c>
      <c r="T75" s="39">
        <v>1</v>
      </c>
      <c r="U75" s="39">
        <v>2005</v>
      </c>
      <c r="V75" s="39" t="s">
        <v>174</v>
      </c>
      <c r="W75" s="34">
        <v>3</v>
      </c>
      <c r="X75" s="39">
        <v>1</v>
      </c>
      <c r="AC75" s="34" t="s">
        <v>948</v>
      </c>
    </row>
    <row r="76" spans="1:29" s="34" customFormat="1" ht="16" customHeight="1">
      <c r="A76" s="46" t="s">
        <v>353</v>
      </c>
      <c r="B76" s="34">
        <f t="shared" si="2"/>
        <v>17</v>
      </c>
      <c r="C76" s="34">
        <v>4</v>
      </c>
      <c r="D76" s="48">
        <v>4.68</v>
      </c>
      <c r="E76" s="47">
        <v>2.77</v>
      </c>
      <c r="F76" s="36"/>
      <c r="G76" s="36"/>
      <c r="H76" s="37">
        <v>1</v>
      </c>
      <c r="I76" s="37">
        <v>7</v>
      </c>
      <c r="J76" s="38" t="s">
        <v>65</v>
      </c>
      <c r="K76" s="38">
        <v>319</v>
      </c>
      <c r="L76" s="38" t="s">
        <v>142</v>
      </c>
      <c r="M76" s="38">
        <v>1</v>
      </c>
      <c r="N76" s="38" t="s">
        <v>73</v>
      </c>
      <c r="O76" s="72" t="s">
        <v>435</v>
      </c>
      <c r="P76" s="72" t="s">
        <v>391</v>
      </c>
      <c r="Q76" s="72" t="s">
        <v>304</v>
      </c>
      <c r="R76" s="72" t="s">
        <v>301</v>
      </c>
      <c r="S76" s="72"/>
      <c r="T76" s="39">
        <v>1</v>
      </c>
      <c r="U76" s="39">
        <v>2005</v>
      </c>
      <c r="V76" s="39" t="s">
        <v>174</v>
      </c>
      <c r="W76" s="34">
        <v>3</v>
      </c>
      <c r="X76" s="39">
        <v>1</v>
      </c>
      <c r="AC76" s="34" t="s">
        <v>948</v>
      </c>
    </row>
    <row r="77" spans="1:29" s="34" customFormat="1" ht="16" customHeight="1">
      <c r="A77" s="46" t="s">
        <v>353</v>
      </c>
      <c r="B77" s="34">
        <f t="shared" si="2"/>
        <v>17</v>
      </c>
      <c r="C77" s="34">
        <v>5</v>
      </c>
      <c r="D77" s="48">
        <v>34.01</v>
      </c>
      <c r="E77" s="47">
        <v>46.97</v>
      </c>
      <c r="F77" s="36"/>
      <c r="G77" s="36"/>
      <c r="H77" s="37">
        <v>1</v>
      </c>
      <c r="I77" s="37">
        <v>7</v>
      </c>
      <c r="J77" s="38" t="s">
        <v>65</v>
      </c>
      <c r="K77" s="38">
        <v>375</v>
      </c>
      <c r="L77" s="38" t="s">
        <v>142</v>
      </c>
      <c r="M77" s="38">
        <v>1</v>
      </c>
      <c r="N77" s="38" t="s">
        <v>74</v>
      </c>
      <c r="O77" s="72" t="s">
        <v>435</v>
      </c>
      <c r="P77" s="72" t="s">
        <v>391</v>
      </c>
      <c r="Q77" s="72" t="s">
        <v>304</v>
      </c>
      <c r="R77" s="72" t="s">
        <v>301</v>
      </c>
      <c r="S77" s="72"/>
      <c r="T77" s="39">
        <v>1</v>
      </c>
      <c r="U77" s="39">
        <v>2005</v>
      </c>
      <c r="V77" s="39" t="s">
        <v>174</v>
      </c>
      <c r="W77" s="34">
        <v>3</v>
      </c>
      <c r="X77" s="39">
        <v>1</v>
      </c>
      <c r="AC77" s="34" t="s">
        <v>948</v>
      </c>
    </row>
    <row r="78" spans="1:29" s="34" customFormat="1" ht="16" customHeight="1">
      <c r="A78" s="46" t="s">
        <v>353</v>
      </c>
      <c r="B78" s="34">
        <f t="shared" si="2"/>
        <v>17</v>
      </c>
      <c r="C78" s="34">
        <v>6</v>
      </c>
      <c r="D78" s="48">
        <v>-0.61</v>
      </c>
      <c r="E78" s="47">
        <v>0.79</v>
      </c>
      <c r="F78" s="36"/>
      <c r="G78" s="36"/>
      <c r="H78" s="37">
        <v>12</v>
      </c>
      <c r="I78" s="37">
        <v>7</v>
      </c>
      <c r="J78" s="38" t="s">
        <v>65</v>
      </c>
      <c r="K78" s="38">
        <v>282</v>
      </c>
      <c r="L78" s="38" t="s">
        <v>142</v>
      </c>
      <c r="M78" s="38">
        <v>1</v>
      </c>
      <c r="N78" s="38" t="s">
        <v>73</v>
      </c>
      <c r="O78" s="72" t="s">
        <v>435</v>
      </c>
      <c r="P78" s="72" t="s">
        <v>391</v>
      </c>
      <c r="Q78" s="72" t="s">
        <v>304</v>
      </c>
      <c r="R78" s="72" t="s">
        <v>301</v>
      </c>
      <c r="S78" s="72"/>
      <c r="T78" s="39">
        <v>1</v>
      </c>
      <c r="U78" s="39">
        <v>2005</v>
      </c>
      <c r="V78" s="39" t="s">
        <v>174</v>
      </c>
      <c r="W78" s="34">
        <v>3</v>
      </c>
      <c r="X78" s="39">
        <v>1</v>
      </c>
      <c r="AC78" s="34" t="s">
        <v>948</v>
      </c>
    </row>
    <row r="79" spans="1:29" s="34" customFormat="1" ht="16" customHeight="1">
      <c r="A79" s="46" t="s">
        <v>353</v>
      </c>
      <c r="B79" s="34">
        <f t="shared" si="2"/>
        <v>17</v>
      </c>
      <c r="C79" s="34">
        <v>7</v>
      </c>
      <c r="D79" s="48">
        <v>-1.3</v>
      </c>
      <c r="E79" s="47">
        <v>0.64</v>
      </c>
      <c r="F79" s="36"/>
      <c r="G79" s="36"/>
      <c r="H79" s="37">
        <v>12</v>
      </c>
      <c r="I79" s="37">
        <v>7</v>
      </c>
      <c r="J79" s="38" t="s">
        <v>65</v>
      </c>
      <c r="K79" s="38">
        <v>282</v>
      </c>
      <c r="L79" s="38" t="s">
        <v>142</v>
      </c>
      <c r="M79" s="38">
        <v>1</v>
      </c>
      <c r="N79" s="38" t="s">
        <v>74</v>
      </c>
      <c r="O79" s="72" t="s">
        <v>435</v>
      </c>
      <c r="P79" s="72" t="s">
        <v>391</v>
      </c>
      <c r="Q79" s="72" t="s">
        <v>304</v>
      </c>
      <c r="R79" s="72" t="s">
        <v>301</v>
      </c>
      <c r="S79" s="72"/>
      <c r="T79" s="39">
        <v>1</v>
      </c>
      <c r="U79" s="39">
        <v>2005</v>
      </c>
      <c r="V79" s="39" t="s">
        <v>174</v>
      </c>
      <c r="W79" s="34">
        <v>3</v>
      </c>
      <c r="X79" s="39">
        <v>1</v>
      </c>
      <c r="AC79" s="34" t="s">
        <v>948</v>
      </c>
    </row>
    <row r="80" spans="1:29" s="34" customFormat="1" ht="16" customHeight="1">
      <c r="A80" s="46" t="s">
        <v>353</v>
      </c>
      <c r="B80" s="34">
        <f t="shared" si="2"/>
        <v>17</v>
      </c>
      <c r="C80" s="34">
        <v>8</v>
      </c>
      <c r="D80" s="48">
        <v>-24.96</v>
      </c>
      <c r="E80" s="47">
        <v>17.079999999999998</v>
      </c>
      <c r="F80" s="36"/>
      <c r="G80" s="36"/>
      <c r="H80" s="37">
        <v>12</v>
      </c>
      <c r="I80" s="37">
        <v>7</v>
      </c>
      <c r="J80" s="38" t="s">
        <v>65</v>
      </c>
      <c r="K80" s="38">
        <v>281</v>
      </c>
      <c r="L80" s="38" t="s">
        <v>142</v>
      </c>
      <c r="M80" s="38">
        <v>1</v>
      </c>
      <c r="N80" s="38" t="s">
        <v>73</v>
      </c>
      <c r="O80" s="72" t="s">
        <v>435</v>
      </c>
      <c r="P80" s="72" t="s">
        <v>391</v>
      </c>
      <c r="Q80" s="72" t="s">
        <v>304</v>
      </c>
      <c r="R80" s="72" t="s">
        <v>301</v>
      </c>
      <c r="S80" s="72"/>
      <c r="T80" s="39">
        <v>1</v>
      </c>
      <c r="U80" s="39">
        <v>2005</v>
      </c>
      <c r="V80" s="39" t="s">
        <v>174</v>
      </c>
      <c r="W80" s="34">
        <v>3</v>
      </c>
      <c r="X80" s="39">
        <v>1</v>
      </c>
      <c r="AC80" s="34" t="s">
        <v>948</v>
      </c>
    </row>
    <row r="81" spans="1:29" s="34" customFormat="1" ht="16" customHeight="1">
      <c r="A81" s="46" t="s">
        <v>360</v>
      </c>
      <c r="B81" s="34">
        <f t="shared" si="2"/>
        <v>18</v>
      </c>
      <c r="C81" s="34">
        <v>1</v>
      </c>
      <c r="D81" s="48">
        <v>8.2000000000000003E-2</v>
      </c>
      <c r="E81" s="47"/>
      <c r="F81" s="36">
        <v>0.82</v>
      </c>
      <c r="G81" s="36"/>
      <c r="H81" s="37">
        <v>16</v>
      </c>
      <c r="I81" s="37">
        <v>1</v>
      </c>
      <c r="J81" s="38" t="s">
        <v>96</v>
      </c>
      <c r="K81" s="38">
        <v>298</v>
      </c>
      <c r="L81" s="38" t="s">
        <v>326</v>
      </c>
      <c r="M81" s="38">
        <v>1</v>
      </c>
      <c r="N81" s="38" t="s">
        <v>74</v>
      </c>
      <c r="O81" s="72" t="s">
        <v>411</v>
      </c>
      <c r="P81" s="72" t="s">
        <v>397</v>
      </c>
      <c r="Q81" s="72" t="s">
        <v>303</v>
      </c>
      <c r="R81" s="72"/>
      <c r="S81" s="72"/>
      <c r="T81" s="39">
        <v>1</v>
      </c>
      <c r="U81" s="39">
        <v>2010</v>
      </c>
      <c r="V81" s="39" t="s">
        <v>325</v>
      </c>
      <c r="W81" s="34">
        <v>2</v>
      </c>
      <c r="X81" s="39">
        <v>1</v>
      </c>
      <c r="AC81" s="34" t="str">
        <f>_xlfn.XLOOKUP(J81,'COUNTRY CODES'!$B$2:$B$252,'COUNTRY CODES'!$A$2:$A$252,"")</f>
        <v xml:space="preserve">156; </v>
      </c>
    </row>
    <row r="82" spans="1:29" s="34" customFormat="1" ht="16" customHeight="1">
      <c r="A82" s="46" t="s">
        <v>360</v>
      </c>
      <c r="B82" s="34">
        <f t="shared" si="2"/>
        <v>18</v>
      </c>
      <c r="C82" s="34">
        <v>2</v>
      </c>
      <c r="D82" s="48">
        <v>0.184</v>
      </c>
      <c r="E82" s="47"/>
      <c r="F82" s="36">
        <v>2.23</v>
      </c>
      <c r="G82" s="36"/>
      <c r="H82" s="37">
        <v>17</v>
      </c>
      <c r="I82" s="37">
        <v>1</v>
      </c>
      <c r="J82" s="38" t="s">
        <v>96</v>
      </c>
      <c r="K82" s="38">
        <v>298</v>
      </c>
      <c r="L82" s="38" t="s">
        <v>326</v>
      </c>
      <c r="M82" s="38">
        <v>1</v>
      </c>
      <c r="N82" s="38" t="s">
        <v>74</v>
      </c>
      <c r="O82" s="72" t="s">
        <v>411</v>
      </c>
      <c r="P82" s="72" t="s">
        <v>397</v>
      </c>
      <c r="Q82" s="72" t="s">
        <v>303</v>
      </c>
      <c r="R82" s="72"/>
      <c r="S82" s="72"/>
      <c r="T82" s="39">
        <v>1</v>
      </c>
      <c r="U82" s="39">
        <v>2010</v>
      </c>
      <c r="V82" s="39" t="s">
        <v>325</v>
      </c>
      <c r="W82" s="34">
        <v>2</v>
      </c>
      <c r="X82" s="39">
        <v>1</v>
      </c>
      <c r="AC82" s="34" t="str">
        <f>_xlfn.XLOOKUP(J82,'COUNTRY CODES'!$B$2:$B$252,'COUNTRY CODES'!$A$2:$A$252,"")</f>
        <v xml:space="preserve">156; </v>
      </c>
    </row>
    <row r="83" spans="1:29" s="34" customFormat="1" ht="16" customHeight="1">
      <c r="A83" s="46" t="s">
        <v>251</v>
      </c>
      <c r="B83" s="34">
        <f t="shared" si="2"/>
        <v>19</v>
      </c>
      <c r="C83" s="34">
        <v>1</v>
      </c>
      <c r="D83" s="48">
        <v>-1.7999999999999999E-2</v>
      </c>
      <c r="E83" s="47"/>
      <c r="F83" s="36">
        <v>-0.51400000000000001</v>
      </c>
      <c r="G83" s="36"/>
      <c r="H83" s="37">
        <v>1</v>
      </c>
      <c r="I83" s="37">
        <v>1</v>
      </c>
      <c r="J83" s="38" t="s">
        <v>191</v>
      </c>
      <c r="K83" s="38">
        <v>13</v>
      </c>
      <c r="L83" s="38" t="s">
        <v>253</v>
      </c>
      <c r="M83" s="38">
        <v>2</v>
      </c>
      <c r="N83" s="38" t="s">
        <v>73</v>
      </c>
      <c r="O83" s="72" t="s">
        <v>285</v>
      </c>
      <c r="P83" s="72" t="s">
        <v>299</v>
      </c>
      <c r="Q83" s="72" t="s">
        <v>391</v>
      </c>
      <c r="R83" s="72" t="s">
        <v>310</v>
      </c>
      <c r="S83" s="72" t="s">
        <v>284</v>
      </c>
      <c r="T83" s="39">
        <v>1</v>
      </c>
      <c r="U83" s="39">
        <v>2013</v>
      </c>
      <c r="V83" s="39" t="s">
        <v>252</v>
      </c>
      <c r="W83" s="34">
        <v>3</v>
      </c>
      <c r="X83" s="39">
        <v>1</v>
      </c>
      <c r="Z83" s="39"/>
      <c r="AC83" s="34" t="str">
        <f>_xlfn.XLOOKUP(J83,'COUNTRY CODES'!$B$2:$B$252,'COUNTRY CODES'!$A$2:$A$252,"")</f>
        <v xml:space="preserve">586; </v>
      </c>
    </row>
    <row r="84" spans="1:29" s="34" customFormat="1" ht="16" customHeight="1">
      <c r="A84" s="46" t="s">
        <v>31</v>
      </c>
      <c r="B84" s="34">
        <f t="shared" si="2"/>
        <v>20</v>
      </c>
      <c r="C84" s="34">
        <v>1</v>
      </c>
      <c r="D84" s="48">
        <v>0</v>
      </c>
      <c r="E84" s="47"/>
      <c r="F84" s="36">
        <v>-0.88500000000000001</v>
      </c>
      <c r="G84" s="36"/>
      <c r="H84" s="37">
        <v>1</v>
      </c>
      <c r="I84" s="37">
        <v>1</v>
      </c>
      <c r="J84" s="38" t="s">
        <v>39</v>
      </c>
      <c r="K84" s="38">
        <v>150</v>
      </c>
      <c r="L84" s="38" t="s">
        <v>40</v>
      </c>
      <c r="M84" s="38">
        <v>1</v>
      </c>
      <c r="N84" s="38" t="s">
        <v>75</v>
      </c>
      <c r="O84" s="72" t="s">
        <v>398</v>
      </c>
      <c r="P84" s="72" t="s">
        <v>292</v>
      </c>
      <c r="Q84" s="72" t="s">
        <v>399</v>
      </c>
      <c r="R84" s="72"/>
      <c r="S84" s="72"/>
      <c r="T84" s="39">
        <v>1</v>
      </c>
      <c r="U84" s="39">
        <v>2012</v>
      </c>
      <c r="V84" s="39" t="s">
        <v>41</v>
      </c>
      <c r="W84" s="34">
        <v>3</v>
      </c>
      <c r="X84" s="34">
        <v>1</v>
      </c>
      <c r="Y84" s="34" t="s">
        <v>48</v>
      </c>
      <c r="AC84" s="34" t="s">
        <v>949</v>
      </c>
    </row>
    <row r="85" spans="1:29" s="34" customFormat="1" ht="16" customHeight="1">
      <c r="A85" s="46" t="s">
        <v>31</v>
      </c>
      <c r="B85" s="34">
        <f t="shared" si="2"/>
        <v>20</v>
      </c>
      <c r="C85" s="34">
        <v>2</v>
      </c>
      <c r="D85" s="48">
        <v>0</v>
      </c>
      <c r="E85" s="47"/>
      <c r="F85" s="36">
        <v>-0.27200000000000002</v>
      </c>
      <c r="G85" s="36"/>
      <c r="H85" s="37">
        <v>1</v>
      </c>
      <c r="I85" s="37">
        <v>1</v>
      </c>
      <c r="J85" s="38" t="s">
        <v>39</v>
      </c>
      <c r="K85" s="38">
        <v>73</v>
      </c>
      <c r="L85" s="38" t="s">
        <v>44</v>
      </c>
      <c r="M85" s="38">
        <v>1</v>
      </c>
      <c r="N85" s="38" t="s">
        <v>75</v>
      </c>
      <c r="O85" s="72" t="s">
        <v>45</v>
      </c>
      <c r="P85" s="72"/>
      <c r="Q85" s="72"/>
      <c r="R85" s="72"/>
      <c r="S85" s="72"/>
      <c r="T85" s="39">
        <v>1</v>
      </c>
      <c r="U85" s="39">
        <v>2012</v>
      </c>
      <c r="V85" s="39" t="s">
        <v>41</v>
      </c>
      <c r="W85" s="34">
        <v>3</v>
      </c>
      <c r="X85" s="34">
        <v>1</v>
      </c>
      <c r="AC85" s="34" t="s">
        <v>949</v>
      </c>
    </row>
    <row r="86" spans="1:29" s="34" customFormat="1" ht="16" customHeight="1">
      <c r="A86" s="46" t="s">
        <v>31</v>
      </c>
      <c r="B86" s="34">
        <f t="shared" si="2"/>
        <v>20</v>
      </c>
      <c r="C86" s="34">
        <v>3</v>
      </c>
      <c r="D86" s="48">
        <v>-1E-3</v>
      </c>
      <c r="E86" s="47"/>
      <c r="F86" s="36">
        <v>-1.79</v>
      </c>
      <c r="G86" s="36"/>
      <c r="H86" s="37">
        <v>1</v>
      </c>
      <c r="I86" s="37">
        <v>1</v>
      </c>
      <c r="J86" s="38" t="s">
        <v>39</v>
      </c>
      <c r="K86" s="38">
        <v>72</v>
      </c>
      <c r="L86" s="38" t="s">
        <v>46</v>
      </c>
      <c r="M86" s="38">
        <v>1</v>
      </c>
      <c r="N86" s="38" t="s">
        <v>75</v>
      </c>
      <c r="O86" s="72" t="s">
        <v>268</v>
      </c>
      <c r="P86" s="72" t="s">
        <v>45</v>
      </c>
      <c r="Q86" s="72"/>
      <c r="R86" s="72"/>
      <c r="S86" s="72"/>
      <c r="T86" s="39">
        <v>1</v>
      </c>
      <c r="U86" s="39">
        <v>2012</v>
      </c>
      <c r="V86" s="39" t="s">
        <v>41</v>
      </c>
      <c r="W86" s="34">
        <v>3</v>
      </c>
      <c r="X86" s="34">
        <v>1</v>
      </c>
      <c r="AC86" s="34" t="s">
        <v>949</v>
      </c>
    </row>
    <row r="87" spans="1:29" s="34" customFormat="1" ht="16" customHeight="1">
      <c r="A87" s="46" t="s">
        <v>31</v>
      </c>
      <c r="B87" s="34">
        <f t="shared" si="2"/>
        <v>20</v>
      </c>
      <c r="C87" s="34">
        <v>4</v>
      </c>
      <c r="D87" s="48">
        <v>0</v>
      </c>
      <c r="E87" s="47"/>
      <c r="F87" s="36">
        <v>-1.84</v>
      </c>
      <c r="G87" s="36"/>
      <c r="H87" s="37">
        <v>1</v>
      </c>
      <c r="I87" s="37">
        <v>1</v>
      </c>
      <c r="J87" s="38" t="s">
        <v>39</v>
      </c>
      <c r="K87" s="38">
        <v>75</v>
      </c>
      <c r="L87" s="38" t="s">
        <v>46</v>
      </c>
      <c r="M87" s="38">
        <v>1</v>
      </c>
      <c r="N87" s="38" t="s">
        <v>75</v>
      </c>
      <c r="O87" s="72"/>
      <c r="P87" s="72"/>
      <c r="Q87" s="72"/>
      <c r="R87" s="72"/>
      <c r="S87" s="72"/>
      <c r="T87" s="39">
        <v>1</v>
      </c>
      <c r="U87" s="39">
        <v>2012</v>
      </c>
      <c r="V87" s="39" t="s">
        <v>41</v>
      </c>
      <c r="W87" s="34">
        <v>3</v>
      </c>
      <c r="X87" s="34">
        <v>1</v>
      </c>
      <c r="AC87" s="34" t="s">
        <v>949</v>
      </c>
    </row>
    <row r="88" spans="1:29" s="34" customFormat="1" ht="16" customHeight="1">
      <c r="A88" s="46" t="s">
        <v>350</v>
      </c>
      <c r="B88" s="34">
        <f t="shared" si="2"/>
        <v>21</v>
      </c>
      <c r="C88" s="34">
        <v>1</v>
      </c>
      <c r="D88" s="48">
        <v>-3.2000000000000001E-2</v>
      </c>
      <c r="E88" s="47"/>
      <c r="F88" s="36">
        <v>-2.37</v>
      </c>
      <c r="G88" s="36"/>
      <c r="H88" s="37">
        <v>5</v>
      </c>
      <c r="I88" s="37">
        <v>9</v>
      </c>
      <c r="J88" s="38" t="s">
        <v>88</v>
      </c>
      <c r="K88" s="38">
        <v>1200</v>
      </c>
      <c r="L88" s="38" t="s">
        <v>136</v>
      </c>
      <c r="M88" s="38">
        <v>1</v>
      </c>
      <c r="N88" s="38" t="s">
        <v>137</v>
      </c>
      <c r="O88" s="72"/>
      <c r="P88" s="72"/>
      <c r="Q88" s="72"/>
      <c r="R88" s="72"/>
      <c r="S88" s="72"/>
      <c r="T88" s="39">
        <v>1</v>
      </c>
      <c r="U88" s="39">
        <v>2012</v>
      </c>
      <c r="V88" s="39" t="s">
        <v>135</v>
      </c>
      <c r="W88" s="39">
        <v>2</v>
      </c>
      <c r="X88" s="39">
        <v>1</v>
      </c>
      <c r="AC88" s="34" t="str">
        <f>_xlfn.XLOOKUP(J88,'COUNTRY CODES'!$B$2:$B$252,'COUNTRY CODES'!$A$2:$A$252,"")</f>
        <v xml:space="preserve">840; </v>
      </c>
    </row>
    <row r="89" spans="1:29" s="34" customFormat="1" ht="16" customHeight="1">
      <c r="A89" s="46" t="s">
        <v>350</v>
      </c>
      <c r="B89" s="34">
        <f t="shared" si="2"/>
        <v>21</v>
      </c>
      <c r="C89" s="34">
        <v>2</v>
      </c>
      <c r="D89" s="48">
        <v>-4.8000000000000001E-2</v>
      </c>
      <c r="E89" s="47"/>
      <c r="F89" s="36">
        <v>-3.15</v>
      </c>
      <c r="G89" s="36"/>
      <c r="H89" s="37">
        <v>5</v>
      </c>
      <c r="I89" s="37">
        <v>9</v>
      </c>
      <c r="J89" s="38" t="s">
        <v>88</v>
      </c>
      <c r="K89" s="38">
        <v>1200</v>
      </c>
      <c r="L89" s="38" t="s">
        <v>136</v>
      </c>
      <c r="M89" s="38">
        <v>1</v>
      </c>
      <c r="N89" s="38" t="s">
        <v>127</v>
      </c>
      <c r="O89" s="72"/>
      <c r="P89" s="72"/>
      <c r="Q89" s="72"/>
      <c r="R89" s="72"/>
      <c r="S89" s="72"/>
      <c r="T89" s="39">
        <v>1</v>
      </c>
      <c r="U89" s="39">
        <v>2012</v>
      </c>
      <c r="V89" s="39" t="s">
        <v>135</v>
      </c>
      <c r="W89" s="39">
        <v>2</v>
      </c>
      <c r="X89" s="39">
        <v>1</v>
      </c>
      <c r="AC89" s="34" t="str">
        <f>_xlfn.XLOOKUP(J89,'COUNTRY CODES'!$B$2:$B$252,'COUNTRY CODES'!$A$2:$A$252,"")</f>
        <v xml:space="preserve">840; </v>
      </c>
    </row>
    <row r="90" spans="1:29" s="34" customFormat="1" ht="16" customHeight="1">
      <c r="A90" s="46" t="s">
        <v>350</v>
      </c>
      <c r="B90" s="34">
        <f t="shared" si="2"/>
        <v>21</v>
      </c>
      <c r="C90" s="34">
        <v>3</v>
      </c>
      <c r="D90" s="48">
        <v>-1.2E-4</v>
      </c>
      <c r="E90" s="47"/>
      <c r="F90" s="36">
        <v>-2.17</v>
      </c>
      <c r="G90" s="36"/>
      <c r="H90" s="37">
        <v>1</v>
      </c>
      <c r="I90" s="37">
        <v>9</v>
      </c>
      <c r="J90" s="38" t="s">
        <v>88</v>
      </c>
      <c r="K90" s="38">
        <v>1200</v>
      </c>
      <c r="L90" s="38" t="s">
        <v>136</v>
      </c>
      <c r="M90" s="38">
        <v>1</v>
      </c>
      <c r="N90" s="38" t="s">
        <v>137</v>
      </c>
      <c r="O90" s="72"/>
      <c r="P90" s="72"/>
      <c r="Q90" s="72"/>
      <c r="R90" s="72"/>
      <c r="S90" s="72"/>
      <c r="T90" s="39">
        <v>1</v>
      </c>
      <c r="U90" s="39">
        <v>2012</v>
      </c>
      <c r="V90" s="39" t="s">
        <v>135</v>
      </c>
      <c r="W90" s="39">
        <v>2</v>
      </c>
      <c r="X90" s="39">
        <v>1</v>
      </c>
      <c r="AC90" s="34" t="str">
        <f>_xlfn.XLOOKUP(J90,'COUNTRY CODES'!$B$2:$B$252,'COUNTRY CODES'!$A$2:$A$252,"")</f>
        <v xml:space="preserve">840; </v>
      </c>
    </row>
    <row r="91" spans="1:29" s="34" customFormat="1" ht="16" customHeight="1">
      <c r="A91" s="46" t="s">
        <v>350</v>
      </c>
      <c r="B91" s="34">
        <f t="shared" si="2"/>
        <v>21</v>
      </c>
      <c r="C91" s="34">
        <v>4</v>
      </c>
      <c r="D91" s="48">
        <v>-1.0399999999999999E-3</v>
      </c>
      <c r="E91" s="47"/>
      <c r="F91" s="36">
        <v>-2.14</v>
      </c>
      <c r="G91" s="36"/>
      <c r="H91" s="37">
        <v>3</v>
      </c>
      <c r="I91" s="37">
        <v>9</v>
      </c>
      <c r="J91" s="38" t="s">
        <v>88</v>
      </c>
      <c r="K91" s="38">
        <v>1200</v>
      </c>
      <c r="L91" s="38" t="s">
        <v>136</v>
      </c>
      <c r="M91" s="38">
        <v>1</v>
      </c>
      <c r="N91" s="38" t="s">
        <v>137</v>
      </c>
      <c r="O91" s="72"/>
      <c r="P91" s="72"/>
      <c r="Q91" s="72"/>
      <c r="R91" s="72"/>
      <c r="S91" s="72"/>
      <c r="T91" s="39">
        <v>1</v>
      </c>
      <c r="U91" s="39">
        <v>2012</v>
      </c>
      <c r="V91" s="39" t="s">
        <v>135</v>
      </c>
      <c r="W91" s="39">
        <v>2</v>
      </c>
      <c r="X91" s="39">
        <v>1</v>
      </c>
      <c r="AC91" s="34" t="str">
        <f>_xlfn.XLOOKUP(J91,'COUNTRY CODES'!$B$2:$B$252,'COUNTRY CODES'!$A$2:$A$252,"")</f>
        <v xml:space="preserve">840; </v>
      </c>
    </row>
    <row r="92" spans="1:29" s="34" customFormat="1" ht="16" customHeight="1">
      <c r="A92" s="46" t="s">
        <v>350</v>
      </c>
      <c r="B92" s="34">
        <f t="shared" si="2"/>
        <v>21</v>
      </c>
      <c r="C92" s="34">
        <v>5</v>
      </c>
      <c r="D92" s="48">
        <v>-5.9000000000000003E-4</v>
      </c>
      <c r="E92" s="47"/>
      <c r="F92" s="36">
        <v>-2.94</v>
      </c>
      <c r="G92" s="36"/>
      <c r="H92" s="37">
        <v>10</v>
      </c>
      <c r="I92" s="37">
        <v>9</v>
      </c>
      <c r="J92" s="38" t="s">
        <v>88</v>
      </c>
      <c r="K92" s="38">
        <v>1200</v>
      </c>
      <c r="L92" s="38" t="s">
        <v>136</v>
      </c>
      <c r="M92" s="38">
        <v>1</v>
      </c>
      <c r="N92" s="38" t="s">
        <v>137</v>
      </c>
      <c r="O92" s="72"/>
      <c r="P92" s="72"/>
      <c r="Q92" s="72"/>
      <c r="R92" s="72"/>
      <c r="S92" s="72"/>
      <c r="T92" s="39">
        <v>1</v>
      </c>
      <c r="U92" s="39">
        <v>2012</v>
      </c>
      <c r="V92" s="39" t="s">
        <v>135</v>
      </c>
      <c r="W92" s="39">
        <v>2</v>
      </c>
      <c r="X92" s="39">
        <v>1</v>
      </c>
      <c r="AC92" s="34" t="str">
        <f>_xlfn.XLOOKUP(J92,'COUNTRY CODES'!$B$2:$B$252,'COUNTRY CODES'!$A$2:$A$252,"")</f>
        <v xml:space="preserve">840; </v>
      </c>
    </row>
    <row r="93" spans="1:29" s="34" customFormat="1" ht="16" customHeight="1">
      <c r="A93" s="46" t="s">
        <v>350</v>
      </c>
      <c r="B93" s="34">
        <f t="shared" si="2"/>
        <v>21</v>
      </c>
      <c r="C93" s="34">
        <v>6</v>
      </c>
      <c r="D93" s="48">
        <v>-6.0999999999999999E-2</v>
      </c>
      <c r="E93" s="47"/>
      <c r="F93" s="36">
        <v>-0.09</v>
      </c>
      <c r="G93" s="36"/>
      <c r="H93" s="37">
        <v>5</v>
      </c>
      <c r="I93" s="37">
        <v>9</v>
      </c>
      <c r="J93" s="38" t="s">
        <v>88</v>
      </c>
      <c r="K93" s="38">
        <v>1200</v>
      </c>
      <c r="L93" s="38" t="s">
        <v>136</v>
      </c>
      <c r="M93" s="38">
        <v>1</v>
      </c>
      <c r="N93" s="38" t="s">
        <v>69</v>
      </c>
      <c r="O93" s="72"/>
      <c r="P93" s="72"/>
      <c r="Q93" s="72"/>
      <c r="R93" s="72"/>
      <c r="S93" s="72"/>
      <c r="T93" s="39">
        <v>1</v>
      </c>
      <c r="U93" s="39">
        <v>2012</v>
      </c>
      <c r="V93" s="39" t="s">
        <v>135</v>
      </c>
      <c r="W93" s="39">
        <v>2</v>
      </c>
      <c r="X93" s="39">
        <v>1</v>
      </c>
      <c r="AC93" s="34" t="str">
        <f>_xlfn.XLOOKUP(J93,'COUNTRY CODES'!$B$2:$B$252,'COUNTRY CODES'!$A$2:$A$252,"")</f>
        <v xml:space="preserve">840; </v>
      </c>
    </row>
    <row r="94" spans="1:29" s="34" customFormat="1" ht="16" customHeight="1">
      <c r="A94" s="45" t="s">
        <v>63</v>
      </c>
      <c r="B94" s="34">
        <f t="shared" si="2"/>
        <v>22</v>
      </c>
      <c r="C94" s="34">
        <v>1</v>
      </c>
      <c r="D94" s="48">
        <v>0.11600000000000001</v>
      </c>
      <c r="E94" s="47">
        <v>0.03</v>
      </c>
      <c r="F94" s="36"/>
      <c r="G94" s="36"/>
      <c r="H94" s="37">
        <v>1</v>
      </c>
      <c r="I94" s="37">
        <v>1</v>
      </c>
      <c r="J94" s="38" t="s">
        <v>65</v>
      </c>
      <c r="K94" s="38">
        <v>104</v>
      </c>
      <c r="L94" s="38" t="s">
        <v>64</v>
      </c>
      <c r="M94" s="38">
        <v>1</v>
      </c>
      <c r="N94" s="38" t="s">
        <v>73</v>
      </c>
      <c r="O94" s="72" t="s">
        <v>373</v>
      </c>
      <c r="P94" s="72" t="s">
        <v>268</v>
      </c>
      <c r="Q94" s="72" t="s">
        <v>435</v>
      </c>
      <c r="R94" s="72"/>
      <c r="S94" s="72"/>
      <c r="T94" s="39">
        <v>1</v>
      </c>
      <c r="U94" s="39">
        <v>2006</v>
      </c>
      <c r="V94" s="39" t="s">
        <v>67</v>
      </c>
      <c r="W94" s="34">
        <v>3</v>
      </c>
      <c r="X94" s="39">
        <v>1</v>
      </c>
      <c r="Y94" s="34" t="s">
        <v>66</v>
      </c>
      <c r="AC94" s="34" t="s">
        <v>943</v>
      </c>
    </row>
    <row r="95" spans="1:29" s="34" customFormat="1" ht="16" customHeight="1">
      <c r="A95" s="45" t="s">
        <v>63</v>
      </c>
      <c r="B95" s="34">
        <f t="shared" si="2"/>
        <v>22</v>
      </c>
      <c r="C95" s="34">
        <v>2</v>
      </c>
      <c r="D95" s="48">
        <v>0.214</v>
      </c>
      <c r="E95" s="47">
        <v>7.1999999999999995E-2</v>
      </c>
      <c r="F95" s="36"/>
      <c r="G95" s="36"/>
      <c r="H95" s="37">
        <v>1</v>
      </c>
      <c r="I95" s="37">
        <v>2</v>
      </c>
      <c r="J95" s="38" t="s">
        <v>65</v>
      </c>
      <c r="K95" s="38">
        <v>90</v>
      </c>
      <c r="L95" s="38" t="s">
        <v>64</v>
      </c>
      <c r="M95" s="38">
        <v>1</v>
      </c>
      <c r="N95" s="38" t="s">
        <v>73</v>
      </c>
      <c r="O95" s="72" t="s">
        <v>373</v>
      </c>
      <c r="P95" s="72" t="s">
        <v>268</v>
      </c>
      <c r="Q95" s="72" t="s">
        <v>435</v>
      </c>
      <c r="R95" s="72"/>
      <c r="S95" s="72"/>
      <c r="T95" s="39">
        <v>1</v>
      </c>
      <c r="U95" s="39">
        <v>2006</v>
      </c>
      <c r="V95" s="39" t="s">
        <v>67</v>
      </c>
      <c r="W95" s="34">
        <v>3</v>
      </c>
      <c r="X95" s="39">
        <v>1</v>
      </c>
      <c r="AC95" s="34" t="s">
        <v>943</v>
      </c>
    </row>
    <row r="96" spans="1:29" s="34" customFormat="1" ht="16" customHeight="1">
      <c r="A96" s="45" t="s">
        <v>63</v>
      </c>
      <c r="B96" s="34">
        <f t="shared" si="2"/>
        <v>22</v>
      </c>
      <c r="C96" s="34">
        <v>3</v>
      </c>
      <c r="D96" s="48">
        <v>9.0999999999999998E-2</v>
      </c>
      <c r="E96" s="47">
        <v>2.5000000000000001E-2</v>
      </c>
      <c r="F96" s="36"/>
      <c r="G96" s="36"/>
      <c r="H96" s="37">
        <v>1</v>
      </c>
      <c r="I96" s="37">
        <v>3</v>
      </c>
      <c r="J96" s="38" t="s">
        <v>65</v>
      </c>
      <c r="K96" s="38">
        <v>90</v>
      </c>
      <c r="L96" s="38" t="s">
        <v>64</v>
      </c>
      <c r="M96" s="38">
        <v>1</v>
      </c>
      <c r="N96" s="38" t="s">
        <v>73</v>
      </c>
      <c r="O96" s="72" t="s">
        <v>373</v>
      </c>
      <c r="P96" s="72" t="s">
        <v>268</v>
      </c>
      <c r="Q96" s="72" t="s">
        <v>435</v>
      </c>
      <c r="R96" s="72"/>
      <c r="S96" s="72"/>
      <c r="T96" s="39">
        <v>1</v>
      </c>
      <c r="U96" s="39">
        <v>2006</v>
      </c>
      <c r="V96" s="39" t="s">
        <v>67</v>
      </c>
      <c r="W96" s="34">
        <v>3</v>
      </c>
      <c r="X96" s="39">
        <v>1</v>
      </c>
      <c r="AC96" s="34" t="s">
        <v>943</v>
      </c>
    </row>
    <row r="97" spans="1:29" s="34" customFormat="1" ht="16" customHeight="1">
      <c r="A97" s="45" t="s">
        <v>63</v>
      </c>
      <c r="B97" s="34">
        <f t="shared" si="2"/>
        <v>22</v>
      </c>
      <c r="C97" s="34">
        <v>4</v>
      </c>
      <c r="D97" s="48">
        <v>8.2000000000000003E-2</v>
      </c>
      <c r="E97" s="47">
        <v>3.6999999999999998E-2</v>
      </c>
      <c r="F97" s="36"/>
      <c r="G97" s="36"/>
      <c r="H97" s="37">
        <v>1</v>
      </c>
      <c r="I97" s="37">
        <v>1</v>
      </c>
      <c r="J97" s="38" t="s">
        <v>65</v>
      </c>
      <c r="K97" s="38">
        <v>102</v>
      </c>
      <c r="L97" s="38" t="s">
        <v>64</v>
      </c>
      <c r="M97" s="38">
        <v>1</v>
      </c>
      <c r="N97" s="38" t="s">
        <v>73</v>
      </c>
      <c r="O97" s="72" t="s">
        <v>373</v>
      </c>
      <c r="P97" s="72" t="s">
        <v>268</v>
      </c>
      <c r="Q97" s="72" t="s">
        <v>435</v>
      </c>
      <c r="R97" s="72" t="s">
        <v>49</v>
      </c>
      <c r="S97" s="72" t="s">
        <v>241</v>
      </c>
      <c r="T97" s="39">
        <v>1</v>
      </c>
      <c r="U97" s="39">
        <v>2006</v>
      </c>
      <c r="V97" s="39" t="s">
        <v>67</v>
      </c>
      <c r="W97" s="34">
        <v>3</v>
      </c>
      <c r="X97" s="39">
        <v>1</v>
      </c>
      <c r="AC97" s="34" t="s">
        <v>943</v>
      </c>
    </row>
    <row r="98" spans="1:29" s="34" customFormat="1" ht="16" customHeight="1">
      <c r="A98" s="45" t="s">
        <v>63</v>
      </c>
      <c r="B98" s="34">
        <f t="shared" si="2"/>
        <v>22</v>
      </c>
      <c r="C98" s="34">
        <v>5</v>
      </c>
      <c r="D98" s="48">
        <v>0.251</v>
      </c>
      <c r="E98" s="47">
        <v>7.3999999999999996E-2</v>
      </c>
      <c r="F98" s="36"/>
      <c r="G98" s="36"/>
      <c r="H98" s="37">
        <v>1</v>
      </c>
      <c r="I98" s="37">
        <v>2</v>
      </c>
      <c r="J98" s="38" t="s">
        <v>65</v>
      </c>
      <c r="K98" s="38">
        <v>88</v>
      </c>
      <c r="L98" s="38" t="s">
        <v>64</v>
      </c>
      <c r="M98" s="38">
        <v>1</v>
      </c>
      <c r="N98" s="38" t="s">
        <v>73</v>
      </c>
      <c r="O98" s="72" t="s">
        <v>373</v>
      </c>
      <c r="P98" s="72" t="s">
        <v>268</v>
      </c>
      <c r="Q98" s="72" t="s">
        <v>435</v>
      </c>
      <c r="R98" s="72" t="s">
        <v>49</v>
      </c>
      <c r="S98" s="72" t="s">
        <v>241</v>
      </c>
      <c r="T98" s="39">
        <v>1</v>
      </c>
      <c r="U98" s="39">
        <v>2006</v>
      </c>
      <c r="V98" s="39" t="s">
        <v>67</v>
      </c>
      <c r="W98" s="34">
        <v>3</v>
      </c>
      <c r="X98" s="39">
        <v>1</v>
      </c>
      <c r="AC98" s="34" t="s">
        <v>943</v>
      </c>
    </row>
    <row r="99" spans="1:29" s="34" customFormat="1" ht="16" customHeight="1">
      <c r="A99" s="45" t="s">
        <v>63</v>
      </c>
      <c r="B99" s="34">
        <f t="shared" si="2"/>
        <v>22</v>
      </c>
      <c r="C99" s="34">
        <v>6</v>
      </c>
      <c r="D99" s="48">
        <v>7.9000000000000001E-2</v>
      </c>
      <c r="E99" s="47">
        <v>0.03</v>
      </c>
      <c r="F99" s="36"/>
      <c r="G99" s="36"/>
      <c r="H99" s="37">
        <v>1</v>
      </c>
      <c r="I99" s="37">
        <v>3</v>
      </c>
      <c r="J99" s="38" t="s">
        <v>65</v>
      </c>
      <c r="K99" s="38">
        <v>88</v>
      </c>
      <c r="L99" s="38" t="s">
        <v>64</v>
      </c>
      <c r="M99" s="38">
        <v>1</v>
      </c>
      <c r="N99" s="38" t="s">
        <v>73</v>
      </c>
      <c r="O99" s="72" t="s">
        <v>373</v>
      </c>
      <c r="P99" s="72" t="s">
        <v>268</v>
      </c>
      <c r="Q99" s="72" t="s">
        <v>435</v>
      </c>
      <c r="R99" s="72" t="s">
        <v>49</v>
      </c>
      <c r="S99" s="72" t="s">
        <v>241</v>
      </c>
      <c r="T99" s="39">
        <v>1</v>
      </c>
      <c r="U99" s="39">
        <v>2006</v>
      </c>
      <c r="V99" s="39" t="s">
        <v>67</v>
      </c>
      <c r="W99" s="34">
        <v>3</v>
      </c>
      <c r="X99" s="39">
        <v>1</v>
      </c>
      <c r="AC99" s="34" t="s">
        <v>943</v>
      </c>
    </row>
    <row r="100" spans="1:29" s="34" customFormat="1" ht="16" customHeight="1">
      <c r="A100" s="46" t="s">
        <v>950</v>
      </c>
      <c r="B100" s="34">
        <f t="shared" si="2"/>
        <v>23</v>
      </c>
      <c r="C100" s="34">
        <v>1</v>
      </c>
      <c r="D100" s="48">
        <v>0.26</v>
      </c>
      <c r="E100" s="47">
        <v>0.55000000000000004</v>
      </c>
      <c r="F100" s="36"/>
      <c r="G100" s="36"/>
      <c r="H100" s="37">
        <v>4</v>
      </c>
      <c r="I100" s="37">
        <v>9</v>
      </c>
      <c r="J100" s="38" t="s">
        <v>49</v>
      </c>
      <c r="K100" s="38">
        <v>41</v>
      </c>
      <c r="L100" s="38" t="s">
        <v>243</v>
      </c>
      <c r="M100" s="38">
        <v>1</v>
      </c>
      <c r="N100" s="38" t="s">
        <v>74</v>
      </c>
      <c r="O100" s="72" t="s">
        <v>439</v>
      </c>
      <c r="P100" s="72" t="s">
        <v>440</v>
      </c>
      <c r="Q100" s="72"/>
      <c r="R100" s="72"/>
      <c r="S100" s="72"/>
      <c r="T100" s="39">
        <v>1</v>
      </c>
      <c r="U100" s="39">
        <v>2004</v>
      </c>
      <c r="V100" s="39" t="s">
        <v>242</v>
      </c>
      <c r="W100" s="34">
        <v>3</v>
      </c>
      <c r="X100" s="39">
        <v>1</v>
      </c>
      <c r="AC100" s="34" t="s">
        <v>951</v>
      </c>
    </row>
    <row r="101" spans="1:29" s="34" customFormat="1" ht="16" customHeight="1">
      <c r="A101" s="46" t="s">
        <v>950</v>
      </c>
      <c r="B101" s="34">
        <f t="shared" si="2"/>
        <v>23</v>
      </c>
      <c r="C101" s="34">
        <v>2</v>
      </c>
      <c r="D101" s="48">
        <v>5.0000000000000001E-3</v>
      </c>
      <c r="E101" s="47">
        <v>0.01</v>
      </c>
      <c r="F101" s="36"/>
      <c r="G101" s="36"/>
      <c r="H101" s="37">
        <v>4</v>
      </c>
      <c r="I101" s="37">
        <v>9</v>
      </c>
      <c r="J101" s="38" t="s">
        <v>49</v>
      </c>
      <c r="K101" s="38">
        <v>37</v>
      </c>
      <c r="L101" s="38" t="s">
        <v>243</v>
      </c>
      <c r="M101" s="38">
        <v>1</v>
      </c>
      <c r="N101" s="38" t="s">
        <v>74</v>
      </c>
      <c r="O101" s="72" t="s">
        <v>439</v>
      </c>
      <c r="P101" s="72" t="s">
        <v>440</v>
      </c>
      <c r="Q101" s="72"/>
      <c r="R101" s="72"/>
      <c r="S101" s="72"/>
      <c r="T101" s="39">
        <v>1</v>
      </c>
      <c r="U101" s="39">
        <v>2004</v>
      </c>
      <c r="V101" s="39" t="s">
        <v>242</v>
      </c>
      <c r="W101" s="34">
        <v>3</v>
      </c>
      <c r="X101" s="39">
        <v>1</v>
      </c>
      <c r="AC101" s="34" t="s">
        <v>951</v>
      </c>
    </row>
    <row r="102" spans="1:29" s="34" customFormat="1" ht="16" customHeight="1">
      <c r="A102" s="46" t="s">
        <v>950</v>
      </c>
      <c r="B102" s="34">
        <f t="shared" si="2"/>
        <v>23</v>
      </c>
      <c r="C102" s="34">
        <v>3</v>
      </c>
      <c r="D102" s="48">
        <v>-0.51</v>
      </c>
      <c r="E102" s="47">
        <v>-1.4</v>
      </c>
      <c r="F102" s="36"/>
      <c r="G102" s="36"/>
      <c r="H102" s="37">
        <v>4</v>
      </c>
      <c r="I102" s="37">
        <v>9</v>
      </c>
      <c r="J102" s="38" t="s">
        <v>49</v>
      </c>
      <c r="K102" s="38">
        <v>37</v>
      </c>
      <c r="L102" s="38" t="s">
        <v>243</v>
      </c>
      <c r="M102" s="38">
        <v>1</v>
      </c>
      <c r="N102" s="38" t="s">
        <v>74</v>
      </c>
      <c r="O102" s="72" t="s">
        <v>439</v>
      </c>
      <c r="P102" s="72" t="s">
        <v>440</v>
      </c>
      <c r="Q102" s="72"/>
      <c r="R102" s="72"/>
      <c r="S102" s="72"/>
      <c r="T102" s="39">
        <v>1</v>
      </c>
      <c r="U102" s="39">
        <v>2004</v>
      </c>
      <c r="V102" s="39" t="s">
        <v>242</v>
      </c>
      <c r="W102" s="34">
        <v>3</v>
      </c>
      <c r="X102" s="39">
        <v>1</v>
      </c>
      <c r="AC102" s="34" t="s">
        <v>951</v>
      </c>
    </row>
    <row r="103" spans="1:29" s="34" customFormat="1" ht="16" customHeight="1">
      <c r="A103" s="46" t="s">
        <v>211</v>
      </c>
      <c r="B103" s="34">
        <f t="shared" si="2"/>
        <v>24</v>
      </c>
      <c r="C103" s="34">
        <v>1</v>
      </c>
      <c r="D103" s="48">
        <v>0.04</v>
      </c>
      <c r="E103" s="47">
        <v>8.9999999999999993E-3</v>
      </c>
      <c r="F103" s="36"/>
      <c r="G103" s="36"/>
      <c r="H103" s="37">
        <v>1</v>
      </c>
      <c r="I103" s="37">
        <v>1</v>
      </c>
      <c r="J103" s="38" t="s">
        <v>138</v>
      </c>
      <c r="K103" s="38">
        <v>21</v>
      </c>
      <c r="L103" s="38" t="s">
        <v>54</v>
      </c>
      <c r="M103" s="38">
        <v>2</v>
      </c>
      <c r="N103" s="38" t="s">
        <v>73</v>
      </c>
      <c r="O103" s="72" t="s">
        <v>435</v>
      </c>
      <c r="P103" s="72" t="s">
        <v>438</v>
      </c>
      <c r="Q103" s="72"/>
      <c r="R103" s="72"/>
      <c r="S103" s="72"/>
      <c r="T103" s="39">
        <v>1</v>
      </c>
      <c r="U103" s="39">
        <v>2013</v>
      </c>
      <c r="V103" s="39" t="s">
        <v>212</v>
      </c>
      <c r="W103" s="34">
        <v>1</v>
      </c>
      <c r="X103" s="39">
        <v>1</v>
      </c>
      <c r="AC103" s="34" t="str">
        <f>_xlfn.XLOOKUP(J103,'COUNTRY CODES'!$B$2:$B$252,'COUNTRY CODES'!$A$2:$A$252,"")</f>
        <v xml:space="preserve">356; </v>
      </c>
    </row>
    <row r="104" spans="1:29" s="34" customFormat="1" ht="16" customHeight="1">
      <c r="A104" s="46" t="s">
        <v>211</v>
      </c>
      <c r="B104" s="34">
        <f t="shared" si="2"/>
        <v>24</v>
      </c>
      <c r="C104" s="34">
        <v>2</v>
      </c>
      <c r="D104" s="48">
        <v>0.02</v>
      </c>
      <c r="E104" s="47">
        <v>0.01</v>
      </c>
      <c r="F104" s="36"/>
      <c r="G104" s="36"/>
      <c r="H104" s="37">
        <v>1</v>
      </c>
      <c r="I104" s="37">
        <v>1</v>
      </c>
      <c r="J104" s="38" t="s">
        <v>213</v>
      </c>
      <c r="K104" s="38">
        <v>14</v>
      </c>
      <c r="L104" s="38" t="s">
        <v>54</v>
      </c>
      <c r="M104" s="38">
        <v>2</v>
      </c>
      <c r="N104" s="38" t="s">
        <v>73</v>
      </c>
      <c r="O104" s="72" t="s">
        <v>435</v>
      </c>
      <c r="P104" s="72" t="s">
        <v>438</v>
      </c>
      <c r="Q104" s="72"/>
      <c r="R104" s="72"/>
      <c r="S104" s="72"/>
      <c r="T104" s="39">
        <v>1</v>
      </c>
      <c r="U104" s="39">
        <v>2013</v>
      </c>
      <c r="V104" s="39" t="s">
        <v>212</v>
      </c>
      <c r="W104" s="34">
        <v>1</v>
      </c>
      <c r="X104" s="39">
        <v>1</v>
      </c>
      <c r="AC104" s="34" t="str">
        <f>_xlfn.XLOOKUP(J104,'COUNTRY CODES'!$B$2:$B$252,'COUNTRY CODES'!$A$2:$A$252,"")</f>
        <v xml:space="preserve">076; </v>
      </c>
    </row>
    <row r="105" spans="1:29" s="34" customFormat="1" ht="16" customHeight="1">
      <c r="A105" s="46" t="s">
        <v>211</v>
      </c>
      <c r="B105" s="34">
        <f t="shared" si="2"/>
        <v>24</v>
      </c>
      <c r="C105" s="34">
        <v>3</v>
      </c>
      <c r="D105" s="48">
        <v>0.03</v>
      </c>
      <c r="E105" s="47">
        <v>0.01</v>
      </c>
      <c r="F105" s="36"/>
      <c r="G105" s="36"/>
      <c r="H105" s="37">
        <v>1</v>
      </c>
      <c r="I105" s="37">
        <v>1</v>
      </c>
      <c r="J105" s="38" t="s">
        <v>138</v>
      </c>
      <c r="K105" s="38">
        <v>18</v>
      </c>
      <c r="L105" s="38" t="s">
        <v>54</v>
      </c>
      <c r="M105" s="38">
        <v>2</v>
      </c>
      <c r="N105" s="38" t="s">
        <v>73</v>
      </c>
      <c r="O105" s="72" t="s">
        <v>435</v>
      </c>
      <c r="P105" s="72" t="s">
        <v>438</v>
      </c>
      <c r="Q105" s="72"/>
      <c r="R105" s="72"/>
      <c r="S105" s="72"/>
      <c r="T105" s="39">
        <v>1</v>
      </c>
      <c r="U105" s="39">
        <v>2013</v>
      </c>
      <c r="V105" s="39" t="s">
        <v>212</v>
      </c>
      <c r="W105" s="34">
        <v>1</v>
      </c>
      <c r="X105" s="39">
        <v>1</v>
      </c>
      <c r="AC105" s="34" t="str">
        <f>_xlfn.XLOOKUP(J105,'COUNTRY CODES'!$B$2:$B$252,'COUNTRY CODES'!$A$2:$A$252,"")</f>
        <v xml:space="preserve">356; </v>
      </c>
    </row>
    <row r="106" spans="1:29" s="34" customFormat="1" ht="16" customHeight="1">
      <c r="A106" s="46" t="s">
        <v>99</v>
      </c>
      <c r="B106" s="34">
        <f t="shared" si="2"/>
        <v>25</v>
      </c>
      <c r="C106" s="34">
        <v>1</v>
      </c>
      <c r="D106" s="48">
        <v>7.5399999999999998E-3</v>
      </c>
      <c r="E106" s="47">
        <v>7.4000000000000003E-3</v>
      </c>
      <c r="F106" s="36"/>
      <c r="G106" s="36"/>
      <c r="H106" s="37">
        <v>1</v>
      </c>
      <c r="I106" s="37">
        <v>1</v>
      </c>
      <c r="J106" s="38" t="s">
        <v>65</v>
      </c>
      <c r="K106" s="38">
        <v>667</v>
      </c>
      <c r="L106" s="38" t="s">
        <v>100</v>
      </c>
      <c r="M106" s="38">
        <v>1</v>
      </c>
      <c r="N106" s="38" t="s">
        <v>73</v>
      </c>
      <c r="O106" s="72" t="s">
        <v>413</v>
      </c>
      <c r="P106" s="72" t="s">
        <v>290</v>
      </c>
      <c r="Q106" s="72" t="s">
        <v>300</v>
      </c>
      <c r="R106" s="72"/>
      <c r="S106" s="72"/>
      <c r="T106" s="39">
        <v>1</v>
      </c>
      <c r="U106" s="39">
        <v>2013</v>
      </c>
      <c r="V106" s="39" t="s">
        <v>101</v>
      </c>
      <c r="W106" s="34">
        <v>3</v>
      </c>
      <c r="X106" s="39">
        <v>1</v>
      </c>
      <c r="AC106" s="34" t="s">
        <v>952</v>
      </c>
    </row>
    <row r="107" spans="1:29" s="34" customFormat="1" ht="16" customHeight="1">
      <c r="A107" s="46" t="s">
        <v>99</v>
      </c>
      <c r="B107" s="34">
        <f t="shared" si="2"/>
        <v>25</v>
      </c>
      <c r="C107" s="34">
        <v>2</v>
      </c>
      <c r="D107" s="48">
        <v>3.6399999999999999E-6</v>
      </c>
      <c r="E107" s="47">
        <v>1.9300000000000002E-6</v>
      </c>
      <c r="F107" s="36"/>
      <c r="G107" s="36"/>
      <c r="H107" s="37">
        <v>1</v>
      </c>
      <c r="I107" s="37">
        <v>2</v>
      </c>
      <c r="J107" s="38" t="s">
        <v>65</v>
      </c>
      <c r="K107" s="38">
        <v>667</v>
      </c>
      <c r="L107" s="38" t="s">
        <v>100</v>
      </c>
      <c r="M107" s="38">
        <v>1</v>
      </c>
      <c r="N107" s="38" t="s">
        <v>73</v>
      </c>
      <c r="O107" s="72" t="s">
        <v>413</v>
      </c>
      <c r="P107" s="72" t="s">
        <v>290</v>
      </c>
      <c r="Q107" s="72" t="s">
        <v>300</v>
      </c>
      <c r="R107" s="72"/>
      <c r="S107" s="72"/>
      <c r="T107" s="39">
        <v>1</v>
      </c>
      <c r="U107" s="39">
        <v>2013</v>
      </c>
      <c r="V107" s="39" t="s">
        <v>101</v>
      </c>
      <c r="W107" s="34">
        <v>3</v>
      </c>
      <c r="X107" s="39">
        <v>1</v>
      </c>
      <c r="AC107" s="34" t="s">
        <v>952</v>
      </c>
    </row>
    <row r="108" spans="1:29" s="34" customFormat="1" ht="16" customHeight="1">
      <c r="A108" s="46" t="s">
        <v>99</v>
      </c>
      <c r="B108" s="34">
        <f t="shared" si="2"/>
        <v>25</v>
      </c>
      <c r="C108" s="34">
        <v>3</v>
      </c>
      <c r="D108" s="48">
        <v>-5.2399999999999999E-3</v>
      </c>
      <c r="E108" s="47">
        <v>4.7099999999999998E-3</v>
      </c>
      <c r="F108" s="36"/>
      <c r="G108" s="36"/>
      <c r="H108" s="37">
        <v>1</v>
      </c>
      <c r="I108" s="37">
        <v>1</v>
      </c>
      <c r="J108" s="38" t="s">
        <v>65</v>
      </c>
      <c r="K108" s="38">
        <v>563</v>
      </c>
      <c r="L108" s="38" t="s">
        <v>100</v>
      </c>
      <c r="M108" s="38">
        <v>1</v>
      </c>
      <c r="N108" s="38" t="s">
        <v>74</v>
      </c>
      <c r="O108" s="72" t="s">
        <v>413</v>
      </c>
      <c r="P108" s="72" t="s">
        <v>290</v>
      </c>
      <c r="Q108" s="72" t="s">
        <v>300</v>
      </c>
      <c r="R108" s="72"/>
      <c r="S108" s="72"/>
      <c r="T108" s="39">
        <v>1</v>
      </c>
      <c r="U108" s="39">
        <v>2013</v>
      </c>
      <c r="V108" s="39" t="s">
        <v>101</v>
      </c>
      <c r="W108" s="34">
        <v>3</v>
      </c>
      <c r="X108" s="39">
        <v>1</v>
      </c>
      <c r="AC108" s="34" t="s">
        <v>952</v>
      </c>
    </row>
    <row r="109" spans="1:29" s="34" customFormat="1" ht="16" customHeight="1">
      <c r="A109" s="46" t="s">
        <v>99</v>
      </c>
      <c r="B109" s="34">
        <f t="shared" si="2"/>
        <v>25</v>
      </c>
      <c r="C109" s="34">
        <v>4</v>
      </c>
      <c r="D109" s="48">
        <v>3.89E-6</v>
      </c>
      <c r="E109" s="47">
        <v>1.2100000000000001E-6</v>
      </c>
      <c r="F109" s="36"/>
      <c r="G109" s="36"/>
      <c r="H109" s="37">
        <v>1</v>
      </c>
      <c r="I109" s="37">
        <v>2</v>
      </c>
      <c r="J109" s="38" t="s">
        <v>65</v>
      </c>
      <c r="K109" s="38">
        <v>563</v>
      </c>
      <c r="L109" s="38" t="s">
        <v>100</v>
      </c>
      <c r="M109" s="38">
        <v>1</v>
      </c>
      <c r="N109" s="38" t="s">
        <v>74</v>
      </c>
      <c r="O109" s="72" t="s">
        <v>413</v>
      </c>
      <c r="P109" s="72" t="s">
        <v>290</v>
      </c>
      <c r="Q109" s="72" t="s">
        <v>300</v>
      </c>
      <c r="R109" s="72"/>
      <c r="S109" s="72"/>
      <c r="T109" s="39">
        <v>1</v>
      </c>
      <c r="U109" s="39">
        <v>2013</v>
      </c>
      <c r="V109" s="39" t="s">
        <v>101</v>
      </c>
      <c r="W109" s="34">
        <v>3</v>
      </c>
      <c r="X109" s="39">
        <v>1</v>
      </c>
      <c r="AC109" s="34" t="s">
        <v>952</v>
      </c>
    </row>
    <row r="110" spans="1:29" s="34" customFormat="1" ht="16" customHeight="1">
      <c r="A110" s="46" t="s">
        <v>99</v>
      </c>
      <c r="B110" s="34">
        <f t="shared" si="2"/>
        <v>25</v>
      </c>
      <c r="C110" s="34">
        <v>5</v>
      </c>
      <c r="D110" s="48">
        <v>-7.0000000000000001E-3</v>
      </c>
      <c r="E110" s="47">
        <v>6.0000000000000001E-3</v>
      </c>
      <c r="F110" s="36"/>
      <c r="G110" s="36"/>
      <c r="H110" s="37">
        <v>1</v>
      </c>
      <c r="I110" s="37">
        <v>1</v>
      </c>
      <c r="J110" s="38" t="s">
        <v>65</v>
      </c>
      <c r="K110" s="38">
        <v>529</v>
      </c>
      <c r="L110" s="38" t="s">
        <v>100</v>
      </c>
      <c r="M110" s="38">
        <v>1</v>
      </c>
      <c r="N110" s="38" t="s">
        <v>77</v>
      </c>
      <c r="O110" s="72" t="s">
        <v>413</v>
      </c>
      <c r="P110" s="72" t="s">
        <v>290</v>
      </c>
      <c r="Q110" s="72" t="s">
        <v>300</v>
      </c>
      <c r="R110" s="72"/>
      <c r="S110" s="72"/>
      <c r="T110" s="39">
        <v>1</v>
      </c>
      <c r="U110" s="39">
        <v>2013</v>
      </c>
      <c r="V110" s="39" t="s">
        <v>101</v>
      </c>
      <c r="W110" s="34">
        <v>3</v>
      </c>
      <c r="X110" s="39">
        <v>1</v>
      </c>
      <c r="AC110" s="34" t="s">
        <v>952</v>
      </c>
    </row>
    <row r="111" spans="1:29" s="34" customFormat="1" ht="16" customHeight="1">
      <c r="A111" s="46" t="s">
        <v>99</v>
      </c>
      <c r="B111" s="34">
        <f t="shared" si="2"/>
        <v>25</v>
      </c>
      <c r="C111" s="34">
        <v>6</v>
      </c>
      <c r="D111" s="48">
        <v>4.2799999999999997E-6</v>
      </c>
      <c r="E111" s="47">
        <v>1.2100000000000001E-6</v>
      </c>
      <c r="F111" s="36"/>
      <c r="G111" s="36"/>
      <c r="H111" s="37">
        <v>1</v>
      </c>
      <c r="I111" s="37">
        <v>2</v>
      </c>
      <c r="J111" s="38" t="s">
        <v>65</v>
      </c>
      <c r="K111" s="38">
        <v>529</v>
      </c>
      <c r="L111" s="38" t="s">
        <v>100</v>
      </c>
      <c r="M111" s="38">
        <v>1</v>
      </c>
      <c r="N111" s="38" t="s">
        <v>77</v>
      </c>
      <c r="O111" s="72" t="s">
        <v>413</v>
      </c>
      <c r="P111" s="72" t="s">
        <v>290</v>
      </c>
      <c r="Q111" s="72" t="s">
        <v>300</v>
      </c>
      <c r="R111" s="72"/>
      <c r="S111" s="72"/>
      <c r="T111" s="39">
        <v>1</v>
      </c>
      <c r="U111" s="39">
        <v>2013</v>
      </c>
      <c r="V111" s="39" t="s">
        <v>101</v>
      </c>
      <c r="W111" s="34">
        <v>3</v>
      </c>
      <c r="X111" s="39">
        <v>1</v>
      </c>
      <c r="AC111" s="34" t="s">
        <v>952</v>
      </c>
    </row>
    <row r="112" spans="1:29" s="34" customFormat="1" ht="16" customHeight="1">
      <c r="A112" s="46" t="s">
        <v>99</v>
      </c>
      <c r="B112" s="34">
        <f t="shared" si="2"/>
        <v>25</v>
      </c>
      <c r="C112" s="34">
        <v>7</v>
      </c>
      <c r="D112" s="48">
        <v>8.7999999999999995E-2</v>
      </c>
      <c r="E112" s="47">
        <v>9.8000000000000004E-2</v>
      </c>
      <c r="F112" s="36"/>
      <c r="G112" s="36"/>
      <c r="H112" s="37">
        <v>1</v>
      </c>
      <c r="I112" s="37">
        <v>9</v>
      </c>
      <c r="J112" s="38" t="s">
        <v>65</v>
      </c>
      <c r="K112" s="38">
        <v>837</v>
      </c>
      <c r="L112" s="38" t="s">
        <v>100</v>
      </c>
      <c r="M112" s="38">
        <v>1</v>
      </c>
      <c r="N112" s="38" t="s">
        <v>73</v>
      </c>
      <c r="O112" s="72" t="s">
        <v>413</v>
      </c>
      <c r="P112" s="72" t="s">
        <v>290</v>
      </c>
      <c r="Q112" s="72" t="s">
        <v>300</v>
      </c>
      <c r="R112" s="72"/>
      <c r="S112" s="72"/>
      <c r="T112" s="39">
        <v>1</v>
      </c>
      <c r="U112" s="39">
        <v>2013</v>
      </c>
      <c r="V112" s="39" t="s">
        <v>101</v>
      </c>
      <c r="W112" s="34">
        <v>3</v>
      </c>
      <c r="X112" s="39">
        <v>1</v>
      </c>
      <c r="AC112" s="34" t="s">
        <v>952</v>
      </c>
    </row>
    <row r="113" spans="1:29" s="34" customFormat="1" ht="16" customHeight="1">
      <c r="A113" s="46" t="s">
        <v>99</v>
      </c>
      <c r="B113" s="34">
        <f t="shared" si="2"/>
        <v>25</v>
      </c>
      <c r="C113" s="34">
        <v>8</v>
      </c>
      <c r="D113" s="48">
        <v>-0.106</v>
      </c>
      <c r="E113" s="47">
        <v>0.10199999999999999</v>
      </c>
      <c r="F113" s="36"/>
      <c r="G113" s="36"/>
      <c r="H113" s="37">
        <v>1</v>
      </c>
      <c r="I113" s="37">
        <v>8</v>
      </c>
      <c r="J113" s="38" t="s">
        <v>65</v>
      </c>
      <c r="K113" s="38">
        <v>837</v>
      </c>
      <c r="L113" s="38" t="s">
        <v>100</v>
      </c>
      <c r="M113" s="38">
        <v>1</v>
      </c>
      <c r="N113" s="38" t="s">
        <v>73</v>
      </c>
      <c r="O113" s="72" t="s">
        <v>413</v>
      </c>
      <c r="P113" s="72" t="s">
        <v>290</v>
      </c>
      <c r="Q113" s="72" t="s">
        <v>300</v>
      </c>
      <c r="R113" s="72"/>
      <c r="S113" s="72"/>
      <c r="T113" s="39">
        <v>1</v>
      </c>
      <c r="U113" s="39">
        <v>2013</v>
      </c>
      <c r="V113" s="39" t="s">
        <v>101</v>
      </c>
      <c r="W113" s="34">
        <v>3</v>
      </c>
      <c r="X113" s="39">
        <v>1</v>
      </c>
      <c r="AC113" s="34" t="s">
        <v>952</v>
      </c>
    </row>
    <row r="114" spans="1:29" s="34" customFormat="1" ht="16" customHeight="1">
      <c r="A114" s="46" t="s">
        <v>99</v>
      </c>
      <c r="B114" s="34">
        <f t="shared" si="2"/>
        <v>25</v>
      </c>
      <c r="C114" s="34">
        <v>9</v>
      </c>
      <c r="D114" s="48">
        <v>4.5999999999999999E-2</v>
      </c>
      <c r="E114" s="47">
        <v>6.2E-2</v>
      </c>
      <c r="F114" s="36"/>
      <c r="G114" s="36"/>
      <c r="H114" s="37">
        <v>1</v>
      </c>
      <c r="I114" s="37">
        <v>9</v>
      </c>
      <c r="J114" s="38" t="s">
        <v>65</v>
      </c>
      <c r="K114" s="38">
        <v>733</v>
      </c>
      <c r="L114" s="38" t="s">
        <v>100</v>
      </c>
      <c r="M114" s="38">
        <v>1</v>
      </c>
      <c r="N114" s="38" t="s">
        <v>74</v>
      </c>
      <c r="O114" s="72" t="s">
        <v>413</v>
      </c>
      <c r="P114" s="72" t="s">
        <v>290</v>
      </c>
      <c r="Q114" s="72" t="s">
        <v>300</v>
      </c>
      <c r="R114" s="72"/>
      <c r="S114" s="72"/>
      <c r="T114" s="39">
        <v>1</v>
      </c>
      <c r="U114" s="39">
        <v>2013</v>
      </c>
      <c r="V114" s="39" t="s">
        <v>101</v>
      </c>
      <c r="W114" s="34">
        <v>3</v>
      </c>
      <c r="X114" s="39">
        <v>1</v>
      </c>
      <c r="AC114" s="34" t="s">
        <v>952</v>
      </c>
    </row>
    <row r="115" spans="1:29" s="34" customFormat="1" ht="16" customHeight="1">
      <c r="A115" s="46" t="s">
        <v>99</v>
      </c>
      <c r="B115" s="34">
        <f t="shared" si="2"/>
        <v>25</v>
      </c>
      <c r="C115" s="34">
        <v>10</v>
      </c>
      <c r="D115" s="48">
        <v>-6.4000000000000001E-2</v>
      </c>
      <c r="E115" s="47">
        <v>6.4000000000000001E-2</v>
      </c>
      <c r="F115" s="36"/>
      <c r="G115" s="36"/>
      <c r="H115" s="37">
        <v>1</v>
      </c>
      <c r="I115" s="37">
        <v>8</v>
      </c>
      <c r="J115" s="38" t="s">
        <v>65</v>
      </c>
      <c r="K115" s="38">
        <v>733</v>
      </c>
      <c r="L115" s="38" t="s">
        <v>100</v>
      </c>
      <c r="M115" s="38">
        <v>1</v>
      </c>
      <c r="N115" s="38" t="s">
        <v>74</v>
      </c>
      <c r="O115" s="72" t="s">
        <v>413</v>
      </c>
      <c r="P115" s="72" t="s">
        <v>290</v>
      </c>
      <c r="Q115" s="72" t="s">
        <v>300</v>
      </c>
      <c r="R115" s="72"/>
      <c r="S115" s="72"/>
      <c r="T115" s="39">
        <v>1</v>
      </c>
      <c r="U115" s="39">
        <v>2013</v>
      </c>
      <c r="V115" s="39" t="s">
        <v>101</v>
      </c>
      <c r="W115" s="34">
        <v>3</v>
      </c>
      <c r="X115" s="39">
        <v>1</v>
      </c>
      <c r="AC115" s="34" t="s">
        <v>952</v>
      </c>
    </row>
    <row r="116" spans="1:29" s="34" customFormat="1" ht="16" customHeight="1">
      <c r="A116" s="46" t="s">
        <v>99</v>
      </c>
      <c r="B116" s="34">
        <f t="shared" si="2"/>
        <v>25</v>
      </c>
      <c r="C116" s="34">
        <v>11</v>
      </c>
      <c r="D116" s="48">
        <v>0.28599999999999998</v>
      </c>
      <c r="E116" s="47">
        <v>0.27</v>
      </c>
      <c r="F116" s="36"/>
      <c r="G116" s="36"/>
      <c r="H116" s="37">
        <v>1</v>
      </c>
      <c r="I116" s="37">
        <v>9</v>
      </c>
      <c r="J116" s="38" t="s">
        <v>65</v>
      </c>
      <c r="K116" s="38">
        <v>641</v>
      </c>
      <c r="L116" s="38" t="s">
        <v>100</v>
      </c>
      <c r="M116" s="38">
        <v>1</v>
      </c>
      <c r="N116" s="38" t="s">
        <v>77</v>
      </c>
      <c r="O116" s="72" t="s">
        <v>413</v>
      </c>
      <c r="P116" s="72" t="s">
        <v>290</v>
      </c>
      <c r="Q116" s="72" t="s">
        <v>300</v>
      </c>
      <c r="R116" s="72"/>
      <c r="S116" s="72"/>
      <c r="T116" s="39">
        <v>1</v>
      </c>
      <c r="U116" s="39">
        <v>2013</v>
      </c>
      <c r="V116" s="39" t="s">
        <v>101</v>
      </c>
      <c r="W116" s="34">
        <v>3</v>
      </c>
      <c r="X116" s="39">
        <v>1</v>
      </c>
      <c r="AC116" s="34" t="s">
        <v>952</v>
      </c>
    </row>
    <row r="117" spans="1:29" s="34" customFormat="1" ht="16" customHeight="1">
      <c r="A117" s="46" t="s">
        <v>99</v>
      </c>
      <c r="B117" s="34">
        <f t="shared" si="2"/>
        <v>25</v>
      </c>
      <c r="C117" s="34">
        <v>12</v>
      </c>
      <c r="D117" s="48">
        <v>-0.29499999999999998</v>
      </c>
      <c r="E117" s="47">
        <v>0.34300000000000003</v>
      </c>
      <c r="F117" s="36"/>
      <c r="G117" s="36"/>
      <c r="H117" s="37">
        <v>1</v>
      </c>
      <c r="I117" s="37">
        <v>8</v>
      </c>
      <c r="J117" s="38" t="s">
        <v>65</v>
      </c>
      <c r="K117" s="38">
        <v>641</v>
      </c>
      <c r="L117" s="38" t="s">
        <v>100</v>
      </c>
      <c r="M117" s="38">
        <v>1</v>
      </c>
      <c r="N117" s="38" t="s">
        <v>77</v>
      </c>
      <c r="O117" s="72" t="s">
        <v>413</v>
      </c>
      <c r="P117" s="72" t="s">
        <v>290</v>
      </c>
      <c r="Q117" s="72" t="s">
        <v>300</v>
      </c>
      <c r="R117" s="72"/>
      <c r="S117" s="72"/>
      <c r="T117" s="39">
        <v>1</v>
      </c>
      <c r="U117" s="39">
        <v>2013</v>
      </c>
      <c r="V117" s="39" t="s">
        <v>101</v>
      </c>
      <c r="W117" s="34">
        <v>3</v>
      </c>
      <c r="X117" s="39">
        <v>1</v>
      </c>
      <c r="AC117" s="34" t="s">
        <v>952</v>
      </c>
    </row>
    <row r="118" spans="1:29" s="34" customFormat="1" ht="16" customHeight="1">
      <c r="A118" s="46" t="s">
        <v>99</v>
      </c>
      <c r="B118" s="34">
        <f t="shared" si="2"/>
        <v>25</v>
      </c>
      <c r="C118" s="34">
        <v>13</v>
      </c>
      <c r="D118" s="48">
        <v>-6.0999999999999999E-2</v>
      </c>
      <c r="E118" s="47">
        <v>8.4000000000000005E-2</v>
      </c>
      <c r="F118" s="36"/>
      <c r="G118" s="36"/>
      <c r="H118" s="37">
        <v>1</v>
      </c>
      <c r="I118" s="37">
        <v>9</v>
      </c>
      <c r="J118" s="38" t="s">
        <v>65</v>
      </c>
      <c r="K118" s="38">
        <v>73</v>
      </c>
      <c r="L118" s="38" t="s">
        <v>100</v>
      </c>
      <c r="M118" s="38">
        <v>1</v>
      </c>
      <c r="N118" s="38" t="s">
        <v>73</v>
      </c>
      <c r="O118" s="72" t="s">
        <v>413</v>
      </c>
      <c r="P118" s="72" t="s">
        <v>290</v>
      </c>
      <c r="Q118" s="72" t="s">
        <v>300</v>
      </c>
      <c r="R118" s="72"/>
      <c r="S118" s="72"/>
      <c r="T118" s="39">
        <v>1</v>
      </c>
      <c r="U118" s="39">
        <v>2013</v>
      </c>
      <c r="V118" s="39" t="s">
        <v>101</v>
      </c>
      <c r="W118" s="34">
        <v>3</v>
      </c>
      <c r="X118" s="39">
        <v>1</v>
      </c>
      <c r="Y118" s="34" t="s">
        <v>102</v>
      </c>
      <c r="AC118" s="34" t="s">
        <v>952</v>
      </c>
    </row>
    <row r="119" spans="1:29" s="34" customFormat="1" ht="16" customHeight="1">
      <c r="A119" s="46" t="s">
        <v>99</v>
      </c>
      <c r="B119" s="34">
        <f t="shared" si="2"/>
        <v>25</v>
      </c>
      <c r="C119" s="34">
        <v>14</v>
      </c>
      <c r="D119" s="48">
        <v>-1E-4</v>
      </c>
      <c r="E119" s="47">
        <v>5.0000000000000001E-4</v>
      </c>
      <c r="F119" s="36"/>
      <c r="G119" s="36"/>
      <c r="H119" s="37">
        <v>1</v>
      </c>
      <c r="I119" s="37">
        <v>8</v>
      </c>
      <c r="J119" s="38" t="s">
        <v>65</v>
      </c>
      <c r="K119" s="38">
        <v>73</v>
      </c>
      <c r="L119" s="38" t="s">
        <v>100</v>
      </c>
      <c r="M119" s="38">
        <v>1</v>
      </c>
      <c r="N119" s="38" t="s">
        <v>73</v>
      </c>
      <c r="O119" s="72" t="s">
        <v>413</v>
      </c>
      <c r="P119" s="72" t="s">
        <v>290</v>
      </c>
      <c r="Q119" s="72" t="s">
        <v>300</v>
      </c>
      <c r="R119" s="72"/>
      <c r="S119" s="72"/>
      <c r="T119" s="39">
        <v>1</v>
      </c>
      <c r="U119" s="39">
        <v>2013</v>
      </c>
      <c r="V119" s="39" t="s">
        <v>101</v>
      </c>
      <c r="W119" s="34">
        <v>3</v>
      </c>
      <c r="X119" s="39">
        <v>1</v>
      </c>
      <c r="Y119" s="34" t="s">
        <v>102</v>
      </c>
      <c r="AC119" s="34" t="s">
        <v>952</v>
      </c>
    </row>
    <row r="120" spans="1:29" s="34" customFormat="1" ht="16" customHeight="1">
      <c r="A120" s="46" t="s">
        <v>99</v>
      </c>
      <c r="B120" s="34">
        <f t="shared" si="2"/>
        <v>25</v>
      </c>
      <c r="C120" s="34">
        <v>15</v>
      </c>
      <c r="D120" s="48">
        <v>6.4000000000000001E-2</v>
      </c>
      <c r="E120" s="47">
        <v>2.3E-2</v>
      </c>
      <c r="F120" s="36"/>
      <c r="G120" s="36"/>
      <c r="H120" s="37">
        <v>1</v>
      </c>
      <c r="I120" s="37">
        <v>9</v>
      </c>
      <c r="J120" s="38" t="s">
        <v>65</v>
      </c>
      <c r="K120" s="38">
        <v>395</v>
      </c>
      <c r="L120" s="38" t="s">
        <v>100</v>
      </c>
      <c r="M120" s="38">
        <v>1</v>
      </c>
      <c r="N120" s="38" t="s">
        <v>73</v>
      </c>
      <c r="O120" s="72" t="s">
        <v>413</v>
      </c>
      <c r="P120" s="72" t="s">
        <v>290</v>
      </c>
      <c r="Q120" s="72" t="s">
        <v>300</v>
      </c>
      <c r="R120" s="72"/>
      <c r="S120" s="72"/>
      <c r="T120" s="39">
        <v>1</v>
      </c>
      <c r="U120" s="39">
        <v>2013</v>
      </c>
      <c r="V120" s="39" t="s">
        <v>101</v>
      </c>
      <c r="W120" s="34">
        <v>3</v>
      </c>
      <c r="X120" s="39">
        <v>1</v>
      </c>
      <c r="Y120" s="34" t="s">
        <v>103</v>
      </c>
      <c r="AC120" s="34" t="s">
        <v>952</v>
      </c>
    </row>
    <row r="121" spans="1:29" s="34" customFormat="1" ht="16" customHeight="1">
      <c r="A121" s="46" t="s">
        <v>99</v>
      </c>
      <c r="B121" s="34">
        <f t="shared" si="2"/>
        <v>25</v>
      </c>
      <c r="C121" s="34">
        <v>16</v>
      </c>
      <c r="D121" s="48">
        <v>9.0000000000000006E-5</v>
      </c>
      <c r="E121" s="47">
        <v>2.0000000000000002E-5</v>
      </c>
      <c r="F121" s="36"/>
      <c r="G121" s="36"/>
      <c r="H121" s="37">
        <v>1</v>
      </c>
      <c r="I121" s="37">
        <v>8</v>
      </c>
      <c r="J121" s="38" t="s">
        <v>65</v>
      </c>
      <c r="K121" s="38">
        <v>395</v>
      </c>
      <c r="L121" s="38" t="s">
        <v>100</v>
      </c>
      <c r="M121" s="38">
        <v>1</v>
      </c>
      <c r="N121" s="38" t="s">
        <v>73</v>
      </c>
      <c r="O121" s="72" t="s">
        <v>413</v>
      </c>
      <c r="P121" s="72" t="s">
        <v>290</v>
      </c>
      <c r="Q121" s="72" t="s">
        <v>300</v>
      </c>
      <c r="R121" s="72"/>
      <c r="S121" s="72"/>
      <c r="T121" s="39">
        <v>1</v>
      </c>
      <c r="U121" s="39">
        <v>2013</v>
      </c>
      <c r="V121" s="39" t="s">
        <v>101</v>
      </c>
      <c r="W121" s="34">
        <v>3</v>
      </c>
      <c r="X121" s="39">
        <v>1</v>
      </c>
      <c r="Y121" s="34" t="s">
        <v>103</v>
      </c>
      <c r="AC121" s="34" t="s">
        <v>952</v>
      </c>
    </row>
    <row r="122" spans="1:29" s="34" customFormat="1" ht="16" customHeight="1">
      <c r="A122" s="46" t="s">
        <v>99</v>
      </c>
      <c r="B122" s="34">
        <f t="shared" si="2"/>
        <v>25</v>
      </c>
      <c r="C122" s="34">
        <v>17</v>
      </c>
      <c r="D122" s="48">
        <v>-8.9999999999999993E-3</v>
      </c>
      <c r="E122" s="47">
        <v>4.0000000000000001E-3</v>
      </c>
      <c r="F122" s="36"/>
      <c r="G122" s="36"/>
      <c r="H122" s="37">
        <v>1</v>
      </c>
      <c r="I122" s="37">
        <v>9</v>
      </c>
      <c r="J122" s="38" t="s">
        <v>65</v>
      </c>
      <c r="K122" s="38">
        <v>231</v>
      </c>
      <c r="L122" s="38" t="s">
        <v>100</v>
      </c>
      <c r="M122" s="38">
        <v>1</v>
      </c>
      <c r="N122" s="38" t="s">
        <v>73</v>
      </c>
      <c r="O122" s="72" t="s">
        <v>413</v>
      </c>
      <c r="P122" s="72" t="s">
        <v>290</v>
      </c>
      <c r="Q122" s="72" t="s">
        <v>300</v>
      </c>
      <c r="R122" s="72"/>
      <c r="S122" s="72"/>
      <c r="T122" s="39">
        <v>1</v>
      </c>
      <c r="U122" s="39">
        <v>2013</v>
      </c>
      <c r="V122" s="39" t="s">
        <v>101</v>
      </c>
      <c r="W122" s="34">
        <v>3</v>
      </c>
      <c r="X122" s="39">
        <v>1</v>
      </c>
      <c r="Y122" s="34" t="s">
        <v>104</v>
      </c>
      <c r="AC122" s="34" t="s">
        <v>952</v>
      </c>
    </row>
    <row r="123" spans="1:29" s="34" customFormat="1" ht="16" customHeight="1">
      <c r="A123" s="46" t="s">
        <v>99</v>
      </c>
      <c r="B123" s="34">
        <f t="shared" si="2"/>
        <v>25</v>
      </c>
      <c r="C123" s="34">
        <v>18</v>
      </c>
      <c r="D123" s="48">
        <v>4.7999999999999998E-6</v>
      </c>
      <c r="E123" s="47">
        <v>9.9000000000000005E-7</v>
      </c>
      <c r="F123" s="36"/>
      <c r="G123" s="36"/>
      <c r="H123" s="37">
        <v>1</v>
      </c>
      <c r="I123" s="37">
        <v>8</v>
      </c>
      <c r="J123" s="38" t="s">
        <v>65</v>
      </c>
      <c r="K123" s="38">
        <v>231</v>
      </c>
      <c r="L123" s="38" t="s">
        <v>100</v>
      </c>
      <c r="M123" s="38">
        <v>1</v>
      </c>
      <c r="N123" s="38" t="s">
        <v>73</v>
      </c>
      <c r="O123" s="72" t="s">
        <v>413</v>
      </c>
      <c r="P123" s="72" t="s">
        <v>290</v>
      </c>
      <c r="Q123" s="72" t="s">
        <v>300</v>
      </c>
      <c r="R123" s="72"/>
      <c r="S123" s="72"/>
      <c r="T123" s="39">
        <v>1</v>
      </c>
      <c r="U123" s="39">
        <v>2013</v>
      </c>
      <c r="V123" s="39" t="s">
        <v>101</v>
      </c>
      <c r="W123" s="34">
        <v>3</v>
      </c>
      <c r="X123" s="39">
        <v>1</v>
      </c>
      <c r="Y123" s="34" t="s">
        <v>104</v>
      </c>
      <c r="AC123" s="34" t="s">
        <v>952</v>
      </c>
    </row>
    <row r="124" spans="1:29" s="34" customFormat="1" ht="16" customHeight="1">
      <c r="A124" s="46" t="s">
        <v>99</v>
      </c>
      <c r="B124" s="34">
        <f t="shared" si="2"/>
        <v>25</v>
      </c>
      <c r="C124" s="34">
        <v>19</v>
      </c>
      <c r="D124" s="48">
        <v>-9.5000000000000001E-2</v>
      </c>
      <c r="E124" s="47">
        <v>0.22800000000000001</v>
      </c>
      <c r="F124" s="36"/>
      <c r="G124" s="36"/>
      <c r="H124" s="37">
        <v>1</v>
      </c>
      <c r="I124" s="37">
        <v>9</v>
      </c>
      <c r="J124" s="38" t="s">
        <v>65</v>
      </c>
      <c r="K124" s="38">
        <v>52</v>
      </c>
      <c r="L124" s="38" t="s">
        <v>100</v>
      </c>
      <c r="M124" s="38">
        <v>1</v>
      </c>
      <c r="N124" s="38" t="s">
        <v>77</v>
      </c>
      <c r="O124" s="72" t="s">
        <v>413</v>
      </c>
      <c r="P124" s="72" t="s">
        <v>290</v>
      </c>
      <c r="Q124" s="72" t="s">
        <v>300</v>
      </c>
      <c r="R124" s="72"/>
      <c r="S124" s="72"/>
      <c r="T124" s="39">
        <v>1</v>
      </c>
      <c r="U124" s="39">
        <v>2013</v>
      </c>
      <c r="V124" s="39" t="s">
        <v>101</v>
      </c>
      <c r="W124" s="34">
        <v>3</v>
      </c>
      <c r="X124" s="39">
        <v>1</v>
      </c>
      <c r="Y124" s="34" t="s">
        <v>102</v>
      </c>
      <c r="AC124" s="34" t="s">
        <v>952</v>
      </c>
    </row>
    <row r="125" spans="1:29" s="34" customFormat="1" ht="16" customHeight="1">
      <c r="A125" s="46" t="s">
        <v>99</v>
      </c>
      <c r="B125" s="34">
        <f t="shared" si="2"/>
        <v>25</v>
      </c>
      <c r="C125" s="34">
        <v>20</v>
      </c>
      <c r="D125" s="48">
        <v>-1.2E-4</v>
      </c>
      <c r="E125" s="47">
        <v>5.1000000000000004E-4</v>
      </c>
      <c r="F125" s="36"/>
      <c r="G125" s="36"/>
      <c r="H125" s="37">
        <v>1</v>
      </c>
      <c r="I125" s="37">
        <v>8</v>
      </c>
      <c r="J125" s="38" t="s">
        <v>65</v>
      </c>
      <c r="K125" s="38">
        <v>52</v>
      </c>
      <c r="L125" s="38" t="s">
        <v>100</v>
      </c>
      <c r="M125" s="38">
        <v>1</v>
      </c>
      <c r="N125" s="38" t="s">
        <v>77</v>
      </c>
      <c r="O125" s="72" t="s">
        <v>413</v>
      </c>
      <c r="P125" s="72" t="s">
        <v>290</v>
      </c>
      <c r="Q125" s="72" t="s">
        <v>300</v>
      </c>
      <c r="R125" s="72"/>
      <c r="S125" s="72"/>
      <c r="T125" s="39">
        <v>1</v>
      </c>
      <c r="U125" s="39">
        <v>2013</v>
      </c>
      <c r="V125" s="39" t="s">
        <v>101</v>
      </c>
      <c r="W125" s="34">
        <v>3</v>
      </c>
      <c r="X125" s="39">
        <v>1</v>
      </c>
      <c r="Y125" s="34" t="s">
        <v>102</v>
      </c>
      <c r="AC125" s="34" t="s">
        <v>952</v>
      </c>
    </row>
    <row r="126" spans="1:29" s="34" customFormat="1" ht="16" customHeight="1">
      <c r="A126" s="46" t="s">
        <v>99</v>
      </c>
      <c r="B126" s="34">
        <f t="shared" si="2"/>
        <v>25</v>
      </c>
      <c r="C126" s="34">
        <v>21</v>
      </c>
      <c r="D126" s="48">
        <v>7.2999999999999995E-2</v>
      </c>
      <c r="E126" s="47">
        <v>2.7E-2</v>
      </c>
      <c r="F126" s="36"/>
      <c r="G126" s="36"/>
      <c r="H126" s="37">
        <v>1</v>
      </c>
      <c r="I126" s="37">
        <v>9</v>
      </c>
      <c r="J126" s="38" t="s">
        <v>65</v>
      </c>
      <c r="K126" s="38">
        <v>338</v>
      </c>
      <c r="L126" s="38" t="s">
        <v>100</v>
      </c>
      <c r="M126" s="38">
        <v>1</v>
      </c>
      <c r="N126" s="38" t="s">
        <v>77</v>
      </c>
      <c r="O126" s="72" t="s">
        <v>413</v>
      </c>
      <c r="P126" s="72" t="s">
        <v>290</v>
      </c>
      <c r="Q126" s="72" t="s">
        <v>300</v>
      </c>
      <c r="R126" s="72"/>
      <c r="S126" s="72"/>
      <c r="T126" s="39">
        <v>1</v>
      </c>
      <c r="U126" s="39">
        <v>2013</v>
      </c>
      <c r="V126" s="39" t="s">
        <v>101</v>
      </c>
      <c r="W126" s="34">
        <v>3</v>
      </c>
      <c r="X126" s="39">
        <v>1</v>
      </c>
      <c r="Y126" s="34" t="s">
        <v>103</v>
      </c>
      <c r="AC126" s="34" t="s">
        <v>952</v>
      </c>
    </row>
    <row r="127" spans="1:29" s="34" customFormat="1" ht="16" customHeight="1">
      <c r="A127" s="46" t="s">
        <v>99</v>
      </c>
      <c r="B127" s="34">
        <f t="shared" si="2"/>
        <v>25</v>
      </c>
      <c r="C127" s="34">
        <v>22</v>
      </c>
      <c r="D127" s="48">
        <v>8.0000000000000007E-5</v>
      </c>
      <c r="E127" s="47">
        <v>2.0000000000000002E-5</v>
      </c>
      <c r="F127" s="36"/>
      <c r="G127" s="36"/>
      <c r="H127" s="37">
        <v>1</v>
      </c>
      <c r="I127" s="37">
        <v>8</v>
      </c>
      <c r="J127" s="38" t="s">
        <v>65</v>
      </c>
      <c r="K127" s="38">
        <v>338</v>
      </c>
      <c r="L127" s="38" t="s">
        <v>100</v>
      </c>
      <c r="M127" s="38">
        <v>1</v>
      </c>
      <c r="N127" s="38" t="s">
        <v>77</v>
      </c>
      <c r="O127" s="72" t="s">
        <v>413</v>
      </c>
      <c r="P127" s="72" t="s">
        <v>290</v>
      </c>
      <c r="Q127" s="72" t="s">
        <v>300</v>
      </c>
      <c r="R127" s="72"/>
      <c r="S127" s="72"/>
      <c r="T127" s="39">
        <v>1</v>
      </c>
      <c r="U127" s="39">
        <v>2013</v>
      </c>
      <c r="V127" s="39" t="s">
        <v>101</v>
      </c>
      <c r="W127" s="34">
        <v>3</v>
      </c>
      <c r="X127" s="39">
        <v>1</v>
      </c>
      <c r="Y127" s="34" t="s">
        <v>103</v>
      </c>
      <c r="AC127" s="34" t="s">
        <v>952</v>
      </c>
    </row>
    <row r="128" spans="1:29" s="34" customFormat="1" ht="16" customHeight="1">
      <c r="A128" s="46" t="s">
        <v>99</v>
      </c>
      <c r="B128" s="34">
        <f t="shared" si="2"/>
        <v>25</v>
      </c>
      <c r="C128" s="34">
        <v>23</v>
      </c>
      <c r="D128" s="48">
        <v>-1.4E-2</v>
      </c>
      <c r="E128" s="47">
        <v>6.0000000000000001E-3</v>
      </c>
      <c r="F128" s="36"/>
      <c r="G128" s="36"/>
      <c r="H128" s="37">
        <v>1</v>
      </c>
      <c r="I128" s="37">
        <v>9</v>
      </c>
      <c r="J128" s="38" t="s">
        <v>65</v>
      </c>
      <c r="K128" s="38">
        <v>205</v>
      </c>
      <c r="L128" s="38" t="s">
        <v>100</v>
      </c>
      <c r="M128" s="38">
        <v>1</v>
      </c>
      <c r="N128" s="38" t="s">
        <v>77</v>
      </c>
      <c r="O128" s="72" t="s">
        <v>413</v>
      </c>
      <c r="P128" s="72" t="s">
        <v>290</v>
      </c>
      <c r="Q128" s="72" t="s">
        <v>300</v>
      </c>
      <c r="R128" s="72"/>
      <c r="S128" s="72"/>
      <c r="T128" s="39">
        <v>1</v>
      </c>
      <c r="U128" s="39">
        <v>2013</v>
      </c>
      <c r="V128" s="39" t="s">
        <v>101</v>
      </c>
      <c r="W128" s="34">
        <v>3</v>
      </c>
      <c r="X128" s="39">
        <v>1</v>
      </c>
      <c r="Y128" s="34" t="s">
        <v>104</v>
      </c>
      <c r="AC128" s="34" t="s">
        <v>952</v>
      </c>
    </row>
    <row r="129" spans="1:29" s="34" customFormat="1" ht="16" customHeight="1">
      <c r="A129" s="46" t="s">
        <v>99</v>
      </c>
      <c r="B129" s="34">
        <f t="shared" si="2"/>
        <v>25</v>
      </c>
      <c r="C129" s="34">
        <v>24</v>
      </c>
      <c r="D129" s="48">
        <v>5.1800000000000004E-6</v>
      </c>
      <c r="E129" s="47">
        <v>1.02E-6</v>
      </c>
      <c r="F129" s="36"/>
      <c r="G129" s="36"/>
      <c r="H129" s="37">
        <v>1</v>
      </c>
      <c r="I129" s="37">
        <v>8</v>
      </c>
      <c r="J129" s="38" t="s">
        <v>65</v>
      </c>
      <c r="K129" s="38">
        <v>205</v>
      </c>
      <c r="L129" s="38" t="s">
        <v>100</v>
      </c>
      <c r="M129" s="38">
        <v>1</v>
      </c>
      <c r="N129" s="38" t="s">
        <v>77</v>
      </c>
      <c r="O129" s="72" t="s">
        <v>413</v>
      </c>
      <c r="P129" s="72" t="s">
        <v>290</v>
      </c>
      <c r="Q129" s="72" t="s">
        <v>300</v>
      </c>
      <c r="R129" s="72"/>
      <c r="S129" s="72"/>
      <c r="T129" s="39">
        <v>1</v>
      </c>
      <c r="U129" s="39">
        <v>2013</v>
      </c>
      <c r="V129" s="39" t="s">
        <v>101</v>
      </c>
      <c r="W129" s="34">
        <v>3</v>
      </c>
      <c r="X129" s="39">
        <v>1</v>
      </c>
      <c r="Y129" s="34" t="s">
        <v>104</v>
      </c>
      <c r="AC129" s="34" t="s">
        <v>952</v>
      </c>
    </row>
    <row r="130" spans="1:29" s="34" customFormat="1" ht="16" customHeight="1">
      <c r="A130" s="45" t="s">
        <v>352</v>
      </c>
      <c r="B130" s="34">
        <f t="shared" si="2"/>
        <v>26</v>
      </c>
      <c r="C130" s="34">
        <v>1</v>
      </c>
      <c r="D130" s="48">
        <v>-2.4E-2</v>
      </c>
      <c r="E130" s="47"/>
      <c r="F130" s="36">
        <v>-1.26</v>
      </c>
      <c r="G130" s="36"/>
      <c r="H130" s="37">
        <v>4</v>
      </c>
      <c r="I130" s="37">
        <v>11</v>
      </c>
      <c r="J130" s="38" t="s">
        <v>121</v>
      </c>
      <c r="K130" s="38">
        <v>30338</v>
      </c>
      <c r="L130" s="38" t="s">
        <v>143</v>
      </c>
      <c r="M130" s="38">
        <v>1</v>
      </c>
      <c r="N130" s="38" t="s">
        <v>90</v>
      </c>
      <c r="O130" s="72" t="s">
        <v>276</v>
      </c>
      <c r="P130" s="72" t="s">
        <v>298</v>
      </c>
      <c r="Q130" s="72" t="s">
        <v>400</v>
      </c>
      <c r="R130" s="72" t="s">
        <v>441</v>
      </c>
      <c r="S130" s="72"/>
      <c r="T130" s="39">
        <v>3</v>
      </c>
      <c r="U130" s="39">
        <v>2010</v>
      </c>
      <c r="V130" s="39"/>
      <c r="W130" s="39">
        <v>1</v>
      </c>
      <c r="X130" s="39">
        <v>2</v>
      </c>
      <c r="AC130" s="34" t="str">
        <f>_xlfn.XLOOKUP(J130,'COUNTRY CODES'!$B$2:$B$252,'COUNTRY CODES'!$A$2:$A$252,"")</f>
        <v xml:space="preserve">826; </v>
      </c>
    </row>
    <row r="131" spans="1:29" s="34" customFormat="1" ht="16" customHeight="1">
      <c r="A131" s="45" t="s">
        <v>352</v>
      </c>
      <c r="B131" s="34">
        <f t="shared" si="2"/>
        <v>26</v>
      </c>
      <c r="C131" s="34">
        <v>2</v>
      </c>
      <c r="D131" s="48">
        <v>-2.3E-2</v>
      </c>
      <c r="E131" s="47"/>
      <c r="F131" s="36">
        <v>-1.18</v>
      </c>
      <c r="G131" s="36"/>
      <c r="H131" s="37">
        <v>4</v>
      </c>
      <c r="I131" s="37">
        <v>11</v>
      </c>
      <c r="J131" s="38" t="s">
        <v>121</v>
      </c>
      <c r="K131" s="38">
        <v>29925</v>
      </c>
      <c r="L131" s="38" t="s">
        <v>143</v>
      </c>
      <c r="M131" s="38">
        <v>1</v>
      </c>
      <c r="N131" s="38" t="s">
        <v>90</v>
      </c>
      <c r="O131" s="72" t="s">
        <v>276</v>
      </c>
      <c r="P131" s="72" t="s">
        <v>298</v>
      </c>
      <c r="Q131" s="72" t="s">
        <v>400</v>
      </c>
      <c r="R131" s="72" t="s">
        <v>441</v>
      </c>
      <c r="S131" s="72"/>
      <c r="T131" s="39">
        <v>3</v>
      </c>
      <c r="U131" s="39">
        <v>2010</v>
      </c>
      <c r="V131" s="39"/>
      <c r="W131" s="39">
        <v>1</v>
      </c>
      <c r="X131" s="39">
        <v>2</v>
      </c>
      <c r="AC131" s="34" t="str">
        <f>_xlfn.XLOOKUP(J131,'COUNTRY CODES'!$B$2:$B$252,'COUNTRY CODES'!$A$2:$A$252,"")</f>
        <v xml:space="preserve">826; </v>
      </c>
    </row>
    <row r="132" spans="1:29" s="34" customFormat="1" ht="16" customHeight="1">
      <c r="A132" s="45" t="s">
        <v>352</v>
      </c>
      <c r="B132" s="34">
        <f t="shared" si="2"/>
        <v>26</v>
      </c>
      <c r="C132" s="34">
        <v>3</v>
      </c>
      <c r="D132" s="48">
        <v>-5.1999999999999998E-2</v>
      </c>
      <c r="E132" s="47"/>
      <c r="F132" s="36">
        <v>-1.93</v>
      </c>
      <c r="G132" s="36"/>
      <c r="H132" s="37">
        <v>4</v>
      </c>
      <c r="I132" s="37">
        <v>11</v>
      </c>
      <c r="J132" s="38" t="s">
        <v>121</v>
      </c>
      <c r="K132" s="38">
        <v>30338</v>
      </c>
      <c r="L132" s="38" t="s">
        <v>143</v>
      </c>
      <c r="M132" s="38">
        <v>1</v>
      </c>
      <c r="N132" s="38" t="s">
        <v>90</v>
      </c>
      <c r="O132" s="72" t="s">
        <v>276</v>
      </c>
      <c r="P132" s="72" t="s">
        <v>298</v>
      </c>
      <c r="Q132" s="72" t="s">
        <v>400</v>
      </c>
      <c r="R132" s="72" t="s">
        <v>441</v>
      </c>
      <c r="S132" s="72"/>
      <c r="T132" s="39">
        <v>3</v>
      </c>
      <c r="U132" s="39">
        <v>2010</v>
      </c>
      <c r="V132" s="39"/>
      <c r="W132" s="39">
        <v>1</v>
      </c>
      <c r="X132" s="39">
        <v>2</v>
      </c>
      <c r="AC132" s="34" t="str">
        <f>_xlfn.XLOOKUP(J132,'COUNTRY CODES'!$B$2:$B$252,'COUNTRY CODES'!$A$2:$A$252,"")</f>
        <v xml:space="preserve">826; </v>
      </c>
    </row>
    <row r="133" spans="1:29" s="34" customFormat="1" ht="16" customHeight="1">
      <c r="A133" s="45" t="s">
        <v>352</v>
      </c>
      <c r="B133" s="34">
        <f t="shared" si="2"/>
        <v>26</v>
      </c>
      <c r="C133" s="34">
        <v>4</v>
      </c>
      <c r="D133" s="48">
        <v>-4.8000000000000001E-2</v>
      </c>
      <c r="E133" s="47"/>
      <c r="F133" s="36">
        <v>-1.75</v>
      </c>
      <c r="G133" s="36"/>
      <c r="H133" s="37">
        <v>4</v>
      </c>
      <c r="I133" s="37">
        <v>11</v>
      </c>
      <c r="J133" s="38" t="s">
        <v>121</v>
      </c>
      <c r="K133" s="38">
        <v>29925</v>
      </c>
      <c r="L133" s="38" t="s">
        <v>143</v>
      </c>
      <c r="M133" s="38">
        <v>1</v>
      </c>
      <c r="N133" s="38" t="s">
        <v>90</v>
      </c>
      <c r="O133" s="72" t="s">
        <v>276</v>
      </c>
      <c r="P133" s="72" t="s">
        <v>298</v>
      </c>
      <c r="Q133" s="72" t="s">
        <v>400</v>
      </c>
      <c r="R133" s="72" t="s">
        <v>441</v>
      </c>
      <c r="S133" s="72"/>
      <c r="T133" s="39">
        <v>3</v>
      </c>
      <c r="U133" s="39">
        <v>2010</v>
      </c>
      <c r="V133" s="39"/>
      <c r="W133" s="39">
        <v>1</v>
      </c>
      <c r="X133" s="39">
        <v>2</v>
      </c>
      <c r="AC133" s="34" t="str">
        <f>_xlfn.XLOOKUP(J133,'COUNTRY CODES'!$B$2:$B$252,'COUNTRY CODES'!$A$2:$A$252,"")</f>
        <v xml:space="preserve">826; </v>
      </c>
    </row>
    <row r="134" spans="1:29" s="34" customFormat="1" ht="16" customHeight="1">
      <c r="A134" s="45" t="s">
        <v>352</v>
      </c>
      <c r="B134" s="34">
        <f t="shared" si="2"/>
        <v>26</v>
      </c>
      <c r="C134" s="34">
        <v>5</v>
      </c>
      <c r="D134" s="48">
        <v>2.5999999999999999E-2</v>
      </c>
      <c r="E134" s="47"/>
      <c r="F134" s="36">
        <v>1.34</v>
      </c>
      <c r="G134" s="36"/>
      <c r="H134" s="37">
        <v>4</v>
      </c>
      <c r="I134" s="37">
        <v>12</v>
      </c>
      <c r="J134" s="38" t="s">
        <v>121</v>
      </c>
      <c r="K134" s="38">
        <v>30338</v>
      </c>
      <c r="L134" s="38" t="s">
        <v>143</v>
      </c>
      <c r="M134" s="38">
        <v>1</v>
      </c>
      <c r="N134" s="38" t="s">
        <v>90</v>
      </c>
      <c r="O134" s="72" t="s">
        <v>276</v>
      </c>
      <c r="P134" s="72" t="s">
        <v>298</v>
      </c>
      <c r="Q134" s="72" t="s">
        <v>400</v>
      </c>
      <c r="R134" s="72" t="s">
        <v>441</v>
      </c>
      <c r="S134" s="72"/>
      <c r="T134" s="39">
        <v>3</v>
      </c>
      <c r="U134" s="39">
        <v>2010</v>
      </c>
      <c r="V134" s="39"/>
      <c r="W134" s="39">
        <v>1</v>
      </c>
      <c r="X134" s="39">
        <v>2</v>
      </c>
      <c r="AC134" s="34" t="str">
        <f>_xlfn.XLOOKUP(J134,'COUNTRY CODES'!$B$2:$B$252,'COUNTRY CODES'!$A$2:$A$252,"")</f>
        <v xml:space="preserve">826; </v>
      </c>
    </row>
    <row r="135" spans="1:29" s="34" customFormat="1" ht="16" customHeight="1">
      <c r="A135" s="45" t="s">
        <v>352</v>
      </c>
      <c r="B135" s="34">
        <f t="shared" si="2"/>
        <v>26</v>
      </c>
      <c r="C135" s="34">
        <v>6</v>
      </c>
      <c r="D135" s="48">
        <v>2.4E-2</v>
      </c>
      <c r="E135" s="47"/>
      <c r="F135" s="36">
        <v>1.25</v>
      </c>
      <c r="G135" s="36"/>
      <c r="H135" s="37">
        <v>4</v>
      </c>
      <c r="I135" s="37">
        <v>12</v>
      </c>
      <c r="J135" s="38" t="s">
        <v>121</v>
      </c>
      <c r="K135" s="38">
        <v>29925</v>
      </c>
      <c r="L135" s="38" t="s">
        <v>143</v>
      </c>
      <c r="M135" s="38">
        <v>1</v>
      </c>
      <c r="N135" s="38" t="s">
        <v>90</v>
      </c>
      <c r="O135" s="72" t="s">
        <v>276</v>
      </c>
      <c r="P135" s="72" t="s">
        <v>298</v>
      </c>
      <c r="Q135" s="72" t="s">
        <v>400</v>
      </c>
      <c r="R135" s="72" t="s">
        <v>441</v>
      </c>
      <c r="S135" s="72"/>
      <c r="T135" s="39">
        <v>3</v>
      </c>
      <c r="U135" s="39">
        <v>2010</v>
      </c>
      <c r="V135" s="39"/>
      <c r="W135" s="39">
        <v>1</v>
      </c>
      <c r="X135" s="39">
        <v>2</v>
      </c>
      <c r="AC135" s="34" t="str">
        <f>_xlfn.XLOOKUP(J135,'COUNTRY CODES'!$B$2:$B$252,'COUNTRY CODES'!$A$2:$A$252,"")</f>
        <v xml:space="preserve">826; </v>
      </c>
    </row>
    <row r="136" spans="1:29" s="34" customFormat="1" ht="16" customHeight="1">
      <c r="A136" s="45" t="s">
        <v>352</v>
      </c>
      <c r="B136" s="34">
        <f t="shared" ref="B136:B199" si="3">IF(C136=1,B135+1,B135)</f>
        <v>26</v>
      </c>
      <c r="C136" s="34">
        <v>7</v>
      </c>
      <c r="D136" s="48">
        <v>5.7000000000000002E-2</v>
      </c>
      <c r="E136" s="47"/>
      <c r="F136" s="36">
        <v>2.13</v>
      </c>
      <c r="G136" s="36"/>
      <c r="H136" s="37">
        <v>4</v>
      </c>
      <c r="I136" s="37">
        <v>12</v>
      </c>
      <c r="J136" s="38" t="s">
        <v>121</v>
      </c>
      <c r="K136" s="38">
        <v>30338</v>
      </c>
      <c r="L136" s="38" t="s">
        <v>143</v>
      </c>
      <c r="M136" s="38">
        <v>1</v>
      </c>
      <c r="N136" s="38" t="s">
        <v>90</v>
      </c>
      <c r="O136" s="72" t="s">
        <v>276</v>
      </c>
      <c r="P136" s="72" t="s">
        <v>298</v>
      </c>
      <c r="Q136" s="72" t="s">
        <v>400</v>
      </c>
      <c r="R136" s="72" t="s">
        <v>441</v>
      </c>
      <c r="S136" s="72"/>
      <c r="T136" s="39">
        <v>3</v>
      </c>
      <c r="U136" s="39">
        <v>2010</v>
      </c>
      <c r="V136" s="39"/>
      <c r="W136" s="39">
        <v>1</v>
      </c>
      <c r="X136" s="39">
        <v>2</v>
      </c>
      <c r="AC136" s="34" t="str">
        <f>_xlfn.XLOOKUP(J136,'COUNTRY CODES'!$B$2:$B$252,'COUNTRY CODES'!$A$2:$A$252,"")</f>
        <v xml:space="preserve">826; </v>
      </c>
    </row>
    <row r="137" spans="1:29" s="34" customFormat="1" ht="16" customHeight="1">
      <c r="A137" s="45" t="s">
        <v>352</v>
      </c>
      <c r="B137" s="34">
        <f t="shared" si="3"/>
        <v>26</v>
      </c>
      <c r="C137" s="34">
        <v>8</v>
      </c>
      <c r="D137" s="48">
        <v>5.1999999999999998E-2</v>
      </c>
      <c r="E137" s="47"/>
      <c r="F137" s="36">
        <v>1.92</v>
      </c>
      <c r="G137" s="36"/>
      <c r="H137" s="37">
        <v>4</v>
      </c>
      <c r="I137" s="37">
        <v>12</v>
      </c>
      <c r="J137" s="38" t="s">
        <v>121</v>
      </c>
      <c r="K137" s="38">
        <v>29925</v>
      </c>
      <c r="L137" s="38" t="s">
        <v>143</v>
      </c>
      <c r="M137" s="38">
        <v>1</v>
      </c>
      <c r="N137" s="38" t="s">
        <v>90</v>
      </c>
      <c r="O137" s="72" t="s">
        <v>276</v>
      </c>
      <c r="P137" s="72" t="s">
        <v>298</v>
      </c>
      <c r="Q137" s="72" t="s">
        <v>400</v>
      </c>
      <c r="R137" s="72" t="s">
        <v>441</v>
      </c>
      <c r="S137" s="72"/>
      <c r="T137" s="39">
        <v>3</v>
      </c>
      <c r="U137" s="39">
        <v>2010</v>
      </c>
      <c r="V137" s="39"/>
      <c r="W137" s="39">
        <v>1</v>
      </c>
      <c r="X137" s="39">
        <v>2</v>
      </c>
      <c r="AC137" s="34" t="str">
        <f>_xlfn.XLOOKUP(J137,'COUNTRY CODES'!$B$2:$B$252,'COUNTRY CODES'!$A$2:$A$252,"")</f>
        <v xml:space="preserve">826; </v>
      </c>
    </row>
    <row r="138" spans="1:29" s="34" customFormat="1" ht="16" customHeight="1">
      <c r="A138" s="46" t="s">
        <v>358</v>
      </c>
      <c r="B138" s="34">
        <f t="shared" si="3"/>
        <v>27</v>
      </c>
      <c r="C138" s="34">
        <v>1</v>
      </c>
      <c r="D138" s="48">
        <v>9.2095000000000005E-7</v>
      </c>
      <c r="E138" s="47"/>
      <c r="F138" s="36">
        <v>0.27250000000000002</v>
      </c>
      <c r="G138" s="36"/>
      <c r="H138" s="37">
        <v>1</v>
      </c>
      <c r="I138" s="37">
        <v>1</v>
      </c>
      <c r="J138" s="38" t="s">
        <v>65</v>
      </c>
      <c r="K138" s="38">
        <v>92</v>
      </c>
      <c r="L138" s="38" t="s">
        <v>221</v>
      </c>
      <c r="M138" s="38">
        <v>1</v>
      </c>
      <c r="N138" s="38" t="s">
        <v>222</v>
      </c>
      <c r="O138" s="72" t="s">
        <v>439</v>
      </c>
      <c r="P138" s="72"/>
      <c r="Q138" s="72"/>
      <c r="R138" s="72"/>
      <c r="S138" s="72"/>
      <c r="T138" s="39">
        <v>1</v>
      </c>
      <c r="U138" s="39">
        <v>2013</v>
      </c>
      <c r="V138" s="39" t="s">
        <v>220</v>
      </c>
      <c r="W138" s="34">
        <v>3</v>
      </c>
      <c r="X138" s="39">
        <v>1</v>
      </c>
      <c r="AC138" s="34" t="s">
        <v>954</v>
      </c>
    </row>
    <row r="139" spans="1:29" s="34" customFormat="1" ht="16" customHeight="1">
      <c r="A139" s="46" t="s">
        <v>358</v>
      </c>
      <c r="B139" s="34">
        <f t="shared" si="3"/>
        <v>27</v>
      </c>
      <c r="C139" s="34">
        <v>2</v>
      </c>
      <c r="D139" s="48">
        <v>8.8421E-7</v>
      </c>
      <c r="E139" s="47"/>
      <c r="F139" s="36">
        <v>4.8639999999999999</v>
      </c>
      <c r="G139" s="36"/>
      <c r="H139" s="37">
        <v>1</v>
      </c>
      <c r="I139" s="37">
        <v>1</v>
      </c>
      <c r="J139" s="38" t="s">
        <v>65</v>
      </c>
      <c r="K139" s="38">
        <v>92</v>
      </c>
      <c r="L139" s="38" t="s">
        <v>221</v>
      </c>
      <c r="M139" s="38">
        <v>1</v>
      </c>
      <c r="N139" s="38" t="s">
        <v>223</v>
      </c>
      <c r="O139" s="72" t="s">
        <v>439</v>
      </c>
      <c r="P139" s="72"/>
      <c r="Q139" s="72"/>
      <c r="R139" s="72"/>
      <c r="S139" s="72"/>
      <c r="T139" s="39">
        <v>1</v>
      </c>
      <c r="U139" s="39">
        <v>2013</v>
      </c>
      <c r="V139" s="39" t="s">
        <v>220</v>
      </c>
      <c r="W139" s="34">
        <v>3</v>
      </c>
      <c r="X139" s="39">
        <v>1</v>
      </c>
      <c r="AC139" s="34" t="s">
        <v>954</v>
      </c>
    </row>
    <row r="140" spans="1:29" s="34" customFormat="1" ht="16" customHeight="1">
      <c r="A140" s="46" t="s">
        <v>358</v>
      </c>
      <c r="B140" s="34">
        <f t="shared" si="3"/>
        <v>27</v>
      </c>
      <c r="C140" s="34">
        <v>3</v>
      </c>
      <c r="D140" s="48">
        <v>9.1615000000000001E-7</v>
      </c>
      <c r="E140" s="47"/>
      <c r="F140" s="36">
        <v>8.0850000000000009</v>
      </c>
      <c r="G140" s="36"/>
      <c r="H140" s="37">
        <v>1</v>
      </c>
      <c r="I140" s="37">
        <v>1</v>
      </c>
      <c r="J140" s="38" t="s">
        <v>65</v>
      </c>
      <c r="K140" s="38">
        <v>91</v>
      </c>
      <c r="L140" s="38" t="s">
        <v>221</v>
      </c>
      <c r="M140" s="38">
        <v>1</v>
      </c>
      <c r="N140" s="38" t="s">
        <v>223</v>
      </c>
      <c r="O140" s="72" t="s">
        <v>439</v>
      </c>
      <c r="P140" s="72"/>
      <c r="Q140" s="72"/>
      <c r="R140" s="72"/>
      <c r="S140" s="72"/>
      <c r="T140" s="39">
        <v>1</v>
      </c>
      <c r="U140" s="39">
        <v>2013</v>
      </c>
      <c r="V140" s="39" t="s">
        <v>220</v>
      </c>
      <c r="W140" s="34">
        <v>3</v>
      </c>
      <c r="X140" s="39">
        <v>1</v>
      </c>
      <c r="AC140" s="34" t="s">
        <v>954</v>
      </c>
    </row>
    <row r="141" spans="1:29" s="34" customFormat="1" ht="16" customHeight="1">
      <c r="A141" s="46" t="s">
        <v>327</v>
      </c>
      <c r="B141" s="34">
        <f t="shared" si="3"/>
        <v>28</v>
      </c>
      <c r="C141" s="34">
        <v>1</v>
      </c>
      <c r="D141" s="48">
        <v>0.108</v>
      </c>
      <c r="E141" s="47"/>
      <c r="F141" s="36">
        <v>1.3340000000000001</v>
      </c>
      <c r="G141" s="36"/>
      <c r="H141" s="37">
        <v>1</v>
      </c>
      <c r="I141" s="37">
        <v>1</v>
      </c>
      <c r="J141" s="38" t="s">
        <v>156</v>
      </c>
      <c r="K141" s="38">
        <v>53</v>
      </c>
      <c r="L141" s="38" t="s">
        <v>188</v>
      </c>
      <c r="M141" s="38">
        <v>1</v>
      </c>
      <c r="N141" s="38" t="s">
        <v>90</v>
      </c>
      <c r="O141" s="72" t="s">
        <v>290</v>
      </c>
      <c r="P141" s="72" t="s">
        <v>284</v>
      </c>
      <c r="Q141" s="72" t="s">
        <v>285</v>
      </c>
      <c r="R141" s="72"/>
      <c r="S141" s="72"/>
      <c r="T141" s="39">
        <v>1</v>
      </c>
      <c r="U141" s="39">
        <v>2015</v>
      </c>
      <c r="V141" s="39" t="s">
        <v>328</v>
      </c>
      <c r="W141" s="34">
        <v>3</v>
      </c>
      <c r="X141" s="39">
        <v>1</v>
      </c>
      <c r="AC141" s="34" t="s">
        <v>955</v>
      </c>
    </row>
    <row r="142" spans="1:29" s="34" customFormat="1" ht="16" customHeight="1">
      <c r="A142" s="46" t="s">
        <v>327</v>
      </c>
      <c r="B142" s="34">
        <f t="shared" si="3"/>
        <v>28</v>
      </c>
      <c r="C142" s="34">
        <v>2</v>
      </c>
      <c r="D142" s="48">
        <v>4.7E-2</v>
      </c>
      <c r="E142" s="47"/>
      <c r="F142" s="36">
        <v>0.58399999999999996</v>
      </c>
      <c r="G142" s="36"/>
      <c r="H142" s="37">
        <v>1</v>
      </c>
      <c r="I142" s="37">
        <v>1</v>
      </c>
      <c r="J142" s="38" t="s">
        <v>156</v>
      </c>
      <c r="K142" s="38">
        <v>64</v>
      </c>
      <c r="L142" s="38" t="s">
        <v>188</v>
      </c>
      <c r="M142" s="38">
        <v>1</v>
      </c>
      <c r="N142" s="38" t="s">
        <v>90</v>
      </c>
      <c r="O142" s="72" t="s">
        <v>290</v>
      </c>
      <c r="P142" s="72" t="s">
        <v>285</v>
      </c>
      <c r="Q142" s="72"/>
      <c r="R142" s="72"/>
      <c r="S142" s="72"/>
      <c r="T142" s="39">
        <v>1</v>
      </c>
      <c r="U142" s="39">
        <v>2015</v>
      </c>
      <c r="V142" s="39" t="s">
        <v>328</v>
      </c>
      <c r="W142" s="34">
        <v>3</v>
      </c>
      <c r="X142" s="39">
        <v>1</v>
      </c>
      <c r="AC142" s="34" t="s">
        <v>955</v>
      </c>
    </row>
    <row r="143" spans="1:29" s="34" customFormat="1" ht="16" customHeight="1">
      <c r="A143" s="46" t="s">
        <v>327</v>
      </c>
      <c r="B143" s="34">
        <f t="shared" si="3"/>
        <v>28</v>
      </c>
      <c r="C143" s="34">
        <v>3</v>
      </c>
      <c r="D143" s="48">
        <v>0.26100000000000001</v>
      </c>
      <c r="E143" s="47"/>
      <c r="F143" s="36">
        <v>2.7639999999999998</v>
      </c>
      <c r="G143" s="36"/>
      <c r="H143" s="37">
        <v>1</v>
      </c>
      <c r="I143" s="37">
        <v>1</v>
      </c>
      <c r="J143" s="38" t="s">
        <v>156</v>
      </c>
      <c r="K143" s="38">
        <v>35</v>
      </c>
      <c r="L143" s="38" t="s">
        <v>188</v>
      </c>
      <c r="M143" s="38">
        <v>1</v>
      </c>
      <c r="N143" s="38" t="s">
        <v>90</v>
      </c>
      <c r="O143" s="72" t="s">
        <v>290</v>
      </c>
      <c r="P143" s="72" t="s">
        <v>303</v>
      </c>
      <c r="Q143" s="72" t="s">
        <v>285</v>
      </c>
      <c r="R143" s="72"/>
      <c r="S143" s="72"/>
      <c r="T143" s="39">
        <v>1</v>
      </c>
      <c r="U143" s="39">
        <v>2015</v>
      </c>
      <c r="V143" s="39" t="s">
        <v>328</v>
      </c>
      <c r="W143" s="34">
        <v>3</v>
      </c>
      <c r="X143" s="39">
        <v>1</v>
      </c>
      <c r="AC143" s="34" t="s">
        <v>955</v>
      </c>
    </row>
    <row r="144" spans="1:29" s="34" customFormat="1" ht="16" customHeight="1">
      <c r="A144" s="46" t="s">
        <v>327</v>
      </c>
      <c r="B144" s="34">
        <f t="shared" si="3"/>
        <v>28</v>
      </c>
      <c r="C144" s="34">
        <v>4</v>
      </c>
      <c r="D144" s="48">
        <v>0.13700000000000001</v>
      </c>
      <c r="E144" s="47"/>
      <c r="F144" s="36">
        <v>1.7010000000000001</v>
      </c>
      <c r="G144" s="36"/>
      <c r="H144" s="37">
        <v>1</v>
      </c>
      <c r="I144" s="37">
        <v>1</v>
      </c>
      <c r="J144" s="38" t="s">
        <v>156</v>
      </c>
      <c r="K144" s="38">
        <v>36</v>
      </c>
      <c r="L144" s="38" t="s">
        <v>188</v>
      </c>
      <c r="M144" s="38">
        <v>1</v>
      </c>
      <c r="N144" s="38" t="s">
        <v>90</v>
      </c>
      <c r="O144" s="72" t="s">
        <v>290</v>
      </c>
      <c r="P144" s="72" t="s">
        <v>303</v>
      </c>
      <c r="Q144" s="72" t="s">
        <v>285</v>
      </c>
      <c r="R144" s="72"/>
      <c r="S144" s="72"/>
      <c r="T144" s="39">
        <v>1</v>
      </c>
      <c r="U144" s="39">
        <v>2015</v>
      </c>
      <c r="V144" s="39" t="s">
        <v>328</v>
      </c>
      <c r="W144" s="34">
        <v>3</v>
      </c>
      <c r="X144" s="39">
        <v>1</v>
      </c>
      <c r="AC144" s="34" t="s">
        <v>955</v>
      </c>
    </row>
    <row r="145" spans="1:29" s="34" customFormat="1" ht="16" customHeight="1">
      <c r="A145" s="46" t="s">
        <v>327</v>
      </c>
      <c r="B145" s="34">
        <f t="shared" si="3"/>
        <v>28</v>
      </c>
      <c r="C145" s="34">
        <v>5</v>
      </c>
      <c r="D145" s="48">
        <v>0.247</v>
      </c>
      <c r="E145" s="47"/>
      <c r="F145" s="36">
        <v>1.232</v>
      </c>
      <c r="G145" s="36"/>
      <c r="H145" s="37">
        <v>1</v>
      </c>
      <c r="I145" s="37">
        <v>1</v>
      </c>
      <c r="J145" s="38" t="s">
        <v>156</v>
      </c>
      <c r="K145" s="38">
        <v>36</v>
      </c>
      <c r="L145" s="38" t="s">
        <v>188</v>
      </c>
      <c r="M145" s="38">
        <v>1</v>
      </c>
      <c r="N145" s="38" t="s">
        <v>90</v>
      </c>
      <c r="O145" s="72" t="s">
        <v>290</v>
      </c>
      <c r="P145" s="72" t="s">
        <v>303</v>
      </c>
      <c r="Q145" s="72" t="s">
        <v>285</v>
      </c>
      <c r="R145" s="72"/>
      <c r="S145" s="72"/>
      <c r="T145" s="39">
        <v>1</v>
      </c>
      <c r="U145" s="39">
        <v>2015</v>
      </c>
      <c r="V145" s="39" t="s">
        <v>328</v>
      </c>
      <c r="W145" s="34">
        <v>3</v>
      </c>
      <c r="X145" s="39">
        <v>1</v>
      </c>
      <c r="AC145" s="34" t="s">
        <v>955</v>
      </c>
    </row>
    <row r="146" spans="1:29" s="34" customFormat="1" ht="16" customHeight="1">
      <c r="A146" s="46" t="s">
        <v>327</v>
      </c>
      <c r="B146" s="34">
        <f t="shared" si="3"/>
        <v>28</v>
      </c>
      <c r="C146" s="34">
        <v>6</v>
      </c>
      <c r="D146" s="48">
        <v>0.20699999999999999</v>
      </c>
      <c r="E146" s="47"/>
      <c r="F146" s="36">
        <v>1.8089999999999999</v>
      </c>
      <c r="G146" s="36"/>
      <c r="H146" s="37">
        <v>1</v>
      </c>
      <c r="I146" s="37">
        <v>1</v>
      </c>
      <c r="J146" s="38" t="s">
        <v>156</v>
      </c>
      <c r="K146" s="38">
        <v>35</v>
      </c>
      <c r="L146" s="38" t="s">
        <v>188</v>
      </c>
      <c r="M146" s="38">
        <v>1</v>
      </c>
      <c r="N146" s="38" t="s">
        <v>90</v>
      </c>
      <c r="O146" s="72" t="s">
        <v>290</v>
      </c>
      <c r="P146" s="72" t="s">
        <v>303</v>
      </c>
      <c r="Q146" s="72" t="s">
        <v>285</v>
      </c>
      <c r="R146" s="72"/>
      <c r="S146" s="72"/>
      <c r="T146" s="39">
        <v>1</v>
      </c>
      <c r="U146" s="39">
        <v>2015</v>
      </c>
      <c r="V146" s="39" t="s">
        <v>328</v>
      </c>
      <c r="W146" s="34">
        <v>3</v>
      </c>
      <c r="X146" s="39">
        <v>1</v>
      </c>
      <c r="AC146" s="34" t="s">
        <v>955</v>
      </c>
    </row>
    <row r="147" spans="1:29" s="34" customFormat="1" ht="16" customHeight="1">
      <c r="A147" s="46" t="s">
        <v>327</v>
      </c>
      <c r="B147" s="34">
        <f t="shared" si="3"/>
        <v>28</v>
      </c>
      <c r="C147" s="34">
        <v>7</v>
      </c>
      <c r="D147" s="48">
        <v>0.19</v>
      </c>
      <c r="E147" s="47"/>
      <c r="F147" s="36">
        <v>2.266</v>
      </c>
      <c r="G147" s="36"/>
      <c r="H147" s="37">
        <v>1</v>
      </c>
      <c r="I147" s="37">
        <v>1</v>
      </c>
      <c r="J147" s="38" t="s">
        <v>156</v>
      </c>
      <c r="K147" s="38">
        <v>34</v>
      </c>
      <c r="L147" s="38" t="s">
        <v>188</v>
      </c>
      <c r="M147" s="38">
        <v>1</v>
      </c>
      <c r="N147" s="38" t="s">
        <v>90</v>
      </c>
      <c r="O147" s="72" t="s">
        <v>290</v>
      </c>
      <c r="P147" s="72" t="s">
        <v>303</v>
      </c>
      <c r="Q147" s="72" t="s">
        <v>285</v>
      </c>
      <c r="R147" s="72"/>
      <c r="S147" s="72"/>
      <c r="T147" s="39">
        <v>1</v>
      </c>
      <c r="U147" s="39">
        <v>2015</v>
      </c>
      <c r="V147" s="39" t="s">
        <v>328</v>
      </c>
      <c r="W147" s="34">
        <v>3</v>
      </c>
      <c r="X147" s="39">
        <v>1</v>
      </c>
      <c r="AC147" s="34" t="s">
        <v>955</v>
      </c>
    </row>
    <row r="148" spans="1:29" s="34" customFormat="1" ht="16" customHeight="1">
      <c r="A148" s="46" t="s">
        <v>327</v>
      </c>
      <c r="B148" s="34">
        <f t="shared" si="3"/>
        <v>28</v>
      </c>
      <c r="C148" s="34">
        <v>8</v>
      </c>
      <c r="D148" s="48">
        <v>3.4000000000000002E-2</v>
      </c>
      <c r="E148" s="47"/>
      <c r="F148" s="36">
        <v>0.51600000000000001</v>
      </c>
      <c r="G148" s="36"/>
      <c r="H148" s="37">
        <v>1</v>
      </c>
      <c r="I148" s="37">
        <v>1</v>
      </c>
      <c r="J148" s="38" t="s">
        <v>156</v>
      </c>
      <c r="K148" s="38">
        <v>52</v>
      </c>
      <c r="L148" s="38" t="s">
        <v>188</v>
      </c>
      <c r="M148" s="38">
        <v>1</v>
      </c>
      <c r="N148" s="38" t="s">
        <v>90</v>
      </c>
      <c r="O148" s="72" t="s">
        <v>290</v>
      </c>
      <c r="P148" s="72" t="s">
        <v>284</v>
      </c>
      <c r="Q148" s="72" t="s">
        <v>303</v>
      </c>
      <c r="R148" s="72" t="s">
        <v>285</v>
      </c>
      <c r="S148" s="72"/>
      <c r="T148" s="39">
        <v>1</v>
      </c>
      <c r="U148" s="39">
        <v>2015</v>
      </c>
      <c r="V148" s="39" t="s">
        <v>328</v>
      </c>
      <c r="W148" s="34">
        <v>3</v>
      </c>
      <c r="X148" s="39">
        <v>1</v>
      </c>
      <c r="AC148" s="34" t="s">
        <v>955</v>
      </c>
    </row>
    <row r="149" spans="1:29" s="34" customFormat="1" ht="16" customHeight="1">
      <c r="A149" s="46" t="s">
        <v>178</v>
      </c>
      <c r="B149" s="34">
        <f t="shared" si="3"/>
        <v>29</v>
      </c>
      <c r="C149" s="34">
        <v>1</v>
      </c>
      <c r="D149" s="48">
        <v>3.1176700000000001E-4</v>
      </c>
      <c r="E149" s="47"/>
      <c r="F149" s="36">
        <v>2.0716100000000002</v>
      </c>
      <c r="G149" s="36"/>
      <c r="H149" s="37">
        <v>1</v>
      </c>
      <c r="I149" s="37">
        <v>1</v>
      </c>
      <c r="J149" s="38" t="s">
        <v>164</v>
      </c>
      <c r="K149" s="38">
        <v>199</v>
      </c>
      <c r="L149" s="38" t="s">
        <v>956</v>
      </c>
      <c r="M149" s="38">
        <v>1</v>
      </c>
      <c r="N149" s="38" t="s">
        <v>74</v>
      </c>
      <c r="O149" s="72" t="s">
        <v>435</v>
      </c>
      <c r="P149" s="72" t="s">
        <v>285</v>
      </c>
      <c r="Q149" s="72" t="s">
        <v>284</v>
      </c>
      <c r="R149" s="72" t="s">
        <v>306</v>
      </c>
      <c r="S149" s="72"/>
      <c r="T149" s="39">
        <v>3</v>
      </c>
      <c r="U149" s="39">
        <v>2011</v>
      </c>
      <c r="V149" s="39"/>
      <c r="W149" s="34">
        <v>3</v>
      </c>
      <c r="X149" s="39">
        <v>1</v>
      </c>
      <c r="AC149" s="34" t="s">
        <v>957</v>
      </c>
    </row>
    <row r="150" spans="1:29" s="34" customFormat="1" ht="16" customHeight="1">
      <c r="A150" s="46" t="s">
        <v>178</v>
      </c>
      <c r="B150" s="34">
        <f t="shared" si="3"/>
        <v>29</v>
      </c>
      <c r="C150" s="34">
        <v>2</v>
      </c>
      <c r="D150" s="48">
        <v>1.2383300000000001E-4</v>
      </c>
      <c r="E150" s="47"/>
      <c r="F150" s="36">
        <v>0.65708599999999995</v>
      </c>
      <c r="G150" s="36"/>
      <c r="H150" s="37">
        <v>1</v>
      </c>
      <c r="I150" s="37">
        <v>1</v>
      </c>
      <c r="J150" s="38" t="s">
        <v>164</v>
      </c>
      <c r="K150" s="38">
        <v>198</v>
      </c>
      <c r="L150" s="38" t="s">
        <v>956</v>
      </c>
      <c r="M150" s="38">
        <v>1</v>
      </c>
      <c r="N150" s="38" t="s">
        <v>76</v>
      </c>
      <c r="O150" s="72" t="s">
        <v>435</v>
      </c>
      <c r="P150" s="72" t="s">
        <v>285</v>
      </c>
      <c r="Q150" s="72" t="s">
        <v>284</v>
      </c>
      <c r="R150" s="72" t="s">
        <v>306</v>
      </c>
      <c r="S150" s="72"/>
      <c r="T150" s="39">
        <v>3</v>
      </c>
      <c r="U150" s="39">
        <v>2011</v>
      </c>
      <c r="V150" s="39"/>
      <c r="W150" s="34">
        <v>3</v>
      </c>
      <c r="X150" s="39">
        <v>1</v>
      </c>
      <c r="AC150" s="34" t="s">
        <v>957</v>
      </c>
    </row>
    <row r="151" spans="1:29" s="34" customFormat="1" ht="16" customHeight="1">
      <c r="A151" s="46" t="s">
        <v>178</v>
      </c>
      <c r="B151" s="34">
        <f t="shared" si="3"/>
        <v>29</v>
      </c>
      <c r="C151" s="34">
        <v>3</v>
      </c>
      <c r="D151" s="48">
        <v>1.17778E-4</v>
      </c>
      <c r="E151" s="47"/>
      <c r="F151" s="36">
        <v>1.3</v>
      </c>
      <c r="G151" s="36"/>
      <c r="H151" s="37">
        <v>1</v>
      </c>
      <c r="I151" s="37">
        <v>1</v>
      </c>
      <c r="J151" s="38" t="s">
        <v>164</v>
      </c>
      <c r="K151" s="38">
        <v>199</v>
      </c>
      <c r="L151" s="38" t="s">
        <v>956</v>
      </c>
      <c r="M151" s="38">
        <v>1</v>
      </c>
      <c r="N151" s="38" t="s">
        <v>77</v>
      </c>
      <c r="O151" s="72" t="s">
        <v>435</v>
      </c>
      <c r="P151" s="72" t="s">
        <v>285</v>
      </c>
      <c r="Q151" s="72" t="s">
        <v>284</v>
      </c>
      <c r="R151" s="72" t="s">
        <v>306</v>
      </c>
      <c r="S151" s="72"/>
      <c r="T151" s="39">
        <v>3</v>
      </c>
      <c r="U151" s="39">
        <v>2011</v>
      </c>
      <c r="V151" s="39"/>
      <c r="W151" s="34">
        <v>3</v>
      </c>
      <c r="X151" s="39">
        <v>1</v>
      </c>
      <c r="AC151" s="34" t="s">
        <v>957</v>
      </c>
    </row>
    <row r="152" spans="1:29" s="34" customFormat="1" ht="16" customHeight="1">
      <c r="A152" s="46" t="s">
        <v>178</v>
      </c>
      <c r="B152" s="34">
        <f t="shared" si="3"/>
        <v>29</v>
      </c>
      <c r="C152" s="34">
        <v>4</v>
      </c>
      <c r="D152" s="48">
        <v>5.12862E-4</v>
      </c>
      <c r="E152" s="47"/>
      <c r="F152" s="36">
        <v>0.67600000000000005</v>
      </c>
      <c r="G152" s="36"/>
      <c r="H152" s="37">
        <v>1</v>
      </c>
      <c r="I152" s="37">
        <v>1</v>
      </c>
      <c r="J152" s="38" t="s">
        <v>164</v>
      </c>
      <c r="K152" s="38">
        <v>199</v>
      </c>
      <c r="L152" s="38" t="s">
        <v>956</v>
      </c>
      <c r="M152" s="38">
        <v>1</v>
      </c>
      <c r="N152" s="38" t="s">
        <v>77</v>
      </c>
      <c r="O152" s="72" t="s">
        <v>435</v>
      </c>
      <c r="P152" s="72" t="s">
        <v>285</v>
      </c>
      <c r="Q152" s="72" t="s">
        <v>284</v>
      </c>
      <c r="R152" s="72" t="s">
        <v>306</v>
      </c>
      <c r="S152" s="72"/>
      <c r="T152" s="39">
        <v>3</v>
      </c>
      <c r="U152" s="39">
        <v>2011</v>
      </c>
      <c r="V152" s="39"/>
      <c r="W152" s="34">
        <v>3</v>
      </c>
      <c r="X152" s="39">
        <v>1</v>
      </c>
      <c r="AC152" s="34" t="s">
        <v>957</v>
      </c>
    </row>
    <row r="153" spans="1:29" s="34" customFormat="1" ht="16" customHeight="1">
      <c r="A153" s="45" t="s">
        <v>165</v>
      </c>
      <c r="B153" s="34">
        <f t="shared" si="3"/>
        <v>30</v>
      </c>
      <c r="C153" s="34">
        <v>1</v>
      </c>
      <c r="D153" s="48">
        <v>3.1E-4</v>
      </c>
      <c r="E153" s="47"/>
      <c r="F153" s="36">
        <v>2.0699999999999998</v>
      </c>
      <c r="G153" s="36"/>
      <c r="H153" s="37">
        <v>1</v>
      </c>
      <c r="I153" s="37">
        <v>1</v>
      </c>
      <c r="J153" s="38" t="s">
        <v>164</v>
      </c>
      <c r="K153" s="38">
        <v>225</v>
      </c>
      <c r="L153" s="38" t="s">
        <v>956</v>
      </c>
      <c r="M153" s="38">
        <v>1</v>
      </c>
      <c r="N153" s="38" t="s">
        <v>74</v>
      </c>
      <c r="O153" s="72" t="s">
        <v>435</v>
      </c>
      <c r="P153" s="72" t="s">
        <v>285</v>
      </c>
      <c r="Q153" s="72" t="s">
        <v>284</v>
      </c>
      <c r="R153" s="72" t="s">
        <v>306</v>
      </c>
      <c r="S153" s="72"/>
      <c r="T153" s="39">
        <v>1</v>
      </c>
      <c r="U153" s="39">
        <v>2013</v>
      </c>
      <c r="V153" s="39" t="s">
        <v>166</v>
      </c>
      <c r="W153" s="34">
        <v>3</v>
      </c>
      <c r="X153" s="39">
        <v>1</v>
      </c>
      <c r="AC153" s="34" t="s">
        <v>957</v>
      </c>
    </row>
    <row r="154" spans="1:29" s="34" customFormat="1" ht="16" customHeight="1">
      <c r="A154" s="45" t="s">
        <v>165</v>
      </c>
      <c r="B154" s="34">
        <f t="shared" si="3"/>
        <v>30</v>
      </c>
      <c r="C154" s="34">
        <v>2</v>
      </c>
      <c r="D154" s="48">
        <v>1.2E-4</v>
      </c>
      <c r="E154" s="47"/>
      <c r="F154" s="36">
        <v>0.65</v>
      </c>
      <c r="G154" s="36"/>
      <c r="H154" s="37">
        <v>1</v>
      </c>
      <c r="I154" s="37">
        <v>1</v>
      </c>
      <c r="J154" s="38" t="s">
        <v>164</v>
      </c>
      <c r="K154" s="38">
        <v>225</v>
      </c>
      <c r="L154" s="38" t="s">
        <v>956</v>
      </c>
      <c r="M154" s="38">
        <v>1</v>
      </c>
      <c r="N154" s="38" t="s">
        <v>74</v>
      </c>
      <c r="O154" s="72" t="s">
        <v>435</v>
      </c>
      <c r="P154" s="72" t="s">
        <v>285</v>
      </c>
      <c r="Q154" s="72" t="s">
        <v>284</v>
      </c>
      <c r="R154" s="72" t="s">
        <v>306</v>
      </c>
      <c r="S154" s="72"/>
      <c r="T154" s="39">
        <v>1</v>
      </c>
      <c r="U154" s="39">
        <v>2013</v>
      </c>
      <c r="V154" s="39" t="s">
        <v>166</v>
      </c>
      <c r="W154" s="34">
        <v>3</v>
      </c>
      <c r="X154" s="39">
        <v>1</v>
      </c>
      <c r="AC154" s="34" t="s">
        <v>957</v>
      </c>
    </row>
    <row r="155" spans="1:29" s="34" customFormat="1" ht="16" customHeight="1">
      <c r="A155" s="45" t="s">
        <v>165</v>
      </c>
      <c r="B155" s="34">
        <f t="shared" si="3"/>
        <v>30</v>
      </c>
      <c r="C155" s="34">
        <v>3</v>
      </c>
      <c r="D155" s="48">
        <v>1E-4</v>
      </c>
      <c r="E155" s="47"/>
      <c r="F155" s="36">
        <v>1.3</v>
      </c>
      <c r="G155" s="36"/>
      <c r="H155" s="37">
        <v>1</v>
      </c>
      <c r="I155" s="37">
        <v>1</v>
      </c>
      <c r="J155" s="38" t="s">
        <v>164</v>
      </c>
      <c r="K155" s="38">
        <v>194</v>
      </c>
      <c r="L155" s="38" t="s">
        <v>956</v>
      </c>
      <c r="M155" s="38">
        <v>1</v>
      </c>
      <c r="N155" s="38" t="s">
        <v>77</v>
      </c>
      <c r="O155" s="72" t="s">
        <v>435</v>
      </c>
      <c r="P155" s="72" t="s">
        <v>285</v>
      </c>
      <c r="Q155" s="72" t="s">
        <v>284</v>
      </c>
      <c r="R155" s="72" t="s">
        <v>306</v>
      </c>
      <c r="S155" s="72"/>
      <c r="T155" s="39">
        <v>1</v>
      </c>
      <c r="U155" s="39">
        <v>2013</v>
      </c>
      <c r="V155" s="39" t="s">
        <v>166</v>
      </c>
      <c r="W155" s="34">
        <v>3</v>
      </c>
      <c r="X155" s="39">
        <v>1</v>
      </c>
      <c r="AC155" s="34" t="s">
        <v>957</v>
      </c>
    </row>
    <row r="156" spans="1:29" s="34" customFormat="1" ht="16" customHeight="1">
      <c r="A156" s="45" t="s">
        <v>165</v>
      </c>
      <c r="B156" s="34">
        <f t="shared" si="3"/>
        <v>30</v>
      </c>
      <c r="C156" s="34">
        <v>4</v>
      </c>
      <c r="D156" s="48">
        <v>5.0000000000000001E-4</v>
      </c>
      <c r="E156" s="47"/>
      <c r="F156" s="36">
        <v>0.67600000000000005</v>
      </c>
      <c r="G156" s="35"/>
      <c r="H156" s="37">
        <v>1</v>
      </c>
      <c r="I156" s="37">
        <v>1</v>
      </c>
      <c r="J156" s="38" t="s">
        <v>164</v>
      </c>
      <c r="K156" s="38">
        <v>194</v>
      </c>
      <c r="L156" s="38" t="s">
        <v>956</v>
      </c>
      <c r="M156" s="38">
        <v>1</v>
      </c>
      <c r="N156" s="38" t="s">
        <v>77</v>
      </c>
      <c r="O156" s="72" t="s">
        <v>435</v>
      </c>
      <c r="P156" s="72" t="s">
        <v>285</v>
      </c>
      <c r="Q156" s="72" t="s">
        <v>284</v>
      </c>
      <c r="R156" s="72" t="s">
        <v>306</v>
      </c>
      <c r="S156" s="72"/>
      <c r="T156" s="39">
        <v>1</v>
      </c>
      <c r="U156" s="39">
        <v>2013</v>
      </c>
      <c r="V156" s="39" t="s">
        <v>166</v>
      </c>
      <c r="W156" s="34">
        <v>3</v>
      </c>
      <c r="X156" s="39">
        <v>1</v>
      </c>
      <c r="AC156" s="34" t="s">
        <v>957</v>
      </c>
    </row>
    <row r="157" spans="1:29" s="34" customFormat="1" ht="16" customHeight="1">
      <c r="A157" s="46" t="s">
        <v>273</v>
      </c>
      <c r="B157" s="34">
        <f t="shared" si="3"/>
        <v>31</v>
      </c>
      <c r="C157" s="34">
        <v>1</v>
      </c>
      <c r="D157" s="48">
        <v>-1.2E-2</v>
      </c>
      <c r="E157" s="47"/>
      <c r="F157" s="36">
        <v>-1.54</v>
      </c>
      <c r="G157" s="36"/>
      <c r="H157" s="37">
        <v>1</v>
      </c>
      <c r="I157" s="37">
        <v>9</v>
      </c>
      <c r="J157" s="38" t="s">
        <v>65</v>
      </c>
      <c r="K157" s="38">
        <v>552</v>
      </c>
      <c r="L157" s="38" t="s">
        <v>188</v>
      </c>
      <c r="M157" s="38">
        <v>1</v>
      </c>
      <c r="N157" s="38" t="s">
        <v>74</v>
      </c>
      <c r="O157" s="72" t="s">
        <v>435</v>
      </c>
      <c r="P157" s="72" t="s">
        <v>413</v>
      </c>
      <c r="Q157" s="72" t="s">
        <v>439</v>
      </c>
      <c r="R157" s="72"/>
      <c r="S157" s="72"/>
      <c r="T157" s="39">
        <v>1</v>
      </c>
      <c r="U157" s="39">
        <v>2011</v>
      </c>
      <c r="V157" s="39" t="s">
        <v>274</v>
      </c>
      <c r="W157" s="34">
        <v>3</v>
      </c>
      <c r="X157" s="39">
        <v>1</v>
      </c>
      <c r="AC157" s="34" t="s">
        <v>958</v>
      </c>
    </row>
    <row r="158" spans="1:29" s="34" customFormat="1" ht="16" customHeight="1">
      <c r="A158" s="46" t="s">
        <v>273</v>
      </c>
      <c r="B158" s="34">
        <f t="shared" si="3"/>
        <v>31</v>
      </c>
      <c r="C158" s="34">
        <v>2</v>
      </c>
      <c r="D158" s="48">
        <v>1E-3</v>
      </c>
      <c r="E158" s="47"/>
      <c r="F158" s="36">
        <v>0.05</v>
      </c>
      <c r="G158" s="36"/>
      <c r="H158" s="37">
        <v>1</v>
      </c>
      <c r="I158" s="37">
        <v>9</v>
      </c>
      <c r="J158" s="38" t="s">
        <v>65</v>
      </c>
      <c r="K158" s="38">
        <v>551</v>
      </c>
      <c r="L158" s="38" t="s">
        <v>188</v>
      </c>
      <c r="M158" s="38">
        <v>1</v>
      </c>
      <c r="N158" s="38" t="s">
        <v>74</v>
      </c>
      <c r="O158" s="72" t="s">
        <v>435</v>
      </c>
      <c r="P158" s="72" t="s">
        <v>413</v>
      </c>
      <c r="Q158" s="72" t="s">
        <v>439</v>
      </c>
      <c r="R158" s="72"/>
      <c r="S158" s="72"/>
      <c r="T158" s="39">
        <v>1</v>
      </c>
      <c r="U158" s="39">
        <v>2011</v>
      </c>
      <c r="V158" s="39" t="s">
        <v>274</v>
      </c>
      <c r="W158" s="34">
        <v>3</v>
      </c>
      <c r="X158" s="39">
        <v>1</v>
      </c>
      <c r="Z158" s="34">
        <v>1</v>
      </c>
      <c r="AC158" s="34" t="s">
        <v>958</v>
      </c>
    </row>
    <row r="159" spans="1:29" s="34" customFormat="1" ht="16" customHeight="1">
      <c r="A159" s="46" t="s">
        <v>273</v>
      </c>
      <c r="B159" s="34">
        <f t="shared" si="3"/>
        <v>31</v>
      </c>
      <c r="C159" s="34">
        <v>3</v>
      </c>
      <c r="D159" s="48">
        <v>-6.0000000000000001E-3</v>
      </c>
      <c r="E159" s="47"/>
      <c r="F159" s="36">
        <v>-0.98</v>
      </c>
      <c r="G159" s="36"/>
      <c r="H159" s="37">
        <v>3</v>
      </c>
      <c r="I159" s="37">
        <v>9</v>
      </c>
      <c r="J159" s="38" t="s">
        <v>65</v>
      </c>
      <c r="K159" s="38">
        <v>552</v>
      </c>
      <c r="L159" s="38" t="s">
        <v>188</v>
      </c>
      <c r="M159" s="38">
        <v>1</v>
      </c>
      <c r="N159" s="38" t="s">
        <v>74</v>
      </c>
      <c r="O159" s="72" t="s">
        <v>435</v>
      </c>
      <c r="P159" s="72" t="s">
        <v>413</v>
      </c>
      <c r="Q159" s="72" t="s">
        <v>439</v>
      </c>
      <c r="R159" s="72"/>
      <c r="S159" s="72"/>
      <c r="T159" s="39">
        <v>1</v>
      </c>
      <c r="U159" s="39">
        <v>2011</v>
      </c>
      <c r="V159" s="39" t="s">
        <v>274</v>
      </c>
      <c r="W159" s="34">
        <v>3</v>
      </c>
      <c r="X159" s="39">
        <v>1</v>
      </c>
      <c r="AC159" s="34" t="s">
        <v>958</v>
      </c>
    </row>
    <row r="160" spans="1:29" s="34" customFormat="1" ht="16" customHeight="1">
      <c r="A160" s="46" t="s">
        <v>273</v>
      </c>
      <c r="B160" s="34">
        <f t="shared" si="3"/>
        <v>31</v>
      </c>
      <c r="C160" s="34">
        <v>4</v>
      </c>
      <c r="D160" s="48">
        <v>-7.0000000000000001E-3</v>
      </c>
      <c r="E160" s="47"/>
      <c r="F160" s="36">
        <v>-0.42</v>
      </c>
      <c r="G160" s="36"/>
      <c r="H160" s="37">
        <v>3</v>
      </c>
      <c r="I160" s="37">
        <v>9</v>
      </c>
      <c r="J160" s="38" t="s">
        <v>65</v>
      </c>
      <c r="K160" s="38">
        <v>551</v>
      </c>
      <c r="L160" s="38" t="s">
        <v>188</v>
      </c>
      <c r="M160" s="38">
        <v>1</v>
      </c>
      <c r="N160" s="38" t="s">
        <v>74</v>
      </c>
      <c r="O160" s="72" t="s">
        <v>435</v>
      </c>
      <c r="P160" s="72" t="s">
        <v>413</v>
      </c>
      <c r="Q160" s="72" t="s">
        <v>439</v>
      </c>
      <c r="R160" s="72"/>
      <c r="S160" s="72"/>
      <c r="T160" s="39">
        <v>1</v>
      </c>
      <c r="U160" s="39">
        <v>2011</v>
      </c>
      <c r="V160" s="39" t="s">
        <v>274</v>
      </c>
      <c r="W160" s="34">
        <v>3</v>
      </c>
      <c r="X160" s="39">
        <v>1</v>
      </c>
      <c r="Z160" s="34">
        <v>1</v>
      </c>
      <c r="AC160" s="34" t="s">
        <v>958</v>
      </c>
    </row>
    <row r="161" spans="1:29" s="34" customFormat="1" ht="16" customHeight="1">
      <c r="A161" s="46" t="s">
        <v>273</v>
      </c>
      <c r="B161" s="34">
        <f t="shared" si="3"/>
        <v>31</v>
      </c>
      <c r="C161" s="34">
        <v>5</v>
      </c>
      <c r="D161" s="48">
        <v>-4.0000000000000001E-3</v>
      </c>
      <c r="E161" s="47"/>
      <c r="F161" s="36">
        <v>-0.41</v>
      </c>
      <c r="G161" s="36"/>
      <c r="H161" s="37">
        <v>1</v>
      </c>
      <c r="I161" s="37">
        <v>9</v>
      </c>
      <c r="J161" s="38" t="s">
        <v>275</v>
      </c>
      <c r="K161" s="38">
        <v>310</v>
      </c>
      <c r="L161" s="38" t="s">
        <v>188</v>
      </c>
      <c r="M161" s="38">
        <v>1</v>
      </c>
      <c r="N161" s="38" t="s">
        <v>74</v>
      </c>
      <c r="O161" s="72" t="s">
        <v>435</v>
      </c>
      <c r="P161" s="72" t="s">
        <v>413</v>
      </c>
      <c r="Q161" s="72" t="s">
        <v>439</v>
      </c>
      <c r="R161" s="72"/>
      <c r="S161" s="72"/>
      <c r="T161" s="39">
        <v>1</v>
      </c>
      <c r="U161" s="39">
        <v>2011</v>
      </c>
      <c r="V161" s="39" t="s">
        <v>274</v>
      </c>
      <c r="W161" s="34">
        <v>3</v>
      </c>
      <c r="X161" s="39">
        <v>1</v>
      </c>
      <c r="AC161" s="34" t="s">
        <v>960</v>
      </c>
    </row>
    <row r="162" spans="1:29" s="34" customFormat="1" ht="16" customHeight="1">
      <c r="A162" s="46" t="s">
        <v>273</v>
      </c>
      <c r="B162" s="34">
        <f t="shared" si="3"/>
        <v>31</v>
      </c>
      <c r="C162" s="34">
        <v>6</v>
      </c>
      <c r="D162" s="48">
        <v>8.5000000000000006E-2</v>
      </c>
      <c r="E162" s="47"/>
      <c r="F162" s="36">
        <v>2.4900000000000002</v>
      </c>
      <c r="G162" s="36"/>
      <c r="H162" s="37">
        <v>1</v>
      </c>
      <c r="I162" s="37">
        <v>9</v>
      </c>
      <c r="J162" s="38" t="s">
        <v>275</v>
      </c>
      <c r="K162" s="38">
        <v>309</v>
      </c>
      <c r="L162" s="38" t="s">
        <v>188</v>
      </c>
      <c r="M162" s="38">
        <v>1</v>
      </c>
      <c r="N162" s="38" t="s">
        <v>74</v>
      </c>
      <c r="O162" s="72" t="s">
        <v>435</v>
      </c>
      <c r="P162" s="72" t="s">
        <v>413</v>
      </c>
      <c r="Q162" s="72" t="s">
        <v>439</v>
      </c>
      <c r="R162" s="72"/>
      <c r="S162" s="72"/>
      <c r="T162" s="39">
        <v>1</v>
      </c>
      <c r="U162" s="39">
        <v>2011</v>
      </c>
      <c r="V162" s="39" t="s">
        <v>274</v>
      </c>
      <c r="W162" s="34">
        <v>3</v>
      </c>
      <c r="X162" s="39">
        <v>1</v>
      </c>
      <c r="Z162" s="34">
        <v>1</v>
      </c>
      <c r="AC162" s="34" t="s">
        <v>960</v>
      </c>
    </row>
    <row r="163" spans="1:29" s="34" customFormat="1" ht="16" customHeight="1">
      <c r="A163" s="46" t="s">
        <v>273</v>
      </c>
      <c r="B163" s="34">
        <f t="shared" si="3"/>
        <v>31</v>
      </c>
      <c r="C163" s="34">
        <v>7</v>
      </c>
      <c r="D163" s="48">
        <v>1E-3</v>
      </c>
      <c r="E163" s="47"/>
      <c r="F163" s="36">
        <v>0.16</v>
      </c>
      <c r="G163" s="36"/>
      <c r="H163" s="37">
        <v>3</v>
      </c>
      <c r="I163" s="37">
        <v>9</v>
      </c>
      <c r="J163" s="38" t="s">
        <v>275</v>
      </c>
      <c r="K163" s="38">
        <v>310</v>
      </c>
      <c r="L163" s="38" t="s">
        <v>188</v>
      </c>
      <c r="M163" s="38">
        <v>1</v>
      </c>
      <c r="N163" s="38" t="s">
        <v>74</v>
      </c>
      <c r="O163" s="72" t="s">
        <v>435</v>
      </c>
      <c r="P163" s="72" t="s">
        <v>413</v>
      </c>
      <c r="Q163" s="72" t="s">
        <v>439</v>
      </c>
      <c r="R163" s="72"/>
      <c r="S163" s="72"/>
      <c r="T163" s="39">
        <v>1</v>
      </c>
      <c r="U163" s="39">
        <v>2011</v>
      </c>
      <c r="V163" s="39" t="s">
        <v>274</v>
      </c>
      <c r="W163" s="34">
        <v>3</v>
      </c>
      <c r="X163" s="39">
        <v>1</v>
      </c>
      <c r="AC163" s="34" t="s">
        <v>960</v>
      </c>
    </row>
    <row r="164" spans="1:29" s="34" customFormat="1" ht="16" customHeight="1">
      <c r="A164" s="46" t="s">
        <v>273</v>
      </c>
      <c r="B164" s="34">
        <f t="shared" si="3"/>
        <v>31</v>
      </c>
      <c r="C164" s="34">
        <v>8</v>
      </c>
      <c r="D164" s="48">
        <v>4.8000000000000001E-2</v>
      </c>
      <c r="E164" s="47"/>
      <c r="F164" s="36">
        <v>1.67</v>
      </c>
      <c r="G164" s="36"/>
      <c r="H164" s="37">
        <v>3</v>
      </c>
      <c r="I164" s="37">
        <v>9</v>
      </c>
      <c r="J164" s="38" t="s">
        <v>275</v>
      </c>
      <c r="K164" s="38">
        <v>309</v>
      </c>
      <c r="L164" s="38" t="s">
        <v>188</v>
      </c>
      <c r="M164" s="38">
        <v>1</v>
      </c>
      <c r="N164" s="38" t="s">
        <v>74</v>
      </c>
      <c r="O164" s="72" t="s">
        <v>435</v>
      </c>
      <c r="P164" s="72" t="s">
        <v>413</v>
      </c>
      <c r="Q164" s="72" t="s">
        <v>439</v>
      </c>
      <c r="R164" s="72"/>
      <c r="S164" s="72"/>
      <c r="T164" s="39">
        <v>1</v>
      </c>
      <c r="U164" s="39">
        <v>2011</v>
      </c>
      <c r="V164" s="39" t="s">
        <v>274</v>
      </c>
      <c r="W164" s="34">
        <v>3</v>
      </c>
      <c r="X164" s="39">
        <v>1</v>
      </c>
      <c r="Z164" s="34">
        <v>1</v>
      </c>
      <c r="AC164" s="34" t="s">
        <v>960</v>
      </c>
    </row>
    <row r="165" spans="1:29" s="34" customFormat="1" ht="16" customHeight="1">
      <c r="A165" s="46" t="s">
        <v>273</v>
      </c>
      <c r="B165" s="34">
        <f t="shared" si="3"/>
        <v>31</v>
      </c>
      <c r="C165" s="34">
        <v>9</v>
      </c>
      <c r="D165" s="48">
        <v>-5.8000000000000003E-2</v>
      </c>
      <c r="E165" s="47"/>
      <c r="F165" s="36">
        <v>-2.34</v>
      </c>
      <c r="G165" s="36"/>
      <c r="H165" s="37">
        <v>1</v>
      </c>
      <c r="I165" s="37">
        <v>9</v>
      </c>
      <c r="J165" s="38" t="s">
        <v>164</v>
      </c>
      <c r="K165" s="38">
        <v>172</v>
      </c>
      <c r="L165" s="38" t="s">
        <v>188</v>
      </c>
      <c r="M165" s="38">
        <v>1</v>
      </c>
      <c r="N165" s="38" t="s">
        <v>74</v>
      </c>
      <c r="O165" s="72" t="s">
        <v>435</v>
      </c>
      <c r="P165" s="72" t="s">
        <v>413</v>
      </c>
      <c r="Q165" s="72" t="s">
        <v>439</v>
      </c>
      <c r="R165" s="72"/>
      <c r="S165" s="72"/>
      <c r="T165" s="39">
        <v>1</v>
      </c>
      <c r="U165" s="39">
        <v>2011</v>
      </c>
      <c r="V165" s="39" t="s">
        <v>274</v>
      </c>
      <c r="W165" s="34">
        <v>3</v>
      </c>
      <c r="X165" s="39">
        <v>1</v>
      </c>
      <c r="AC165" s="34" t="s">
        <v>959</v>
      </c>
    </row>
    <row r="166" spans="1:29" s="34" customFormat="1" ht="16" customHeight="1">
      <c r="A166" s="46" t="s">
        <v>273</v>
      </c>
      <c r="B166" s="34">
        <f t="shared" si="3"/>
        <v>31</v>
      </c>
      <c r="C166" s="34">
        <v>10</v>
      </c>
      <c r="D166" s="48">
        <v>-0.14499999999999999</v>
      </c>
      <c r="E166" s="47"/>
      <c r="F166" s="36">
        <v>-2.4900000000000002</v>
      </c>
      <c r="G166" s="36"/>
      <c r="H166" s="37">
        <v>1</v>
      </c>
      <c r="I166" s="37">
        <v>9</v>
      </c>
      <c r="J166" s="38" t="s">
        <v>164</v>
      </c>
      <c r="K166" s="38">
        <v>171</v>
      </c>
      <c r="L166" s="38" t="s">
        <v>188</v>
      </c>
      <c r="M166" s="38">
        <v>1</v>
      </c>
      <c r="N166" s="38" t="s">
        <v>74</v>
      </c>
      <c r="O166" s="72" t="s">
        <v>435</v>
      </c>
      <c r="P166" s="72" t="s">
        <v>413</v>
      </c>
      <c r="Q166" s="72" t="s">
        <v>439</v>
      </c>
      <c r="R166" s="72"/>
      <c r="S166" s="72"/>
      <c r="T166" s="39">
        <v>1</v>
      </c>
      <c r="U166" s="39">
        <v>2011</v>
      </c>
      <c r="V166" s="39" t="s">
        <v>274</v>
      </c>
      <c r="W166" s="34">
        <v>3</v>
      </c>
      <c r="X166" s="39">
        <v>1</v>
      </c>
      <c r="Z166" s="34">
        <v>1</v>
      </c>
      <c r="AC166" s="34" t="s">
        <v>959</v>
      </c>
    </row>
    <row r="167" spans="1:29" s="34" customFormat="1" ht="16" customHeight="1">
      <c r="A167" s="46" t="s">
        <v>273</v>
      </c>
      <c r="B167" s="34">
        <f t="shared" si="3"/>
        <v>31</v>
      </c>
      <c r="C167" s="34">
        <v>11</v>
      </c>
      <c r="D167" s="48">
        <v>-3.9E-2</v>
      </c>
      <c r="E167" s="47"/>
      <c r="F167" s="36">
        <v>-2.21</v>
      </c>
      <c r="G167" s="36"/>
      <c r="H167" s="37">
        <v>3</v>
      </c>
      <c r="I167" s="37">
        <v>9</v>
      </c>
      <c r="J167" s="38" t="s">
        <v>164</v>
      </c>
      <c r="K167" s="38">
        <v>172</v>
      </c>
      <c r="L167" s="38" t="s">
        <v>188</v>
      </c>
      <c r="M167" s="38">
        <v>1</v>
      </c>
      <c r="N167" s="38" t="s">
        <v>74</v>
      </c>
      <c r="O167" s="72" t="s">
        <v>435</v>
      </c>
      <c r="P167" s="72" t="s">
        <v>413</v>
      </c>
      <c r="Q167" s="72" t="s">
        <v>439</v>
      </c>
      <c r="R167" s="72"/>
      <c r="S167" s="72"/>
      <c r="T167" s="39">
        <v>1</v>
      </c>
      <c r="U167" s="39">
        <v>2011</v>
      </c>
      <c r="V167" s="39" t="s">
        <v>274</v>
      </c>
      <c r="W167" s="34">
        <v>3</v>
      </c>
      <c r="X167" s="39">
        <v>1</v>
      </c>
      <c r="AC167" s="34" t="s">
        <v>959</v>
      </c>
    </row>
    <row r="168" spans="1:29" s="34" customFormat="1" ht="16" customHeight="1">
      <c r="A168" s="46" t="s">
        <v>273</v>
      </c>
      <c r="B168" s="34">
        <f t="shared" si="3"/>
        <v>31</v>
      </c>
      <c r="C168" s="34">
        <v>12</v>
      </c>
      <c r="D168" s="48">
        <v>-0.107</v>
      </c>
      <c r="E168" s="47"/>
      <c r="F168" s="36">
        <v>-2.59</v>
      </c>
      <c r="G168" s="36"/>
      <c r="H168" s="37">
        <v>3</v>
      </c>
      <c r="I168" s="37">
        <v>9</v>
      </c>
      <c r="J168" s="38" t="s">
        <v>164</v>
      </c>
      <c r="K168" s="38">
        <v>171</v>
      </c>
      <c r="L168" s="38" t="s">
        <v>188</v>
      </c>
      <c r="M168" s="38">
        <v>1</v>
      </c>
      <c r="N168" s="38" t="s">
        <v>74</v>
      </c>
      <c r="O168" s="72" t="s">
        <v>435</v>
      </c>
      <c r="P168" s="72" t="s">
        <v>413</v>
      </c>
      <c r="Q168" s="72" t="s">
        <v>439</v>
      </c>
      <c r="R168" s="72"/>
      <c r="S168" s="72"/>
      <c r="T168" s="39">
        <v>1</v>
      </c>
      <c r="U168" s="39">
        <v>2011</v>
      </c>
      <c r="V168" s="39" t="s">
        <v>274</v>
      </c>
      <c r="W168" s="34">
        <v>3</v>
      </c>
      <c r="X168" s="39">
        <v>1</v>
      </c>
      <c r="Z168" s="34">
        <v>1</v>
      </c>
      <c r="AC168" s="34" t="s">
        <v>959</v>
      </c>
    </row>
    <row r="169" spans="1:29" s="34" customFormat="1" ht="16" customHeight="1">
      <c r="A169" s="46" t="s">
        <v>273</v>
      </c>
      <c r="B169" s="34">
        <f t="shared" si="3"/>
        <v>31</v>
      </c>
      <c r="C169" s="34">
        <v>13</v>
      </c>
      <c r="D169" s="48">
        <v>-1.0169999999999999</v>
      </c>
      <c r="E169" s="47"/>
      <c r="F169" s="36">
        <v>-2.52</v>
      </c>
      <c r="G169" s="36"/>
      <c r="H169" s="37">
        <v>1</v>
      </c>
      <c r="I169" s="37">
        <v>9</v>
      </c>
      <c r="J169" s="38" t="s">
        <v>164</v>
      </c>
      <c r="K169" s="38">
        <v>170</v>
      </c>
      <c r="L169" s="38" t="s">
        <v>188</v>
      </c>
      <c r="M169" s="38">
        <v>1</v>
      </c>
      <c r="N169" s="38" t="s">
        <v>74</v>
      </c>
      <c r="O169" s="72" t="s">
        <v>435</v>
      </c>
      <c r="P169" s="72" t="s">
        <v>413</v>
      </c>
      <c r="Q169" s="72" t="s">
        <v>439</v>
      </c>
      <c r="R169" s="72"/>
      <c r="S169" s="72"/>
      <c r="T169" s="39">
        <v>1</v>
      </c>
      <c r="U169" s="39">
        <v>2011</v>
      </c>
      <c r="V169" s="39" t="s">
        <v>274</v>
      </c>
      <c r="W169" s="34">
        <v>3</v>
      </c>
      <c r="X169" s="39">
        <v>1</v>
      </c>
      <c r="Z169" s="34">
        <v>1</v>
      </c>
      <c r="AC169" s="34" t="s">
        <v>959</v>
      </c>
    </row>
    <row r="170" spans="1:29" s="34" customFormat="1" ht="16" customHeight="1">
      <c r="A170" s="46" t="s">
        <v>273</v>
      </c>
      <c r="B170" s="34">
        <f t="shared" si="3"/>
        <v>31</v>
      </c>
      <c r="C170" s="34">
        <v>14</v>
      </c>
      <c r="D170" s="48">
        <v>-0.55600000000000005</v>
      </c>
      <c r="E170" s="47"/>
      <c r="F170" s="36">
        <v>-1.95</v>
      </c>
      <c r="G170" s="36"/>
      <c r="H170" s="37">
        <v>3</v>
      </c>
      <c r="I170" s="37">
        <v>9</v>
      </c>
      <c r="J170" s="38" t="s">
        <v>164</v>
      </c>
      <c r="K170" s="38">
        <v>170</v>
      </c>
      <c r="L170" s="38" t="s">
        <v>188</v>
      </c>
      <c r="M170" s="38">
        <v>1</v>
      </c>
      <c r="N170" s="38" t="s">
        <v>74</v>
      </c>
      <c r="O170" s="72" t="s">
        <v>435</v>
      </c>
      <c r="P170" s="72" t="s">
        <v>413</v>
      </c>
      <c r="Q170" s="72" t="s">
        <v>439</v>
      </c>
      <c r="R170" s="72"/>
      <c r="S170" s="72"/>
      <c r="T170" s="39">
        <v>1</v>
      </c>
      <c r="U170" s="39">
        <v>2011</v>
      </c>
      <c r="V170" s="39" t="s">
        <v>274</v>
      </c>
      <c r="W170" s="34">
        <v>3</v>
      </c>
      <c r="X170" s="39">
        <v>1</v>
      </c>
      <c r="Z170" s="34">
        <v>1</v>
      </c>
      <c r="AC170" s="34" t="s">
        <v>959</v>
      </c>
    </row>
    <row r="171" spans="1:29" s="34" customFormat="1" ht="16" customHeight="1">
      <c r="A171" s="46" t="s">
        <v>273</v>
      </c>
      <c r="B171" s="34">
        <f t="shared" si="3"/>
        <v>31</v>
      </c>
      <c r="C171" s="34">
        <v>15</v>
      </c>
      <c r="D171" s="48">
        <v>0.24099999999999999</v>
      </c>
      <c r="E171" s="47"/>
      <c r="F171" s="36">
        <v>1.85</v>
      </c>
      <c r="G171" s="36"/>
      <c r="H171" s="37">
        <v>1</v>
      </c>
      <c r="I171" s="37">
        <v>9</v>
      </c>
      <c r="J171" s="38" t="s">
        <v>275</v>
      </c>
      <c r="K171" s="38">
        <v>308</v>
      </c>
      <c r="L171" s="38" t="s">
        <v>188</v>
      </c>
      <c r="M171" s="38">
        <v>1</v>
      </c>
      <c r="N171" s="38" t="s">
        <v>74</v>
      </c>
      <c r="O171" s="72" t="s">
        <v>435</v>
      </c>
      <c r="P171" s="72" t="s">
        <v>413</v>
      </c>
      <c r="Q171" s="72" t="s">
        <v>439</v>
      </c>
      <c r="R171" s="72"/>
      <c r="S171" s="72"/>
      <c r="T171" s="39">
        <v>1</v>
      </c>
      <c r="U171" s="39">
        <v>2011</v>
      </c>
      <c r="V171" s="39" t="s">
        <v>274</v>
      </c>
      <c r="W171" s="34">
        <v>3</v>
      </c>
      <c r="X171" s="39">
        <v>1</v>
      </c>
      <c r="Z171" s="34">
        <v>1</v>
      </c>
      <c r="AC171" s="34" t="s">
        <v>960</v>
      </c>
    </row>
    <row r="172" spans="1:29" s="34" customFormat="1" ht="16" customHeight="1">
      <c r="A172" s="46" t="s">
        <v>273</v>
      </c>
      <c r="B172" s="34">
        <f t="shared" si="3"/>
        <v>31</v>
      </c>
      <c r="C172" s="34">
        <v>16</v>
      </c>
      <c r="D172" s="48">
        <v>0.108</v>
      </c>
      <c r="E172" s="47"/>
      <c r="F172" s="36">
        <v>0.97</v>
      </c>
      <c r="G172" s="36"/>
      <c r="H172" s="37">
        <v>3</v>
      </c>
      <c r="I172" s="37">
        <v>9</v>
      </c>
      <c r="J172" s="38" t="s">
        <v>275</v>
      </c>
      <c r="K172" s="38">
        <v>308</v>
      </c>
      <c r="L172" s="38" t="s">
        <v>188</v>
      </c>
      <c r="M172" s="38">
        <v>1</v>
      </c>
      <c r="N172" s="38" t="s">
        <v>74</v>
      </c>
      <c r="O172" s="72" t="s">
        <v>435</v>
      </c>
      <c r="P172" s="72" t="s">
        <v>413</v>
      </c>
      <c r="Q172" s="72" t="s">
        <v>439</v>
      </c>
      <c r="R172" s="72"/>
      <c r="S172" s="72"/>
      <c r="T172" s="39">
        <v>1</v>
      </c>
      <c r="U172" s="39">
        <v>2011</v>
      </c>
      <c r="V172" s="39" t="s">
        <v>274</v>
      </c>
      <c r="W172" s="34">
        <v>3</v>
      </c>
      <c r="X172" s="39">
        <v>1</v>
      </c>
      <c r="Z172" s="34">
        <v>1</v>
      </c>
      <c r="AC172" s="34" t="s">
        <v>960</v>
      </c>
    </row>
    <row r="173" spans="1:29" s="34" customFormat="1" ht="16" customHeight="1">
      <c r="A173" s="46" t="s">
        <v>273</v>
      </c>
      <c r="B173" s="34">
        <f t="shared" si="3"/>
        <v>31</v>
      </c>
      <c r="C173" s="34">
        <v>17</v>
      </c>
      <c r="D173" s="48">
        <v>-0.125</v>
      </c>
      <c r="E173" s="47"/>
      <c r="F173" s="36">
        <v>-2.0299999999999998</v>
      </c>
      <c r="G173" s="36"/>
      <c r="H173" s="37">
        <v>1</v>
      </c>
      <c r="I173" s="37">
        <v>9</v>
      </c>
      <c r="J173" s="38" t="s">
        <v>164</v>
      </c>
      <c r="K173" s="38">
        <v>170</v>
      </c>
      <c r="L173" s="38" t="s">
        <v>188</v>
      </c>
      <c r="M173" s="38">
        <v>1</v>
      </c>
      <c r="N173" s="38" t="s">
        <v>74</v>
      </c>
      <c r="O173" s="72" t="s">
        <v>435</v>
      </c>
      <c r="P173" s="72" t="s">
        <v>413</v>
      </c>
      <c r="Q173" s="72" t="s">
        <v>439</v>
      </c>
      <c r="R173" s="72"/>
      <c r="S173" s="72"/>
      <c r="T173" s="39">
        <v>1</v>
      </c>
      <c r="U173" s="39">
        <v>2011</v>
      </c>
      <c r="V173" s="39" t="s">
        <v>274</v>
      </c>
      <c r="W173" s="34">
        <v>3</v>
      </c>
      <c r="X173" s="39">
        <v>1</v>
      </c>
      <c r="AC173" s="34" t="s">
        <v>959</v>
      </c>
    </row>
    <row r="174" spans="1:29" s="34" customFormat="1" ht="16" customHeight="1">
      <c r="A174" s="46" t="s">
        <v>273</v>
      </c>
      <c r="B174" s="34">
        <f t="shared" si="3"/>
        <v>31</v>
      </c>
      <c r="C174" s="34">
        <v>18</v>
      </c>
      <c r="D174" s="48">
        <v>-8.3000000000000004E-2</v>
      </c>
      <c r="E174" s="47"/>
      <c r="F174" s="36">
        <v>-1.9</v>
      </c>
      <c r="G174" s="36"/>
      <c r="H174" s="37">
        <v>3</v>
      </c>
      <c r="I174" s="37">
        <v>9</v>
      </c>
      <c r="J174" s="38" t="s">
        <v>164</v>
      </c>
      <c r="K174" s="38">
        <v>170</v>
      </c>
      <c r="L174" s="38" t="s">
        <v>188</v>
      </c>
      <c r="M174" s="38">
        <v>1</v>
      </c>
      <c r="N174" s="38" t="s">
        <v>74</v>
      </c>
      <c r="O174" s="72" t="s">
        <v>435</v>
      </c>
      <c r="P174" s="72" t="s">
        <v>413</v>
      </c>
      <c r="Q174" s="72" t="s">
        <v>439</v>
      </c>
      <c r="R174" s="72"/>
      <c r="S174" s="72"/>
      <c r="T174" s="39">
        <v>1</v>
      </c>
      <c r="U174" s="39">
        <v>2011</v>
      </c>
      <c r="V174" s="39" t="s">
        <v>274</v>
      </c>
      <c r="W174" s="34">
        <v>3</v>
      </c>
      <c r="X174" s="39">
        <v>1</v>
      </c>
      <c r="AC174" s="34" t="s">
        <v>959</v>
      </c>
    </row>
    <row r="175" spans="1:29" s="34" customFormat="1" ht="16" customHeight="1">
      <c r="A175" s="46" t="s">
        <v>273</v>
      </c>
      <c r="B175" s="34">
        <f t="shared" si="3"/>
        <v>31</v>
      </c>
      <c r="C175" s="34">
        <v>19</v>
      </c>
      <c r="D175" s="48">
        <v>0.11600000000000001</v>
      </c>
      <c r="E175" s="47"/>
      <c r="F175" s="36">
        <v>3.35</v>
      </c>
      <c r="G175" s="36"/>
      <c r="H175" s="37">
        <v>1</v>
      </c>
      <c r="I175" s="37">
        <v>9</v>
      </c>
      <c r="J175" s="38" t="s">
        <v>275</v>
      </c>
      <c r="K175" s="38">
        <v>308</v>
      </c>
      <c r="L175" s="38" t="s">
        <v>188</v>
      </c>
      <c r="M175" s="38">
        <v>1</v>
      </c>
      <c r="N175" s="38" t="s">
        <v>74</v>
      </c>
      <c r="O175" s="72" t="s">
        <v>435</v>
      </c>
      <c r="P175" s="72" t="s">
        <v>413</v>
      </c>
      <c r="Q175" s="72" t="s">
        <v>439</v>
      </c>
      <c r="R175" s="72"/>
      <c r="S175" s="72"/>
      <c r="T175" s="39">
        <v>1</v>
      </c>
      <c r="U175" s="39">
        <v>2011</v>
      </c>
      <c r="V175" s="39" t="s">
        <v>274</v>
      </c>
      <c r="W175" s="34">
        <v>3</v>
      </c>
      <c r="X175" s="39">
        <v>1</v>
      </c>
      <c r="AC175" s="34" t="s">
        <v>960</v>
      </c>
    </row>
    <row r="176" spans="1:29" s="34" customFormat="1" ht="16" customHeight="1">
      <c r="A176" s="46" t="s">
        <v>273</v>
      </c>
      <c r="B176" s="34">
        <f t="shared" si="3"/>
        <v>31</v>
      </c>
      <c r="C176" s="34">
        <v>20</v>
      </c>
      <c r="D176" s="48">
        <v>6.6000000000000003E-2</v>
      </c>
      <c r="E176" s="47"/>
      <c r="F176" s="36">
        <v>2.2799999999999998</v>
      </c>
      <c r="G176" s="36"/>
      <c r="H176" s="37">
        <v>3</v>
      </c>
      <c r="I176" s="37">
        <v>9</v>
      </c>
      <c r="J176" s="38" t="s">
        <v>275</v>
      </c>
      <c r="K176" s="38">
        <v>308</v>
      </c>
      <c r="L176" s="38" t="s">
        <v>188</v>
      </c>
      <c r="M176" s="38">
        <v>1</v>
      </c>
      <c r="N176" s="38" t="s">
        <v>74</v>
      </c>
      <c r="O176" s="72" t="s">
        <v>435</v>
      </c>
      <c r="P176" s="72" t="s">
        <v>413</v>
      </c>
      <c r="Q176" s="72" t="s">
        <v>439</v>
      </c>
      <c r="R176" s="72"/>
      <c r="S176" s="72"/>
      <c r="T176" s="39">
        <v>1</v>
      </c>
      <c r="U176" s="39">
        <v>2011</v>
      </c>
      <c r="V176" s="39" t="s">
        <v>274</v>
      </c>
      <c r="W176" s="34">
        <v>3</v>
      </c>
      <c r="X176" s="39">
        <v>1</v>
      </c>
      <c r="AC176" s="34" t="s">
        <v>960</v>
      </c>
    </row>
    <row r="177" spans="1:29" s="34" customFormat="1" ht="16" customHeight="1">
      <c r="A177" s="46" t="s">
        <v>273</v>
      </c>
      <c r="B177" s="34">
        <f t="shared" si="3"/>
        <v>31</v>
      </c>
      <c r="C177" s="34">
        <v>21</v>
      </c>
      <c r="D177" s="48">
        <v>0.10299999999999999</v>
      </c>
      <c r="E177" s="47"/>
      <c r="F177" s="36">
        <v>2.23</v>
      </c>
      <c r="G177" s="36"/>
      <c r="H177" s="37">
        <v>1</v>
      </c>
      <c r="I177" s="37">
        <v>9</v>
      </c>
      <c r="J177" s="38" t="s">
        <v>65</v>
      </c>
      <c r="K177" s="38">
        <v>487</v>
      </c>
      <c r="L177" s="38" t="s">
        <v>188</v>
      </c>
      <c r="M177" s="38">
        <v>1</v>
      </c>
      <c r="N177" s="38" t="s">
        <v>74</v>
      </c>
      <c r="O177" s="72" t="s">
        <v>435</v>
      </c>
      <c r="P177" s="72" t="s">
        <v>413</v>
      </c>
      <c r="Q177" s="72" t="s">
        <v>439</v>
      </c>
      <c r="R177" s="72"/>
      <c r="S177" s="72"/>
      <c r="T177" s="39">
        <v>1</v>
      </c>
      <c r="U177" s="39">
        <v>2011</v>
      </c>
      <c r="V177" s="39" t="s">
        <v>274</v>
      </c>
      <c r="W177" s="34">
        <v>3</v>
      </c>
      <c r="X177" s="39">
        <v>1</v>
      </c>
      <c r="Z177" s="34">
        <v>1</v>
      </c>
      <c r="AC177" s="34" t="s">
        <v>958</v>
      </c>
    </row>
    <row r="178" spans="1:29" s="34" customFormat="1" ht="16" customHeight="1">
      <c r="A178" s="46" t="s">
        <v>273</v>
      </c>
      <c r="B178" s="34">
        <f t="shared" si="3"/>
        <v>31</v>
      </c>
      <c r="C178" s="34">
        <v>22</v>
      </c>
      <c r="D178" s="48">
        <v>7.2999999999999995E-2</v>
      </c>
      <c r="E178" s="47"/>
      <c r="F178" s="36">
        <v>2.1800000000000002</v>
      </c>
      <c r="G178" s="36"/>
      <c r="H178" s="37">
        <v>3</v>
      </c>
      <c r="I178" s="37">
        <v>9</v>
      </c>
      <c r="J178" s="38" t="s">
        <v>65</v>
      </c>
      <c r="K178" s="38">
        <v>487</v>
      </c>
      <c r="L178" s="38" t="s">
        <v>188</v>
      </c>
      <c r="M178" s="38">
        <v>1</v>
      </c>
      <c r="N178" s="38" t="s">
        <v>74</v>
      </c>
      <c r="O178" s="72" t="s">
        <v>435</v>
      </c>
      <c r="P178" s="72" t="s">
        <v>413</v>
      </c>
      <c r="Q178" s="72" t="s">
        <v>439</v>
      </c>
      <c r="R178" s="72"/>
      <c r="S178" s="72"/>
      <c r="T178" s="39">
        <v>1</v>
      </c>
      <c r="U178" s="39">
        <v>2011</v>
      </c>
      <c r="V178" s="39" t="s">
        <v>274</v>
      </c>
      <c r="W178" s="34">
        <v>3</v>
      </c>
      <c r="X178" s="39">
        <v>1</v>
      </c>
      <c r="Z178" s="34">
        <v>1</v>
      </c>
      <c r="AC178" s="34" t="s">
        <v>958</v>
      </c>
    </row>
    <row r="179" spans="1:29" s="34" customFormat="1" ht="16" customHeight="1">
      <c r="A179" s="46" t="s">
        <v>273</v>
      </c>
      <c r="B179" s="34">
        <f t="shared" si="3"/>
        <v>31</v>
      </c>
      <c r="C179" s="34">
        <v>23</v>
      </c>
      <c r="D179" s="48">
        <v>0.20899999999999999</v>
      </c>
      <c r="E179" s="47"/>
      <c r="F179" s="36">
        <v>2.0299999999999998</v>
      </c>
      <c r="G179" s="36"/>
      <c r="H179" s="37">
        <v>1</v>
      </c>
      <c r="I179" s="37">
        <v>9</v>
      </c>
      <c r="J179" s="38" t="s">
        <v>164</v>
      </c>
      <c r="K179" s="38">
        <v>184</v>
      </c>
      <c r="L179" s="38" t="s">
        <v>188</v>
      </c>
      <c r="M179" s="38">
        <v>1</v>
      </c>
      <c r="N179" s="38" t="s">
        <v>74</v>
      </c>
      <c r="O179" s="72" t="s">
        <v>435</v>
      </c>
      <c r="P179" s="72" t="s">
        <v>413</v>
      </c>
      <c r="Q179" s="72" t="s">
        <v>439</v>
      </c>
      <c r="R179" s="72"/>
      <c r="S179" s="72"/>
      <c r="T179" s="39">
        <v>1</v>
      </c>
      <c r="U179" s="39">
        <v>2011</v>
      </c>
      <c r="V179" s="39" t="s">
        <v>274</v>
      </c>
      <c r="W179" s="34">
        <v>3</v>
      </c>
      <c r="X179" s="39">
        <v>1</v>
      </c>
      <c r="Z179" s="34">
        <v>1</v>
      </c>
      <c r="AC179" s="34" t="s">
        <v>959</v>
      </c>
    </row>
    <row r="180" spans="1:29" s="34" customFormat="1" ht="16" customHeight="1">
      <c r="A180" s="46" t="s">
        <v>273</v>
      </c>
      <c r="B180" s="34">
        <f t="shared" si="3"/>
        <v>31</v>
      </c>
      <c r="C180" s="34">
        <v>24</v>
      </c>
      <c r="D180" s="48">
        <v>0.186</v>
      </c>
      <c r="E180" s="47"/>
      <c r="F180" s="36">
        <v>2.44</v>
      </c>
      <c r="G180" s="36"/>
      <c r="H180" s="37">
        <v>3</v>
      </c>
      <c r="I180" s="37">
        <v>9</v>
      </c>
      <c r="J180" s="38" t="s">
        <v>164</v>
      </c>
      <c r="K180" s="38">
        <v>184</v>
      </c>
      <c r="L180" s="38" t="s">
        <v>188</v>
      </c>
      <c r="M180" s="38">
        <v>1</v>
      </c>
      <c r="N180" s="38" t="s">
        <v>74</v>
      </c>
      <c r="O180" s="72" t="s">
        <v>435</v>
      </c>
      <c r="P180" s="72" t="s">
        <v>413</v>
      </c>
      <c r="Q180" s="72" t="s">
        <v>439</v>
      </c>
      <c r="R180" s="72"/>
      <c r="S180" s="72"/>
      <c r="T180" s="39">
        <v>1</v>
      </c>
      <c r="U180" s="39">
        <v>2011</v>
      </c>
      <c r="V180" s="39" t="s">
        <v>274</v>
      </c>
      <c r="W180" s="34">
        <v>3</v>
      </c>
      <c r="X180" s="39">
        <v>1</v>
      </c>
      <c r="Z180" s="34">
        <v>1</v>
      </c>
      <c r="AC180" s="34" t="s">
        <v>959</v>
      </c>
    </row>
    <row r="181" spans="1:29" s="34" customFormat="1" ht="16" customHeight="1">
      <c r="A181" s="46" t="s">
        <v>273</v>
      </c>
      <c r="B181" s="34">
        <f t="shared" si="3"/>
        <v>31</v>
      </c>
      <c r="C181" s="34">
        <v>25</v>
      </c>
      <c r="D181" s="48">
        <v>0.497</v>
      </c>
      <c r="E181" s="47"/>
      <c r="F181" s="36">
        <v>1.82</v>
      </c>
      <c r="G181" s="36"/>
      <c r="H181" s="37">
        <v>1</v>
      </c>
      <c r="I181" s="37">
        <v>9</v>
      </c>
      <c r="J181" s="38" t="s">
        <v>275</v>
      </c>
      <c r="K181" s="38">
        <v>168</v>
      </c>
      <c r="L181" s="38" t="s">
        <v>188</v>
      </c>
      <c r="M181" s="38">
        <v>1</v>
      </c>
      <c r="N181" s="38" t="s">
        <v>74</v>
      </c>
      <c r="O181" s="72" t="s">
        <v>435</v>
      </c>
      <c r="P181" s="72" t="s">
        <v>413</v>
      </c>
      <c r="Q181" s="72" t="s">
        <v>439</v>
      </c>
      <c r="R181" s="72"/>
      <c r="S181" s="72"/>
      <c r="T181" s="39">
        <v>1</v>
      </c>
      <c r="U181" s="39">
        <v>2011</v>
      </c>
      <c r="V181" s="39" t="s">
        <v>274</v>
      </c>
      <c r="W181" s="34">
        <v>3</v>
      </c>
      <c r="X181" s="39">
        <v>1</v>
      </c>
      <c r="Z181" s="34">
        <v>1</v>
      </c>
      <c r="AC181" s="34" t="s">
        <v>960</v>
      </c>
    </row>
    <row r="182" spans="1:29" s="34" customFormat="1" ht="16" customHeight="1">
      <c r="A182" s="46" t="s">
        <v>273</v>
      </c>
      <c r="B182" s="34">
        <f t="shared" si="3"/>
        <v>31</v>
      </c>
      <c r="C182" s="34">
        <v>26</v>
      </c>
      <c r="D182" s="48">
        <v>0.45700000000000002</v>
      </c>
      <c r="E182" s="47"/>
      <c r="F182" s="36">
        <v>2.75</v>
      </c>
      <c r="G182" s="36"/>
      <c r="H182" s="37">
        <v>3</v>
      </c>
      <c r="I182" s="37">
        <v>9</v>
      </c>
      <c r="J182" s="38" t="s">
        <v>275</v>
      </c>
      <c r="K182" s="38">
        <v>168</v>
      </c>
      <c r="L182" s="38" t="s">
        <v>188</v>
      </c>
      <c r="M182" s="38">
        <v>1</v>
      </c>
      <c r="N182" s="38" t="s">
        <v>74</v>
      </c>
      <c r="O182" s="72" t="s">
        <v>435</v>
      </c>
      <c r="P182" s="72" t="s">
        <v>413</v>
      </c>
      <c r="Q182" s="72" t="s">
        <v>439</v>
      </c>
      <c r="R182" s="72"/>
      <c r="S182" s="72"/>
      <c r="T182" s="39">
        <v>1</v>
      </c>
      <c r="U182" s="39">
        <v>2011</v>
      </c>
      <c r="V182" s="39" t="s">
        <v>274</v>
      </c>
      <c r="W182" s="34">
        <v>3</v>
      </c>
      <c r="X182" s="39">
        <v>1</v>
      </c>
      <c r="Z182" s="34">
        <v>1</v>
      </c>
      <c r="AC182" s="34" t="s">
        <v>960</v>
      </c>
    </row>
    <row r="183" spans="1:29" s="34" customFormat="1" ht="16" customHeight="1">
      <c r="A183" s="46" t="s">
        <v>254</v>
      </c>
      <c r="B183" s="34">
        <f t="shared" si="3"/>
        <v>32</v>
      </c>
      <c r="C183" s="34">
        <v>1</v>
      </c>
      <c r="D183" s="48">
        <v>-1.8614999999999999</v>
      </c>
      <c r="E183" s="47"/>
      <c r="F183" s="36">
        <v>-2.0095999999999998</v>
      </c>
      <c r="G183" s="36"/>
      <c r="H183" s="37">
        <v>1</v>
      </c>
      <c r="I183" s="37">
        <v>1</v>
      </c>
      <c r="J183" s="38" t="s">
        <v>256</v>
      </c>
      <c r="K183" s="38">
        <v>15</v>
      </c>
      <c r="L183" s="38" t="s">
        <v>257</v>
      </c>
      <c r="M183" s="38">
        <v>2</v>
      </c>
      <c r="N183" s="38" t="s">
        <v>73</v>
      </c>
      <c r="O183" s="72" t="s">
        <v>285</v>
      </c>
      <c r="P183" s="72" t="s">
        <v>435</v>
      </c>
      <c r="Q183" s="72"/>
      <c r="R183" s="72"/>
      <c r="S183" s="72"/>
      <c r="T183" s="39">
        <v>1</v>
      </c>
      <c r="U183" s="39">
        <v>2011</v>
      </c>
      <c r="V183" s="39" t="s">
        <v>255</v>
      </c>
      <c r="W183" s="34">
        <v>1</v>
      </c>
      <c r="X183" s="39">
        <v>1</v>
      </c>
      <c r="Z183" s="39"/>
      <c r="AC183" s="34" t="str">
        <f>_xlfn.XLOOKUP(J183,'COUNTRY CODES'!$B$2:$B$252,'COUNTRY CODES'!$A$2:$A$252,"")</f>
        <v xml:space="preserve">348; </v>
      </c>
    </row>
    <row r="184" spans="1:29" s="34" customFormat="1" ht="16" customHeight="1">
      <c r="A184" s="45" t="s">
        <v>361</v>
      </c>
      <c r="B184" s="34">
        <f t="shared" si="3"/>
        <v>33</v>
      </c>
      <c r="C184" s="34">
        <v>1</v>
      </c>
      <c r="D184" s="48">
        <v>0.28100000000000003</v>
      </c>
      <c r="E184" s="47">
        <v>0.189</v>
      </c>
      <c r="F184" s="36"/>
      <c r="G184" s="36"/>
      <c r="H184" s="37">
        <v>1</v>
      </c>
      <c r="I184" s="37">
        <v>7</v>
      </c>
      <c r="J184" s="38" t="s">
        <v>65</v>
      </c>
      <c r="K184" s="38">
        <v>284</v>
      </c>
      <c r="L184" s="38" t="s">
        <v>364</v>
      </c>
      <c r="M184" s="38">
        <v>1</v>
      </c>
      <c r="N184" s="38" t="s">
        <v>74</v>
      </c>
      <c r="O184" s="72" t="s">
        <v>296</v>
      </c>
      <c r="P184" s="72" t="s">
        <v>268</v>
      </c>
      <c r="Q184" s="72" t="s">
        <v>413</v>
      </c>
      <c r="R184" s="72" t="s">
        <v>287</v>
      </c>
      <c r="S184" s="72" t="s">
        <v>303</v>
      </c>
      <c r="T184" s="39">
        <v>1</v>
      </c>
      <c r="U184" s="39">
        <v>2014</v>
      </c>
      <c r="V184" s="39" t="s">
        <v>168</v>
      </c>
      <c r="W184" s="34">
        <v>3</v>
      </c>
      <c r="X184" s="34">
        <v>1</v>
      </c>
      <c r="AC184" s="34" t="s">
        <v>961</v>
      </c>
    </row>
    <row r="185" spans="1:29" s="34" customFormat="1" ht="16" customHeight="1">
      <c r="A185" s="45" t="s">
        <v>361</v>
      </c>
      <c r="B185" s="34">
        <f t="shared" si="3"/>
        <v>33</v>
      </c>
      <c r="C185" s="34">
        <v>2</v>
      </c>
      <c r="D185" s="48">
        <v>0.57999999999999996</v>
      </c>
      <c r="E185" s="47">
        <v>0.17499999999999999</v>
      </c>
      <c r="F185" s="36"/>
      <c r="G185" s="36"/>
      <c r="H185" s="37">
        <v>1</v>
      </c>
      <c r="I185" s="37">
        <v>7</v>
      </c>
      <c r="J185" s="38" t="s">
        <v>65</v>
      </c>
      <c r="K185" s="38">
        <v>107</v>
      </c>
      <c r="L185" s="38" t="s">
        <v>364</v>
      </c>
      <c r="M185" s="38">
        <v>1</v>
      </c>
      <c r="N185" s="38" t="s">
        <v>90</v>
      </c>
      <c r="O185" s="72" t="s">
        <v>296</v>
      </c>
      <c r="P185" s="72" t="s">
        <v>268</v>
      </c>
      <c r="Q185" s="72" t="s">
        <v>413</v>
      </c>
      <c r="R185" s="72" t="s">
        <v>287</v>
      </c>
      <c r="S185" s="72" t="s">
        <v>303</v>
      </c>
      <c r="T185" s="39">
        <v>1</v>
      </c>
      <c r="U185" s="39">
        <v>2014</v>
      </c>
      <c r="V185" s="39" t="s">
        <v>168</v>
      </c>
      <c r="W185" s="34">
        <v>3</v>
      </c>
      <c r="X185" s="34">
        <v>1</v>
      </c>
      <c r="AC185" s="34" t="s">
        <v>961</v>
      </c>
    </row>
    <row r="186" spans="1:29" s="34" customFormat="1" ht="16" customHeight="1">
      <c r="A186" s="45" t="s">
        <v>361</v>
      </c>
      <c r="B186" s="34">
        <f t="shared" si="3"/>
        <v>33</v>
      </c>
      <c r="C186" s="34">
        <v>3</v>
      </c>
      <c r="D186" s="48">
        <v>-0.23899999999999999</v>
      </c>
      <c r="E186" s="47">
        <v>0.183</v>
      </c>
      <c r="F186" s="36"/>
      <c r="G186" s="36"/>
      <c r="H186" s="37">
        <v>1</v>
      </c>
      <c r="I186" s="37">
        <v>7</v>
      </c>
      <c r="J186" s="38" t="s">
        <v>65</v>
      </c>
      <c r="K186" s="38">
        <v>416</v>
      </c>
      <c r="L186" s="38" t="s">
        <v>364</v>
      </c>
      <c r="M186" s="38">
        <v>1</v>
      </c>
      <c r="N186" s="38" t="s">
        <v>74</v>
      </c>
      <c r="O186" s="72" t="s">
        <v>281</v>
      </c>
      <c r="P186" s="72"/>
      <c r="Q186" s="72"/>
      <c r="R186" s="72"/>
      <c r="S186" s="72"/>
      <c r="T186" s="39">
        <v>1</v>
      </c>
      <c r="U186" s="39">
        <v>2014</v>
      </c>
      <c r="V186" s="39" t="s">
        <v>168</v>
      </c>
      <c r="W186" s="34">
        <v>3</v>
      </c>
      <c r="X186" s="34">
        <v>1</v>
      </c>
      <c r="AC186" s="34" t="s">
        <v>961</v>
      </c>
    </row>
    <row r="187" spans="1:29" s="34" customFormat="1" ht="16" customHeight="1">
      <c r="A187" s="45" t="s">
        <v>361</v>
      </c>
      <c r="B187" s="34">
        <f t="shared" si="3"/>
        <v>33</v>
      </c>
      <c r="C187" s="34">
        <v>4</v>
      </c>
      <c r="D187" s="48">
        <v>0.35499999999999998</v>
      </c>
      <c r="E187" s="47">
        <v>0.14599999999999999</v>
      </c>
      <c r="F187" s="36"/>
      <c r="G187" s="36"/>
      <c r="H187" s="37">
        <v>1</v>
      </c>
      <c r="I187" s="37">
        <v>7</v>
      </c>
      <c r="J187" s="38" t="s">
        <v>65</v>
      </c>
      <c r="K187" s="38">
        <v>345</v>
      </c>
      <c r="L187" s="38" t="s">
        <v>364</v>
      </c>
      <c r="M187" s="38">
        <v>1</v>
      </c>
      <c r="N187" s="38" t="s">
        <v>90</v>
      </c>
      <c r="O187" s="72" t="s">
        <v>296</v>
      </c>
      <c r="P187" s="72" t="s">
        <v>373</v>
      </c>
      <c r="Q187" s="72" t="s">
        <v>303</v>
      </c>
      <c r="R187" s="72"/>
      <c r="S187" s="72"/>
      <c r="T187" s="39">
        <v>1</v>
      </c>
      <c r="U187" s="39">
        <v>2014</v>
      </c>
      <c r="V187" s="39" t="s">
        <v>168</v>
      </c>
      <c r="W187" s="34">
        <v>3</v>
      </c>
      <c r="X187" s="34">
        <v>1</v>
      </c>
      <c r="AC187" s="34" t="s">
        <v>961</v>
      </c>
    </row>
    <row r="188" spans="1:29" s="34" customFormat="1" ht="16" customHeight="1">
      <c r="A188" s="45" t="s">
        <v>361</v>
      </c>
      <c r="B188" s="34">
        <f t="shared" si="3"/>
        <v>33</v>
      </c>
      <c r="C188" s="34">
        <v>5</v>
      </c>
      <c r="D188" s="48">
        <v>0.28100000000000003</v>
      </c>
      <c r="E188" s="47">
        <v>0.189</v>
      </c>
      <c r="F188" s="36"/>
      <c r="G188" s="36"/>
      <c r="H188" s="37">
        <v>9</v>
      </c>
      <c r="I188" s="37">
        <v>7</v>
      </c>
      <c r="J188" s="38" t="s">
        <v>65</v>
      </c>
      <c r="K188" s="38">
        <v>237</v>
      </c>
      <c r="L188" s="38" t="s">
        <v>364</v>
      </c>
      <c r="M188" s="38">
        <v>1</v>
      </c>
      <c r="N188" s="38" t="s">
        <v>74</v>
      </c>
      <c r="O188" s="72" t="s">
        <v>296</v>
      </c>
      <c r="P188" s="72" t="s">
        <v>268</v>
      </c>
      <c r="Q188" s="72" t="s">
        <v>413</v>
      </c>
      <c r="R188" s="72" t="s">
        <v>287</v>
      </c>
      <c r="S188" s="72" t="s">
        <v>303</v>
      </c>
      <c r="T188" s="39">
        <v>1</v>
      </c>
      <c r="U188" s="39">
        <v>2014</v>
      </c>
      <c r="V188" s="39" t="s">
        <v>168</v>
      </c>
      <c r="W188" s="34">
        <v>3</v>
      </c>
      <c r="X188" s="34">
        <v>1</v>
      </c>
      <c r="AC188" s="34" t="s">
        <v>961</v>
      </c>
    </row>
    <row r="189" spans="1:29" s="34" customFormat="1" ht="16" customHeight="1">
      <c r="A189" s="45" t="s">
        <v>361</v>
      </c>
      <c r="B189" s="34">
        <f t="shared" si="3"/>
        <v>33</v>
      </c>
      <c r="C189" s="34">
        <v>6</v>
      </c>
      <c r="D189" s="48">
        <v>0.39800000000000002</v>
      </c>
      <c r="E189" s="47">
        <v>0.14499999999999999</v>
      </c>
      <c r="F189" s="36"/>
      <c r="G189" s="36"/>
      <c r="H189" s="37">
        <v>9</v>
      </c>
      <c r="I189" s="37">
        <v>7</v>
      </c>
      <c r="J189" s="38" t="s">
        <v>65</v>
      </c>
      <c r="K189" s="38">
        <v>159</v>
      </c>
      <c r="L189" s="38" t="s">
        <v>364</v>
      </c>
      <c r="M189" s="38">
        <v>1</v>
      </c>
      <c r="N189" s="38" t="s">
        <v>90</v>
      </c>
      <c r="O189" s="72" t="s">
        <v>296</v>
      </c>
      <c r="P189" s="72" t="s">
        <v>268</v>
      </c>
      <c r="Q189" s="72" t="s">
        <v>413</v>
      </c>
      <c r="R189" s="72" t="s">
        <v>287</v>
      </c>
      <c r="S189" s="72" t="s">
        <v>303</v>
      </c>
      <c r="T189" s="39">
        <v>1</v>
      </c>
      <c r="U189" s="39">
        <v>2014</v>
      </c>
      <c r="V189" s="39" t="s">
        <v>168</v>
      </c>
      <c r="W189" s="34">
        <v>3</v>
      </c>
      <c r="X189" s="34">
        <v>1</v>
      </c>
      <c r="AC189" s="34" t="s">
        <v>961</v>
      </c>
    </row>
    <row r="190" spans="1:29" s="34" customFormat="1" ht="16" customHeight="1">
      <c r="A190" s="45" t="s">
        <v>361</v>
      </c>
      <c r="B190" s="34">
        <f t="shared" si="3"/>
        <v>33</v>
      </c>
      <c r="C190" s="34">
        <v>7</v>
      </c>
      <c r="D190" s="48">
        <v>0.214</v>
      </c>
      <c r="E190" s="47">
        <v>0.16600000000000001</v>
      </c>
      <c r="F190" s="36"/>
      <c r="G190" s="36"/>
      <c r="H190" s="37">
        <v>9</v>
      </c>
      <c r="I190" s="37">
        <v>7</v>
      </c>
      <c r="J190" s="38" t="s">
        <v>65</v>
      </c>
      <c r="K190" s="38">
        <v>360</v>
      </c>
      <c r="L190" s="38" t="s">
        <v>364</v>
      </c>
      <c r="M190" s="38">
        <v>1</v>
      </c>
      <c r="N190" s="38" t="s">
        <v>74</v>
      </c>
      <c r="O190" s="72" t="s">
        <v>281</v>
      </c>
      <c r="P190" s="72"/>
      <c r="Q190" s="72"/>
      <c r="R190" s="72"/>
      <c r="S190" s="72"/>
      <c r="T190" s="39">
        <v>1</v>
      </c>
      <c r="U190" s="39">
        <v>2014</v>
      </c>
      <c r="V190" s="39" t="s">
        <v>168</v>
      </c>
      <c r="W190" s="34">
        <v>3</v>
      </c>
      <c r="X190" s="34">
        <v>1</v>
      </c>
      <c r="AC190" s="34" t="s">
        <v>961</v>
      </c>
    </row>
    <row r="191" spans="1:29" s="34" customFormat="1" ht="16" customHeight="1">
      <c r="A191" s="45" t="s">
        <v>361</v>
      </c>
      <c r="B191" s="34">
        <f t="shared" si="3"/>
        <v>33</v>
      </c>
      <c r="C191" s="34">
        <v>8</v>
      </c>
      <c r="D191" s="48">
        <v>0.308</v>
      </c>
      <c r="E191" s="47">
        <v>9.6000000000000002E-2</v>
      </c>
      <c r="F191" s="36"/>
      <c r="G191" s="36"/>
      <c r="H191" s="37">
        <v>9</v>
      </c>
      <c r="I191" s="37">
        <v>7</v>
      </c>
      <c r="J191" s="38" t="s">
        <v>65</v>
      </c>
      <c r="K191" s="38">
        <v>212</v>
      </c>
      <c r="L191" s="38" t="s">
        <v>364</v>
      </c>
      <c r="M191" s="38">
        <v>1</v>
      </c>
      <c r="N191" s="38" t="s">
        <v>90</v>
      </c>
      <c r="O191" s="72" t="s">
        <v>296</v>
      </c>
      <c r="P191" s="72" t="s">
        <v>373</v>
      </c>
      <c r="Q191" s="72" t="s">
        <v>303</v>
      </c>
      <c r="R191" s="72"/>
      <c r="S191" s="72"/>
      <c r="T191" s="39">
        <v>1</v>
      </c>
      <c r="U191" s="39">
        <v>2014</v>
      </c>
      <c r="V191" s="39" t="s">
        <v>168</v>
      </c>
      <c r="W191" s="34">
        <v>3</v>
      </c>
      <c r="X191" s="34">
        <v>1</v>
      </c>
      <c r="AC191" s="34" t="s">
        <v>961</v>
      </c>
    </row>
    <row r="192" spans="1:29" s="34" customFormat="1" ht="16" customHeight="1">
      <c r="A192" s="46" t="s">
        <v>236</v>
      </c>
      <c r="B192" s="34">
        <f t="shared" si="3"/>
        <v>34</v>
      </c>
      <c r="C192" s="34">
        <v>1</v>
      </c>
      <c r="D192" s="48">
        <v>0.03</v>
      </c>
      <c r="E192" s="47">
        <v>2.1999999999999999E-2</v>
      </c>
      <c r="F192" s="36"/>
      <c r="G192" s="36"/>
      <c r="H192" s="37">
        <v>1</v>
      </c>
      <c r="I192" s="37">
        <v>1</v>
      </c>
      <c r="J192" s="38" t="s">
        <v>153</v>
      </c>
      <c r="K192" s="38">
        <v>74</v>
      </c>
      <c r="L192" s="38" t="s">
        <v>237</v>
      </c>
      <c r="M192" s="38">
        <v>1</v>
      </c>
      <c r="N192" s="38" t="s">
        <v>74</v>
      </c>
      <c r="O192" s="72" t="s">
        <v>435</v>
      </c>
      <c r="P192" s="72" t="s">
        <v>395</v>
      </c>
      <c r="Q192" s="72" t="s">
        <v>439</v>
      </c>
      <c r="R192" s="72" t="s">
        <v>299</v>
      </c>
      <c r="S192" s="72" t="s">
        <v>413</v>
      </c>
      <c r="T192" s="39">
        <v>1</v>
      </c>
      <c r="U192" s="39">
        <v>2012</v>
      </c>
      <c r="V192" s="39" t="s">
        <v>238</v>
      </c>
      <c r="W192" s="34">
        <v>3</v>
      </c>
      <c r="X192" s="39">
        <v>1</v>
      </c>
      <c r="AC192" s="34" t="s">
        <v>962</v>
      </c>
    </row>
    <row r="193" spans="1:29" s="34" customFormat="1" ht="16" customHeight="1">
      <c r="A193" s="46" t="s">
        <v>236</v>
      </c>
      <c r="B193" s="34">
        <f t="shared" si="3"/>
        <v>34</v>
      </c>
      <c r="C193" s="34">
        <v>2</v>
      </c>
      <c r="D193" s="48">
        <v>2.5999999999999999E-2</v>
      </c>
      <c r="E193" s="47">
        <v>2.1000000000000001E-2</v>
      </c>
      <c r="F193" s="36"/>
      <c r="G193" s="36"/>
      <c r="H193" s="37">
        <v>1</v>
      </c>
      <c r="I193" s="37">
        <v>1</v>
      </c>
      <c r="J193" s="38" t="s">
        <v>153</v>
      </c>
      <c r="K193" s="38">
        <v>66</v>
      </c>
      <c r="L193" s="38" t="s">
        <v>237</v>
      </c>
      <c r="M193" s="38">
        <v>1</v>
      </c>
      <c r="N193" s="38" t="s">
        <v>74</v>
      </c>
      <c r="O193" s="72" t="s">
        <v>435</v>
      </c>
      <c r="P193" s="72" t="s">
        <v>395</v>
      </c>
      <c r="Q193" s="72" t="s">
        <v>439</v>
      </c>
      <c r="R193" s="72" t="s">
        <v>299</v>
      </c>
      <c r="S193" s="72" t="s">
        <v>413</v>
      </c>
      <c r="T193" s="39">
        <v>1</v>
      </c>
      <c r="U193" s="39">
        <v>2012</v>
      </c>
      <c r="V193" s="39" t="s">
        <v>238</v>
      </c>
      <c r="W193" s="34">
        <v>3</v>
      </c>
      <c r="X193" s="39">
        <v>1</v>
      </c>
      <c r="AC193" s="34" t="s">
        <v>962</v>
      </c>
    </row>
    <row r="194" spans="1:29" s="34" customFormat="1" ht="16" customHeight="1">
      <c r="A194" s="46" t="s">
        <v>236</v>
      </c>
      <c r="B194" s="34">
        <f t="shared" si="3"/>
        <v>34</v>
      </c>
      <c r="C194" s="34">
        <v>3</v>
      </c>
      <c r="D194" s="48">
        <v>4.9000000000000002E-2</v>
      </c>
      <c r="E194" s="47">
        <v>2.5000000000000001E-2</v>
      </c>
      <c r="F194" s="36"/>
      <c r="G194" s="36"/>
      <c r="H194" s="37">
        <v>1</v>
      </c>
      <c r="I194" s="37">
        <v>1</v>
      </c>
      <c r="J194" s="38" t="s">
        <v>153</v>
      </c>
      <c r="K194" s="38">
        <v>59</v>
      </c>
      <c r="L194" s="38" t="s">
        <v>237</v>
      </c>
      <c r="M194" s="38">
        <v>1</v>
      </c>
      <c r="N194" s="38" t="s">
        <v>74</v>
      </c>
      <c r="O194" s="72" t="s">
        <v>435</v>
      </c>
      <c r="P194" s="72" t="s">
        <v>395</v>
      </c>
      <c r="Q194" s="72" t="s">
        <v>439</v>
      </c>
      <c r="R194" s="72" t="s">
        <v>299</v>
      </c>
      <c r="S194" s="72" t="s">
        <v>413</v>
      </c>
      <c r="T194" s="39">
        <v>1</v>
      </c>
      <c r="U194" s="39">
        <v>2012</v>
      </c>
      <c r="V194" s="39" t="s">
        <v>238</v>
      </c>
      <c r="W194" s="34">
        <v>3</v>
      </c>
      <c r="X194" s="39">
        <v>1</v>
      </c>
      <c r="AC194" s="34" t="s">
        <v>962</v>
      </c>
    </row>
    <row r="195" spans="1:29" s="34" customFormat="1" ht="16" customHeight="1">
      <c r="A195" s="46" t="s">
        <v>236</v>
      </c>
      <c r="B195" s="34">
        <f t="shared" si="3"/>
        <v>34</v>
      </c>
      <c r="C195" s="34">
        <v>4</v>
      </c>
      <c r="D195" s="48">
        <v>4.7E-2</v>
      </c>
      <c r="E195" s="47">
        <v>2.3E-2</v>
      </c>
      <c r="F195" s="36"/>
      <c r="G195" s="36"/>
      <c r="H195" s="37">
        <v>1</v>
      </c>
      <c r="I195" s="37">
        <v>1</v>
      </c>
      <c r="J195" s="38" t="s">
        <v>153</v>
      </c>
      <c r="K195" s="38">
        <v>55</v>
      </c>
      <c r="L195" s="38" t="s">
        <v>237</v>
      </c>
      <c r="M195" s="38">
        <v>1</v>
      </c>
      <c r="N195" s="38" t="s">
        <v>74</v>
      </c>
      <c r="O195" s="72" t="s">
        <v>435</v>
      </c>
      <c r="P195" s="72" t="s">
        <v>395</v>
      </c>
      <c r="Q195" s="72" t="s">
        <v>439</v>
      </c>
      <c r="R195" s="72" t="s">
        <v>299</v>
      </c>
      <c r="S195" s="72" t="s">
        <v>413</v>
      </c>
      <c r="T195" s="39">
        <v>1</v>
      </c>
      <c r="U195" s="39">
        <v>2012</v>
      </c>
      <c r="V195" s="39" t="s">
        <v>238</v>
      </c>
      <c r="W195" s="34">
        <v>3</v>
      </c>
      <c r="X195" s="39">
        <v>1</v>
      </c>
      <c r="AC195" s="34" t="s">
        <v>962</v>
      </c>
    </row>
    <row r="196" spans="1:29" s="34" customFormat="1" ht="16" customHeight="1">
      <c r="A196" s="46" t="s">
        <v>236</v>
      </c>
      <c r="B196" s="34">
        <f t="shared" si="3"/>
        <v>34</v>
      </c>
      <c r="C196" s="34">
        <v>5</v>
      </c>
      <c r="D196" s="48">
        <v>3.4000000000000002E-2</v>
      </c>
      <c r="E196" s="47">
        <v>1.7999999999999999E-2</v>
      </c>
      <c r="F196" s="36"/>
      <c r="G196" s="36"/>
      <c r="H196" s="37">
        <v>1</v>
      </c>
      <c r="I196" s="37">
        <v>1</v>
      </c>
      <c r="J196" s="38" t="s">
        <v>153</v>
      </c>
      <c r="K196" s="38">
        <v>69</v>
      </c>
      <c r="L196" s="38" t="s">
        <v>237</v>
      </c>
      <c r="M196" s="38">
        <v>1</v>
      </c>
      <c r="N196" s="38" t="s">
        <v>74</v>
      </c>
      <c r="O196" s="72" t="s">
        <v>435</v>
      </c>
      <c r="P196" s="72" t="s">
        <v>395</v>
      </c>
      <c r="Q196" s="72" t="s">
        <v>439</v>
      </c>
      <c r="R196" s="72" t="s">
        <v>299</v>
      </c>
      <c r="S196" s="72" t="s">
        <v>413</v>
      </c>
      <c r="T196" s="39">
        <v>1</v>
      </c>
      <c r="U196" s="39">
        <v>2012</v>
      </c>
      <c r="V196" s="39" t="s">
        <v>238</v>
      </c>
      <c r="W196" s="34">
        <v>3</v>
      </c>
      <c r="X196" s="39">
        <v>1</v>
      </c>
      <c r="AC196" s="34" t="s">
        <v>962</v>
      </c>
    </row>
    <row r="197" spans="1:29" s="34" customFormat="1" ht="16" customHeight="1">
      <c r="A197" s="46" t="s">
        <v>236</v>
      </c>
      <c r="B197" s="34">
        <f t="shared" si="3"/>
        <v>34</v>
      </c>
      <c r="C197" s="34">
        <v>6</v>
      </c>
      <c r="D197" s="48">
        <v>0.03</v>
      </c>
      <c r="E197" s="47">
        <v>1.9E-2</v>
      </c>
      <c r="F197" s="36"/>
      <c r="G197" s="36"/>
      <c r="H197" s="37">
        <v>1</v>
      </c>
      <c r="I197" s="37">
        <v>1</v>
      </c>
      <c r="J197" s="38" t="s">
        <v>153</v>
      </c>
      <c r="K197" s="38">
        <v>61</v>
      </c>
      <c r="L197" s="38" t="s">
        <v>237</v>
      </c>
      <c r="M197" s="38">
        <v>1</v>
      </c>
      <c r="N197" s="38" t="s">
        <v>74</v>
      </c>
      <c r="O197" s="72" t="s">
        <v>435</v>
      </c>
      <c r="P197" s="72" t="s">
        <v>395</v>
      </c>
      <c r="Q197" s="72" t="s">
        <v>439</v>
      </c>
      <c r="R197" s="72" t="s">
        <v>299</v>
      </c>
      <c r="S197" s="72" t="s">
        <v>413</v>
      </c>
      <c r="T197" s="39">
        <v>1</v>
      </c>
      <c r="U197" s="39">
        <v>2012</v>
      </c>
      <c r="V197" s="39" t="s">
        <v>238</v>
      </c>
      <c r="W197" s="34">
        <v>3</v>
      </c>
      <c r="X197" s="39">
        <v>1</v>
      </c>
      <c r="AC197" s="34" t="s">
        <v>962</v>
      </c>
    </row>
    <row r="198" spans="1:29" s="34" customFormat="1" ht="16" customHeight="1">
      <c r="A198" s="46" t="s">
        <v>236</v>
      </c>
      <c r="B198" s="34">
        <f t="shared" si="3"/>
        <v>34</v>
      </c>
      <c r="C198" s="34">
        <v>7</v>
      </c>
      <c r="D198" s="48">
        <v>0.05</v>
      </c>
      <c r="E198" s="47">
        <v>1.9E-2</v>
      </c>
      <c r="F198" s="36"/>
      <c r="G198" s="36"/>
      <c r="H198" s="37">
        <v>1</v>
      </c>
      <c r="I198" s="37">
        <v>1</v>
      </c>
      <c r="J198" s="38" t="s">
        <v>153</v>
      </c>
      <c r="K198" s="38">
        <v>54</v>
      </c>
      <c r="L198" s="38" t="s">
        <v>237</v>
      </c>
      <c r="M198" s="38">
        <v>1</v>
      </c>
      <c r="N198" s="38" t="s">
        <v>74</v>
      </c>
      <c r="O198" s="72" t="s">
        <v>435</v>
      </c>
      <c r="P198" s="72" t="s">
        <v>395</v>
      </c>
      <c r="Q198" s="72" t="s">
        <v>439</v>
      </c>
      <c r="R198" s="72" t="s">
        <v>299</v>
      </c>
      <c r="S198" s="72" t="s">
        <v>413</v>
      </c>
      <c r="T198" s="39">
        <v>1</v>
      </c>
      <c r="U198" s="39">
        <v>2012</v>
      </c>
      <c r="V198" s="39" t="s">
        <v>238</v>
      </c>
      <c r="W198" s="34">
        <v>3</v>
      </c>
      <c r="X198" s="39">
        <v>1</v>
      </c>
      <c r="AC198" s="34" t="s">
        <v>962</v>
      </c>
    </row>
    <row r="199" spans="1:29" s="34" customFormat="1" ht="16" customHeight="1">
      <c r="A199" s="46" t="s">
        <v>236</v>
      </c>
      <c r="B199" s="34">
        <f t="shared" si="3"/>
        <v>34</v>
      </c>
      <c r="C199" s="34">
        <v>8</v>
      </c>
      <c r="D199" s="48">
        <v>4.9000000000000002E-2</v>
      </c>
      <c r="E199" s="47">
        <v>1.7000000000000001E-2</v>
      </c>
      <c r="F199" s="36"/>
      <c r="G199" s="36"/>
      <c r="H199" s="37">
        <v>1</v>
      </c>
      <c r="I199" s="37">
        <v>1</v>
      </c>
      <c r="J199" s="38" t="s">
        <v>153</v>
      </c>
      <c r="K199" s="38">
        <v>50</v>
      </c>
      <c r="L199" s="38" t="s">
        <v>237</v>
      </c>
      <c r="M199" s="38">
        <v>1</v>
      </c>
      <c r="N199" s="38" t="s">
        <v>74</v>
      </c>
      <c r="O199" s="72" t="s">
        <v>435</v>
      </c>
      <c r="P199" s="72" t="s">
        <v>395</v>
      </c>
      <c r="Q199" s="72" t="s">
        <v>439</v>
      </c>
      <c r="R199" s="72" t="s">
        <v>299</v>
      </c>
      <c r="S199" s="72" t="s">
        <v>413</v>
      </c>
      <c r="T199" s="39">
        <v>1</v>
      </c>
      <c r="U199" s="39">
        <v>2012</v>
      </c>
      <c r="V199" s="39" t="s">
        <v>238</v>
      </c>
      <c r="W199" s="34">
        <v>3</v>
      </c>
      <c r="X199" s="39">
        <v>1</v>
      </c>
      <c r="AC199" s="34" t="s">
        <v>962</v>
      </c>
    </row>
    <row r="200" spans="1:29" s="34" customFormat="1" ht="16" customHeight="1">
      <c r="A200" s="44" t="s">
        <v>80</v>
      </c>
      <c r="B200" s="34">
        <f t="shared" ref="B200:B263" si="4">IF(C200=1,B199+1,B199)</f>
        <v>35</v>
      </c>
      <c r="C200" s="34">
        <v>1</v>
      </c>
      <c r="D200" s="48">
        <v>0.10199999999999999</v>
      </c>
      <c r="E200" s="47"/>
      <c r="F200" s="36">
        <v>2.028</v>
      </c>
      <c r="G200" s="36"/>
      <c r="H200" s="37">
        <v>1</v>
      </c>
      <c r="I200" s="37">
        <v>7</v>
      </c>
      <c r="J200" s="38" t="s">
        <v>82</v>
      </c>
      <c r="K200" s="38">
        <v>93</v>
      </c>
      <c r="L200" s="38" t="s">
        <v>83</v>
      </c>
      <c r="M200" s="38">
        <v>1</v>
      </c>
      <c r="N200" s="38" t="s">
        <v>73</v>
      </c>
      <c r="O200" s="72" t="s">
        <v>435</v>
      </c>
      <c r="P200" s="72" t="s">
        <v>411</v>
      </c>
      <c r="Q200" s="72" t="s">
        <v>401</v>
      </c>
      <c r="R200" s="72" t="s">
        <v>442</v>
      </c>
      <c r="S200" s="72"/>
      <c r="T200" s="39">
        <v>1</v>
      </c>
      <c r="U200" s="39">
        <v>2011</v>
      </c>
      <c r="V200" s="39" t="s">
        <v>81</v>
      </c>
      <c r="W200" s="34">
        <v>3</v>
      </c>
      <c r="X200" s="39">
        <v>1</v>
      </c>
      <c r="AC200" s="34" t="s">
        <v>963</v>
      </c>
    </row>
    <row r="201" spans="1:29" s="34" customFormat="1" ht="16" customHeight="1">
      <c r="A201" s="44" t="s">
        <v>80</v>
      </c>
      <c r="B201" s="34">
        <f t="shared" si="4"/>
        <v>35</v>
      </c>
      <c r="C201" s="34">
        <v>2</v>
      </c>
      <c r="D201" s="48">
        <v>-3.2000000000000001E-2</v>
      </c>
      <c r="E201" s="47"/>
      <c r="F201" s="36">
        <v>-0.185</v>
      </c>
      <c r="G201" s="36"/>
      <c r="H201" s="37">
        <v>1</v>
      </c>
      <c r="I201" s="37">
        <v>1</v>
      </c>
      <c r="J201" s="38" t="s">
        <v>82</v>
      </c>
      <c r="K201" s="38">
        <v>93</v>
      </c>
      <c r="L201" s="38" t="s">
        <v>83</v>
      </c>
      <c r="M201" s="38">
        <v>1</v>
      </c>
      <c r="N201" s="38" t="s">
        <v>73</v>
      </c>
      <c r="O201" s="72" t="s">
        <v>435</v>
      </c>
      <c r="P201" s="72" t="s">
        <v>411</v>
      </c>
      <c r="Q201" s="72" t="s">
        <v>401</v>
      </c>
      <c r="R201" s="72" t="s">
        <v>442</v>
      </c>
      <c r="S201" s="72"/>
      <c r="T201" s="39">
        <v>1</v>
      </c>
      <c r="U201" s="39">
        <v>2011</v>
      </c>
      <c r="V201" s="39" t="s">
        <v>81</v>
      </c>
      <c r="W201" s="34">
        <v>3</v>
      </c>
      <c r="X201" s="39">
        <v>1</v>
      </c>
      <c r="AC201" s="34" t="s">
        <v>963</v>
      </c>
    </row>
    <row r="202" spans="1:29" s="34" customFormat="1" ht="16" customHeight="1">
      <c r="A202" s="44" t="s">
        <v>80</v>
      </c>
      <c r="B202" s="34">
        <f t="shared" si="4"/>
        <v>35</v>
      </c>
      <c r="C202" s="34">
        <v>3</v>
      </c>
      <c r="D202" s="48">
        <v>7.4999999999999997E-2</v>
      </c>
      <c r="E202" s="47"/>
      <c r="F202" s="36">
        <v>2.0249999999999999</v>
      </c>
      <c r="G202" s="36"/>
      <c r="H202" s="37">
        <v>1</v>
      </c>
      <c r="I202" s="37">
        <v>7</v>
      </c>
      <c r="J202" s="38" t="s">
        <v>82</v>
      </c>
      <c r="K202" s="38">
        <v>95</v>
      </c>
      <c r="L202" s="38" t="s">
        <v>83</v>
      </c>
      <c r="M202" s="38">
        <v>1</v>
      </c>
      <c r="N202" s="38" t="s">
        <v>73</v>
      </c>
      <c r="O202" s="72" t="s">
        <v>435</v>
      </c>
      <c r="P202" s="72" t="s">
        <v>411</v>
      </c>
      <c r="Q202" s="72" t="s">
        <v>401</v>
      </c>
      <c r="R202" s="72" t="s">
        <v>442</v>
      </c>
      <c r="S202" s="72"/>
      <c r="T202" s="39">
        <v>1</v>
      </c>
      <c r="U202" s="39">
        <v>2011</v>
      </c>
      <c r="V202" s="39" t="s">
        <v>81</v>
      </c>
      <c r="W202" s="34">
        <v>3</v>
      </c>
      <c r="X202" s="39">
        <v>1</v>
      </c>
      <c r="AC202" s="34" t="s">
        <v>963</v>
      </c>
    </row>
    <row r="203" spans="1:29" s="34" customFormat="1" ht="16" customHeight="1">
      <c r="A203" s="45" t="s">
        <v>258</v>
      </c>
      <c r="B203" s="34">
        <f t="shared" si="4"/>
        <v>36</v>
      </c>
      <c r="C203" s="34">
        <v>1</v>
      </c>
      <c r="D203" s="48">
        <v>-0.57599999999999996</v>
      </c>
      <c r="E203" s="47"/>
      <c r="F203" s="36">
        <v>-2.5110000000000001</v>
      </c>
      <c r="G203" s="36"/>
      <c r="H203" s="37">
        <v>1</v>
      </c>
      <c r="I203" s="37">
        <v>1</v>
      </c>
      <c r="J203" s="38" t="s">
        <v>144</v>
      </c>
      <c r="K203" s="38">
        <v>20</v>
      </c>
      <c r="L203" s="38" t="s">
        <v>126</v>
      </c>
      <c r="M203" s="38">
        <v>2</v>
      </c>
      <c r="N203" s="38" t="s">
        <v>127</v>
      </c>
      <c r="O203" s="72"/>
      <c r="P203" s="72"/>
      <c r="Q203" s="72"/>
      <c r="R203" s="72"/>
      <c r="S203" s="72"/>
      <c r="T203" s="39">
        <v>3</v>
      </c>
      <c r="U203" s="39">
        <v>2011</v>
      </c>
      <c r="V203" s="39"/>
      <c r="W203" s="39">
        <v>1</v>
      </c>
      <c r="X203" s="39">
        <v>1</v>
      </c>
      <c r="AC203" s="34" t="str">
        <f>_xlfn.XLOOKUP(J203,'COUNTRY CODES'!$B$2:$B$252,'COUNTRY CODES'!$A$2:$A$252,"")</f>
        <v xml:space="preserve">246; </v>
      </c>
    </row>
    <row r="204" spans="1:29" s="34" customFormat="1" ht="16" customHeight="1">
      <c r="A204" s="45" t="s">
        <v>258</v>
      </c>
      <c r="B204" s="34">
        <f t="shared" si="4"/>
        <v>36</v>
      </c>
      <c r="C204" s="34">
        <v>2</v>
      </c>
      <c r="D204" s="48">
        <v>-0.35099999999999998</v>
      </c>
      <c r="E204" s="47"/>
      <c r="F204" s="36">
        <v>-0.67700000000000005</v>
      </c>
      <c r="G204" s="36"/>
      <c r="H204" s="37">
        <v>1</v>
      </c>
      <c r="I204" s="37">
        <v>1</v>
      </c>
      <c r="J204" s="38" t="s">
        <v>145</v>
      </c>
      <c r="K204" s="38">
        <v>20</v>
      </c>
      <c r="L204" s="38" t="s">
        <v>126</v>
      </c>
      <c r="M204" s="38">
        <v>2</v>
      </c>
      <c r="N204" s="38" t="s">
        <v>127</v>
      </c>
      <c r="O204" s="72"/>
      <c r="P204" s="72"/>
      <c r="Q204" s="72"/>
      <c r="R204" s="72"/>
      <c r="S204" s="72"/>
      <c r="T204" s="39">
        <v>3</v>
      </c>
      <c r="U204" s="39">
        <v>2011</v>
      </c>
      <c r="V204" s="39"/>
      <c r="W204" s="39">
        <v>1</v>
      </c>
      <c r="X204" s="39">
        <v>1</v>
      </c>
      <c r="AC204" s="34" t="str">
        <f>_xlfn.XLOOKUP(J204,'COUNTRY CODES'!$B$2:$B$252,'COUNTRY CODES'!$A$2:$A$252,"")</f>
        <v xml:space="preserve">276; </v>
      </c>
    </row>
    <row r="205" spans="1:29" s="34" customFormat="1" ht="16" customHeight="1">
      <c r="A205" s="45" t="s">
        <v>258</v>
      </c>
      <c r="B205" s="34">
        <f t="shared" si="4"/>
        <v>36</v>
      </c>
      <c r="C205" s="34">
        <v>3</v>
      </c>
      <c r="D205" s="48">
        <v>6.0999999999999999E-2</v>
      </c>
      <c r="E205" s="47"/>
      <c r="F205" s="36">
        <v>3.76</v>
      </c>
      <c r="G205" s="36"/>
      <c r="H205" s="37">
        <v>1</v>
      </c>
      <c r="I205" s="37">
        <v>1</v>
      </c>
      <c r="J205" s="38" t="s">
        <v>146</v>
      </c>
      <c r="K205" s="38">
        <v>20</v>
      </c>
      <c r="L205" s="38" t="s">
        <v>126</v>
      </c>
      <c r="M205" s="38">
        <v>2</v>
      </c>
      <c r="N205" s="38" t="s">
        <v>127</v>
      </c>
      <c r="O205" s="72"/>
      <c r="P205" s="72"/>
      <c r="Q205" s="72"/>
      <c r="R205" s="72"/>
      <c r="S205" s="72"/>
      <c r="T205" s="39">
        <v>3</v>
      </c>
      <c r="U205" s="39">
        <v>2011</v>
      </c>
      <c r="V205" s="39"/>
      <c r="W205" s="39">
        <v>1</v>
      </c>
      <c r="X205" s="39">
        <v>1</v>
      </c>
      <c r="AC205" s="34" t="str">
        <f>_xlfn.XLOOKUP(J205,'COUNTRY CODES'!$B$2:$B$252,'COUNTRY CODES'!$A$2:$A$252,"")</f>
        <v xml:space="preserve">372; </v>
      </c>
    </row>
    <row r="206" spans="1:29" s="34" customFormat="1" ht="16" customHeight="1">
      <c r="A206" s="45" t="s">
        <v>258</v>
      </c>
      <c r="B206" s="34">
        <f t="shared" si="4"/>
        <v>36</v>
      </c>
      <c r="C206" s="34">
        <v>4</v>
      </c>
      <c r="D206" s="48">
        <v>-0.156</v>
      </c>
      <c r="E206" s="47"/>
      <c r="F206" s="36">
        <v>-0.17799999999999999</v>
      </c>
      <c r="G206" s="36"/>
      <c r="H206" s="37">
        <v>1</v>
      </c>
      <c r="I206" s="37">
        <v>1</v>
      </c>
      <c r="J206" s="38" t="s">
        <v>147</v>
      </c>
      <c r="K206" s="38">
        <v>20</v>
      </c>
      <c r="L206" s="38" t="s">
        <v>126</v>
      </c>
      <c r="M206" s="38">
        <v>2</v>
      </c>
      <c r="N206" s="38" t="s">
        <v>127</v>
      </c>
      <c r="O206" s="72"/>
      <c r="P206" s="72"/>
      <c r="Q206" s="72"/>
      <c r="R206" s="72"/>
      <c r="S206" s="72"/>
      <c r="T206" s="39">
        <v>3</v>
      </c>
      <c r="U206" s="39">
        <v>2011</v>
      </c>
      <c r="V206" s="39"/>
      <c r="W206" s="39">
        <v>1</v>
      </c>
      <c r="X206" s="39">
        <v>1</v>
      </c>
      <c r="AC206" s="34" t="str">
        <f>_xlfn.XLOOKUP(J206,'COUNTRY CODES'!$B$2:$B$252,'COUNTRY CODES'!$A$2:$A$252,"")</f>
        <v xml:space="preserve">380; </v>
      </c>
    </row>
    <row r="207" spans="1:29" s="34" customFormat="1" ht="16" customHeight="1">
      <c r="A207" s="45" t="s">
        <v>258</v>
      </c>
      <c r="B207" s="34">
        <f t="shared" si="4"/>
        <v>36</v>
      </c>
      <c r="C207" s="34">
        <v>5</v>
      </c>
      <c r="D207" s="48">
        <v>-0.17399999999999999</v>
      </c>
      <c r="E207" s="47"/>
      <c r="F207" s="36">
        <v>-3.0409999999999999</v>
      </c>
      <c r="G207" s="36"/>
      <c r="H207" s="37">
        <v>1</v>
      </c>
      <c r="I207" s="37">
        <v>1</v>
      </c>
      <c r="J207" s="38" t="s">
        <v>148</v>
      </c>
      <c r="K207" s="38">
        <v>20</v>
      </c>
      <c r="L207" s="38" t="s">
        <v>126</v>
      </c>
      <c r="M207" s="38">
        <v>2</v>
      </c>
      <c r="N207" s="38" t="s">
        <v>127</v>
      </c>
      <c r="O207" s="72"/>
      <c r="P207" s="72"/>
      <c r="Q207" s="72"/>
      <c r="R207" s="72"/>
      <c r="S207" s="72"/>
      <c r="T207" s="39">
        <v>3</v>
      </c>
      <c r="U207" s="39">
        <v>2011</v>
      </c>
      <c r="V207" s="39"/>
      <c r="W207" s="39">
        <v>1</v>
      </c>
      <c r="X207" s="39">
        <v>1</v>
      </c>
      <c r="AC207" s="34" t="str">
        <f>_xlfn.XLOOKUP(J207,'COUNTRY CODES'!$B$2:$B$252,'COUNTRY CODES'!$A$2:$A$252,"")</f>
        <v xml:space="preserve">470; </v>
      </c>
    </row>
    <row r="208" spans="1:29" s="34" customFormat="1" ht="16" customHeight="1">
      <c r="A208" s="45" t="s">
        <v>258</v>
      </c>
      <c r="B208" s="34">
        <f t="shared" si="4"/>
        <v>36</v>
      </c>
      <c r="C208" s="34">
        <v>6</v>
      </c>
      <c r="D208" s="48">
        <v>-0.498</v>
      </c>
      <c r="E208" s="47"/>
      <c r="F208" s="36">
        <v>-4.1369999999999996</v>
      </c>
      <c r="G208" s="36"/>
      <c r="H208" s="37">
        <v>1</v>
      </c>
      <c r="I208" s="37">
        <v>1</v>
      </c>
      <c r="J208" s="38" t="s">
        <v>149</v>
      </c>
      <c r="K208" s="38">
        <v>20</v>
      </c>
      <c r="L208" s="38" t="s">
        <v>126</v>
      </c>
      <c r="M208" s="38">
        <v>2</v>
      </c>
      <c r="N208" s="38" t="s">
        <v>127</v>
      </c>
      <c r="O208" s="72"/>
      <c r="P208" s="72"/>
      <c r="Q208" s="72"/>
      <c r="R208" s="72"/>
      <c r="S208" s="72"/>
      <c r="T208" s="39">
        <v>3</v>
      </c>
      <c r="U208" s="39">
        <v>2011</v>
      </c>
      <c r="V208" s="39"/>
      <c r="W208" s="39">
        <v>1</v>
      </c>
      <c r="X208" s="39">
        <v>1</v>
      </c>
      <c r="AC208" s="34" t="str">
        <f>_xlfn.XLOOKUP(J208,'COUNTRY CODES'!$B$2:$B$252,'COUNTRY CODES'!$A$2:$A$252,"")</f>
        <v xml:space="preserve">528; </v>
      </c>
    </row>
    <row r="209" spans="1:29" s="34" customFormat="1" ht="16" customHeight="1">
      <c r="A209" s="45" t="s">
        <v>258</v>
      </c>
      <c r="B209" s="34">
        <f t="shared" si="4"/>
        <v>36</v>
      </c>
      <c r="C209" s="34">
        <v>7</v>
      </c>
      <c r="D209" s="48">
        <v>-0.20399999999999999</v>
      </c>
      <c r="E209" s="47"/>
      <c r="F209" s="36">
        <v>-0.92800000000000005</v>
      </c>
      <c r="G209" s="36"/>
      <c r="H209" s="37">
        <v>1</v>
      </c>
      <c r="I209" s="37">
        <v>1</v>
      </c>
      <c r="J209" s="38" t="s">
        <v>150</v>
      </c>
      <c r="K209" s="38">
        <v>20</v>
      </c>
      <c r="L209" s="38" t="s">
        <v>126</v>
      </c>
      <c r="M209" s="38">
        <v>2</v>
      </c>
      <c r="N209" s="38" t="s">
        <v>127</v>
      </c>
      <c r="O209" s="72"/>
      <c r="P209" s="72"/>
      <c r="Q209" s="72"/>
      <c r="R209" s="72"/>
      <c r="S209" s="72"/>
      <c r="T209" s="39">
        <v>3</v>
      </c>
      <c r="U209" s="39">
        <v>2011</v>
      </c>
      <c r="V209" s="39"/>
      <c r="W209" s="39">
        <v>1</v>
      </c>
      <c r="X209" s="39">
        <v>1</v>
      </c>
      <c r="AC209" s="34" t="str">
        <f>_xlfn.XLOOKUP(J209,'COUNTRY CODES'!$B$2:$B$252,'COUNTRY CODES'!$A$2:$A$252,"")</f>
        <v xml:space="preserve">578; </v>
      </c>
    </row>
    <row r="210" spans="1:29" s="34" customFormat="1" ht="16" customHeight="1">
      <c r="A210" s="45" t="s">
        <v>258</v>
      </c>
      <c r="B210" s="34">
        <f t="shared" si="4"/>
        <v>36</v>
      </c>
      <c r="C210" s="34">
        <v>8</v>
      </c>
      <c r="D210" s="48">
        <v>1.3460000000000001</v>
      </c>
      <c r="E210" s="47"/>
      <c r="F210" s="36">
        <v>2.5070000000000001</v>
      </c>
      <c r="G210" s="36"/>
      <c r="H210" s="37">
        <v>1</v>
      </c>
      <c r="I210" s="37">
        <v>1</v>
      </c>
      <c r="J210" s="38" t="s">
        <v>151</v>
      </c>
      <c r="K210" s="38">
        <v>20</v>
      </c>
      <c r="L210" s="38" t="s">
        <v>126</v>
      </c>
      <c r="M210" s="38">
        <v>2</v>
      </c>
      <c r="N210" s="38" t="s">
        <v>127</v>
      </c>
      <c r="O210" s="72"/>
      <c r="P210" s="72"/>
      <c r="Q210" s="72"/>
      <c r="R210" s="72"/>
      <c r="S210" s="72"/>
      <c r="T210" s="39">
        <v>3</v>
      </c>
      <c r="U210" s="39">
        <v>2011</v>
      </c>
      <c r="V210" s="39"/>
      <c r="W210" s="39">
        <v>1</v>
      </c>
      <c r="X210" s="39">
        <v>1</v>
      </c>
      <c r="AC210" s="34" t="str">
        <f>_xlfn.XLOOKUP(J210,'COUNTRY CODES'!$B$2:$B$252,'COUNTRY CODES'!$A$2:$A$252,"")</f>
        <v xml:space="preserve">724; </v>
      </c>
    </row>
    <row r="211" spans="1:29" s="34" customFormat="1" ht="16" customHeight="1">
      <c r="A211" s="45" t="s">
        <v>258</v>
      </c>
      <c r="B211" s="34">
        <f t="shared" si="4"/>
        <v>36</v>
      </c>
      <c r="C211" s="34">
        <v>9</v>
      </c>
      <c r="D211" s="48">
        <v>-0.48099999999999998</v>
      </c>
      <c r="E211" s="47"/>
      <c r="F211" s="36">
        <v>-3.867</v>
      </c>
      <c r="G211" s="36"/>
      <c r="H211" s="37">
        <v>1</v>
      </c>
      <c r="I211" s="37">
        <v>1</v>
      </c>
      <c r="J211" s="38" t="s">
        <v>152</v>
      </c>
      <c r="K211" s="38">
        <v>20</v>
      </c>
      <c r="L211" s="38" t="s">
        <v>126</v>
      </c>
      <c r="M211" s="38">
        <v>2</v>
      </c>
      <c r="N211" s="38" t="s">
        <v>127</v>
      </c>
      <c r="O211" s="72"/>
      <c r="P211" s="72"/>
      <c r="Q211" s="72"/>
      <c r="R211" s="72"/>
      <c r="S211" s="72"/>
      <c r="T211" s="39">
        <v>3</v>
      </c>
      <c r="U211" s="39">
        <v>2011</v>
      </c>
      <c r="V211" s="39"/>
      <c r="W211" s="39">
        <v>1</v>
      </c>
      <c r="X211" s="39">
        <v>1</v>
      </c>
      <c r="AC211" s="34" t="str">
        <f>_xlfn.XLOOKUP(J211,'COUNTRY CODES'!$B$2:$B$252,'COUNTRY CODES'!$A$2:$A$252,"")</f>
        <v xml:space="preserve">752; </v>
      </c>
    </row>
    <row r="212" spans="1:29" s="34" customFormat="1" ht="16" customHeight="1">
      <c r="A212" s="45" t="s">
        <v>258</v>
      </c>
      <c r="B212" s="34">
        <f t="shared" si="4"/>
        <v>36</v>
      </c>
      <c r="C212" s="34">
        <v>10</v>
      </c>
      <c r="D212" s="48">
        <v>-0.28699999999999998</v>
      </c>
      <c r="E212" s="47"/>
      <c r="F212" s="36">
        <v>-1.387</v>
      </c>
      <c r="G212" s="36"/>
      <c r="H212" s="37">
        <v>1</v>
      </c>
      <c r="I212" s="37">
        <v>1</v>
      </c>
      <c r="J212" s="38" t="s">
        <v>121</v>
      </c>
      <c r="K212" s="38">
        <v>20</v>
      </c>
      <c r="L212" s="38" t="s">
        <v>126</v>
      </c>
      <c r="M212" s="38">
        <v>2</v>
      </c>
      <c r="N212" s="38" t="s">
        <v>127</v>
      </c>
      <c r="O212" s="72"/>
      <c r="P212" s="72"/>
      <c r="Q212" s="72"/>
      <c r="R212" s="72"/>
      <c r="S212" s="72"/>
      <c r="T212" s="39">
        <v>3</v>
      </c>
      <c r="U212" s="39">
        <v>2011</v>
      </c>
      <c r="V212" s="39"/>
      <c r="W212" s="39">
        <v>1</v>
      </c>
      <c r="X212" s="39">
        <v>1</v>
      </c>
      <c r="AC212" s="34" t="str">
        <f>_xlfn.XLOOKUP(J212,'COUNTRY CODES'!$B$2:$B$252,'COUNTRY CODES'!$A$2:$A$252,"")</f>
        <v xml:space="preserve">826; </v>
      </c>
    </row>
    <row r="213" spans="1:29" s="34" customFormat="1" ht="16" customHeight="1">
      <c r="A213" s="45" t="s">
        <v>258</v>
      </c>
      <c r="B213" s="34">
        <f t="shared" si="4"/>
        <v>36</v>
      </c>
      <c r="C213" s="34">
        <v>11</v>
      </c>
      <c r="D213" s="48">
        <v>-0.42699999999999999</v>
      </c>
      <c r="E213" s="47"/>
      <c r="F213" s="36">
        <v>-5.1070000000000002</v>
      </c>
      <c r="G213" s="36"/>
      <c r="H213" s="37">
        <v>1</v>
      </c>
      <c r="I213" s="37">
        <v>1</v>
      </c>
      <c r="J213" s="38" t="s">
        <v>144</v>
      </c>
      <c r="K213" s="38">
        <v>20</v>
      </c>
      <c r="L213" s="38" t="s">
        <v>126</v>
      </c>
      <c r="M213" s="38">
        <v>2</v>
      </c>
      <c r="N213" s="38" t="s">
        <v>68</v>
      </c>
      <c r="O213" s="72"/>
      <c r="P213" s="72"/>
      <c r="Q213" s="72"/>
      <c r="R213" s="72"/>
      <c r="S213" s="72"/>
      <c r="T213" s="39">
        <v>3</v>
      </c>
      <c r="U213" s="39">
        <v>2011</v>
      </c>
      <c r="V213" s="39"/>
      <c r="W213" s="39">
        <v>1</v>
      </c>
      <c r="X213" s="39">
        <v>1</v>
      </c>
      <c r="AC213" s="34" t="str">
        <f>_xlfn.XLOOKUP(J213,'COUNTRY CODES'!$B$2:$B$252,'COUNTRY CODES'!$A$2:$A$252,"")</f>
        <v xml:space="preserve">246; </v>
      </c>
    </row>
    <row r="214" spans="1:29" s="34" customFormat="1" ht="16" customHeight="1">
      <c r="A214" s="45" t="s">
        <v>258</v>
      </c>
      <c r="B214" s="34">
        <f t="shared" si="4"/>
        <v>36</v>
      </c>
      <c r="C214" s="34">
        <v>12</v>
      </c>
      <c r="D214" s="48">
        <v>-1.6160000000000001</v>
      </c>
      <c r="E214" s="47"/>
      <c r="F214" s="36">
        <v>-4.6829999999999998</v>
      </c>
      <c r="G214" s="36"/>
      <c r="H214" s="37">
        <v>1</v>
      </c>
      <c r="I214" s="37">
        <v>1</v>
      </c>
      <c r="J214" s="38" t="s">
        <v>145</v>
      </c>
      <c r="K214" s="38">
        <v>20</v>
      </c>
      <c r="L214" s="38" t="s">
        <v>126</v>
      </c>
      <c r="M214" s="38">
        <v>2</v>
      </c>
      <c r="N214" s="38" t="s">
        <v>68</v>
      </c>
      <c r="O214" s="72"/>
      <c r="P214" s="72"/>
      <c r="Q214" s="72"/>
      <c r="R214" s="72"/>
      <c r="S214" s="72"/>
      <c r="T214" s="39">
        <v>3</v>
      </c>
      <c r="U214" s="39">
        <v>2011</v>
      </c>
      <c r="V214" s="39"/>
      <c r="W214" s="39">
        <v>1</v>
      </c>
      <c r="X214" s="39">
        <v>1</v>
      </c>
      <c r="AC214" s="34" t="str">
        <f>_xlfn.XLOOKUP(J214,'COUNTRY CODES'!$B$2:$B$252,'COUNTRY CODES'!$A$2:$A$252,"")</f>
        <v xml:space="preserve">276; </v>
      </c>
    </row>
    <row r="215" spans="1:29" s="34" customFormat="1" ht="16" customHeight="1">
      <c r="A215" s="45" t="s">
        <v>258</v>
      </c>
      <c r="B215" s="34">
        <f t="shared" si="4"/>
        <v>36</v>
      </c>
      <c r="C215" s="34">
        <v>13</v>
      </c>
      <c r="D215" s="48">
        <v>5.0999999999999997E-2</v>
      </c>
      <c r="E215" s="47"/>
      <c r="F215" s="36">
        <v>3.3450000000000002</v>
      </c>
      <c r="G215" s="36"/>
      <c r="H215" s="37">
        <v>1</v>
      </c>
      <c r="I215" s="37">
        <v>1</v>
      </c>
      <c r="J215" s="38" t="s">
        <v>146</v>
      </c>
      <c r="K215" s="38">
        <v>20</v>
      </c>
      <c r="L215" s="38" t="s">
        <v>126</v>
      </c>
      <c r="M215" s="38">
        <v>2</v>
      </c>
      <c r="N215" s="38" t="s">
        <v>68</v>
      </c>
      <c r="O215" s="72"/>
      <c r="P215" s="72"/>
      <c r="Q215" s="72"/>
      <c r="R215" s="72"/>
      <c r="S215" s="72"/>
      <c r="T215" s="39">
        <v>3</v>
      </c>
      <c r="U215" s="39">
        <v>2011</v>
      </c>
      <c r="V215" s="39"/>
      <c r="W215" s="39">
        <v>1</v>
      </c>
      <c r="X215" s="39">
        <v>1</v>
      </c>
      <c r="AC215" s="34" t="str">
        <f>_xlfn.XLOOKUP(J215,'COUNTRY CODES'!$B$2:$B$252,'COUNTRY CODES'!$A$2:$A$252,"")</f>
        <v xml:space="preserve">372; </v>
      </c>
    </row>
    <row r="216" spans="1:29" s="34" customFormat="1" ht="16" customHeight="1">
      <c r="A216" s="45" t="s">
        <v>258</v>
      </c>
      <c r="B216" s="34">
        <f t="shared" si="4"/>
        <v>36</v>
      </c>
      <c r="C216" s="34">
        <v>14</v>
      </c>
      <c r="D216" s="48">
        <v>-1.3979999999999999</v>
      </c>
      <c r="E216" s="47"/>
      <c r="F216" s="36">
        <v>-1.9</v>
      </c>
      <c r="G216" s="36"/>
      <c r="H216" s="37">
        <v>1</v>
      </c>
      <c r="I216" s="37">
        <v>1</v>
      </c>
      <c r="J216" s="38" t="s">
        <v>147</v>
      </c>
      <c r="K216" s="38">
        <v>20</v>
      </c>
      <c r="L216" s="38" t="s">
        <v>126</v>
      </c>
      <c r="M216" s="38">
        <v>2</v>
      </c>
      <c r="N216" s="38" t="s">
        <v>68</v>
      </c>
      <c r="O216" s="72"/>
      <c r="P216" s="72"/>
      <c r="Q216" s="72"/>
      <c r="R216" s="72"/>
      <c r="S216" s="72"/>
      <c r="T216" s="39">
        <v>3</v>
      </c>
      <c r="U216" s="39">
        <v>2011</v>
      </c>
      <c r="V216" s="39"/>
      <c r="W216" s="39">
        <v>1</v>
      </c>
      <c r="X216" s="39">
        <v>1</v>
      </c>
      <c r="AC216" s="34" t="str">
        <f>_xlfn.XLOOKUP(J216,'COUNTRY CODES'!$B$2:$B$252,'COUNTRY CODES'!$A$2:$A$252,"")</f>
        <v xml:space="preserve">380; </v>
      </c>
    </row>
    <row r="217" spans="1:29" s="34" customFormat="1" ht="16" customHeight="1">
      <c r="A217" s="45" t="s">
        <v>258</v>
      </c>
      <c r="B217" s="34">
        <f t="shared" si="4"/>
        <v>36</v>
      </c>
      <c r="C217" s="34">
        <v>15</v>
      </c>
      <c r="D217" s="48">
        <v>-1.0999999999999999E-2</v>
      </c>
      <c r="E217" s="47"/>
      <c r="F217" s="36">
        <v>-0.29199999999999998</v>
      </c>
      <c r="G217" s="36"/>
      <c r="H217" s="37">
        <v>1</v>
      </c>
      <c r="I217" s="37">
        <v>1</v>
      </c>
      <c r="J217" s="38" t="s">
        <v>148</v>
      </c>
      <c r="K217" s="38">
        <v>20</v>
      </c>
      <c r="L217" s="38" t="s">
        <v>126</v>
      </c>
      <c r="M217" s="38">
        <v>2</v>
      </c>
      <c r="N217" s="38" t="s">
        <v>68</v>
      </c>
      <c r="O217" s="72"/>
      <c r="P217" s="72"/>
      <c r="Q217" s="72"/>
      <c r="R217" s="72"/>
      <c r="S217" s="72"/>
      <c r="T217" s="39">
        <v>3</v>
      </c>
      <c r="U217" s="39">
        <v>2011</v>
      </c>
      <c r="V217" s="39"/>
      <c r="W217" s="39">
        <v>1</v>
      </c>
      <c r="X217" s="39">
        <v>1</v>
      </c>
      <c r="AC217" s="34" t="str">
        <f>_xlfn.XLOOKUP(J217,'COUNTRY CODES'!$B$2:$B$252,'COUNTRY CODES'!$A$2:$A$252,"")</f>
        <v xml:space="preserve">470; </v>
      </c>
    </row>
    <row r="218" spans="1:29" s="34" customFormat="1" ht="16" customHeight="1">
      <c r="A218" s="45" t="s">
        <v>258</v>
      </c>
      <c r="B218" s="34">
        <f t="shared" si="4"/>
        <v>36</v>
      </c>
      <c r="C218" s="34">
        <v>16</v>
      </c>
      <c r="D218" s="48">
        <v>-0.36199999999999999</v>
      </c>
      <c r="E218" s="47"/>
      <c r="F218" s="36">
        <v>-4.2670000000000003</v>
      </c>
      <c r="G218" s="36"/>
      <c r="H218" s="37">
        <v>1</v>
      </c>
      <c r="I218" s="37">
        <v>1</v>
      </c>
      <c r="J218" s="38" t="s">
        <v>149</v>
      </c>
      <c r="K218" s="38">
        <v>20</v>
      </c>
      <c r="L218" s="38" t="s">
        <v>126</v>
      </c>
      <c r="M218" s="38">
        <v>2</v>
      </c>
      <c r="N218" s="38" t="s">
        <v>68</v>
      </c>
      <c r="O218" s="72"/>
      <c r="P218" s="72"/>
      <c r="Q218" s="72"/>
      <c r="R218" s="72"/>
      <c r="S218" s="72"/>
      <c r="T218" s="39">
        <v>3</v>
      </c>
      <c r="U218" s="39">
        <v>2011</v>
      </c>
      <c r="V218" s="39"/>
      <c r="W218" s="39">
        <v>1</v>
      </c>
      <c r="X218" s="39">
        <v>1</v>
      </c>
      <c r="AC218" s="34" t="str">
        <f>_xlfn.XLOOKUP(J218,'COUNTRY CODES'!$B$2:$B$252,'COUNTRY CODES'!$A$2:$A$252,"")</f>
        <v xml:space="preserve">528; </v>
      </c>
    </row>
    <row r="219" spans="1:29" s="34" customFormat="1" ht="16" customHeight="1">
      <c r="A219" s="45" t="s">
        <v>258</v>
      </c>
      <c r="B219" s="34">
        <f t="shared" si="4"/>
        <v>36</v>
      </c>
      <c r="C219" s="34">
        <v>17</v>
      </c>
      <c r="D219" s="48">
        <v>-3.4209999999999998</v>
      </c>
      <c r="E219" s="47"/>
      <c r="F219" s="36">
        <v>-5.7240000000000002</v>
      </c>
      <c r="G219" s="36"/>
      <c r="H219" s="37">
        <v>1</v>
      </c>
      <c r="I219" s="37">
        <v>1</v>
      </c>
      <c r="J219" s="38" t="s">
        <v>150</v>
      </c>
      <c r="K219" s="38">
        <v>20</v>
      </c>
      <c r="L219" s="38" t="s">
        <v>126</v>
      </c>
      <c r="M219" s="38">
        <v>2</v>
      </c>
      <c r="N219" s="38" t="s">
        <v>68</v>
      </c>
      <c r="O219" s="72"/>
      <c r="P219" s="72"/>
      <c r="Q219" s="72"/>
      <c r="R219" s="72"/>
      <c r="S219" s="72"/>
      <c r="T219" s="39">
        <v>3</v>
      </c>
      <c r="U219" s="39">
        <v>2011</v>
      </c>
      <c r="V219" s="39"/>
      <c r="W219" s="39">
        <v>1</v>
      </c>
      <c r="X219" s="39">
        <v>1</v>
      </c>
      <c r="AC219" s="34" t="str">
        <f>_xlfn.XLOOKUP(J219,'COUNTRY CODES'!$B$2:$B$252,'COUNTRY CODES'!$A$2:$A$252,"")</f>
        <v xml:space="preserve">578; </v>
      </c>
    </row>
    <row r="220" spans="1:29" s="34" customFormat="1" ht="16" customHeight="1">
      <c r="A220" s="45" t="s">
        <v>258</v>
      </c>
      <c r="B220" s="34">
        <f t="shared" si="4"/>
        <v>36</v>
      </c>
      <c r="C220" s="34">
        <v>18</v>
      </c>
      <c r="D220" s="48">
        <v>3.99</v>
      </c>
      <c r="E220" s="47"/>
      <c r="F220" s="36">
        <v>5.2480000000000002</v>
      </c>
      <c r="G220" s="36"/>
      <c r="H220" s="37">
        <v>1</v>
      </c>
      <c r="I220" s="37">
        <v>1</v>
      </c>
      <c r="J220" s="38" t="s">
        <v>151</v>
      </c>
      <c r="K220" s="38">
        <v>20</v>
      </c>
      <c r="L220" s="38" t="s">
        <v>126</v>
      </c>
      <c r="M220" s="38">
        <v>2</v>
      </c>
      <c r="N220" s="38" t="s">
        <v>68</v>
      </c>
      <c r="O220" s="72"/>
      <c r="P220" s="72"/>
      <c r="Q220" s="72"/>
      <c r="R220" s="72"/>
      <c r="S220" s="72"/>
      <c r="T220" s="39">
        <v>3</v>
      </c>
      <c r="U220" s="39">
        <v>2011</v>
      </c>
      <c r="V220" s="39"/>
      <c r="W220" s="39">
        <v>1</v>
      </c>
      <c r="X220" s="39">
        <v>1</v>
      </c>
      <c r="AC220" s="34" t="str">
        <f>_xlfn.XLOOKUP(J220,'COUNTRY CODES'!$B$2:$B$252,'COUNTRY CODES'!$A$2:$A$252,"")</f>
        <v xml:space="preserve">724; </v>
      </c>
    </row>
    <row r="221" spans="1:29" s="34" customFormat="1" ht="16" customHeight="1">
      <c r="A221" s="45" t="s">
        <v>258</v>
      </c>
      <c r="B221" s="34">
        <f t="shared" si="4"/>
        <v>36</v>
      </c>
      <c r="C221" s="34">
        <v>19</v>
      </c>
      <c r="D221" s="48">
        <v>-0.29799999999999999</v>
      </c>
      <c r="E221" s="47"/>
      <c r="F221" s="36">
        <v>-8.3819999999999997</v>
      </c>
      <c r="G221" s="36"/>
      <c r="H221" s="37">
        <v>1</v>
      </c>
      <c r="I221" s="37">
        <v>1</v>
      </c>
      <c r="J221" s="38" t="s">
        <v>152</v>
      </c>
      <c r="K221" s="38">
        <v>20</v>
      </c>
      <c r="L221" s="38" t="s">
        <v>126</v>
      </c>
      <c r="M221" s="38">
        <v>2</v>
      </c>
      <c r="N221" s="38" t="s">
        <v>68</v>
      </c>
      <c r="O221" s="72"/>
      <c r="P221" s="72"/>
      <c r="Q221" s="72"/>
      <c r="R221" s="72"/>
      <c r="S221" s="72"/>
      <c r="T221" s="39">
        <v>3</v>
      </c>
      <c r="U221" s="39">
        <v>2011</v>
      </c>
      <c r="V221" s="39"/>
      <c r="W221" s="39">
        <v>1</v>
      </c>
      <c r="X221" s="39">
        <v>1</v>
      </c>
      <c r="AC221" s="34" t="str">
        <f>_xlfn.XLOOKUP(J221,'COUNTRY CODES'!$B$2:$B$252,'COUNTRY CODES'!$A$2:$A$252,"")</f>
        <v xml:space="preserve">752; </v>
      </c>
    </row>
    <row r="222" spans="1:29" s="34" customFormat="1" ht="16" customHeight="1">
      <c r="A222" s="45" t="s">
        <v>258</v>
      </c>
      <c r="B222" s="34">
        <f t="shared" si="4"/>
        <v>36</v>
      </c>
      <c r="C222" s="34">
        <v>20</v>
      </c>
      <c r="D222" s="48">
        <v>-0.111</v>
      </c>
      <c r="E222" s="47"/>
      <c r="F222" s="36">
        <v>-7.9390000000000001</v>
      </c>
      <c r="G222" s="36"/>
      <c r="H222" s="37">
        <v>1</v>
      </c>
      <c r="I222" s="37">
        <v>1</v>
      </c>
      <c r="J222" s="38" t="s">
        <v>121</v>
      </c>
      <c r="K222" s="38">
        <v>20</v>
      </c>
      <c r="L222" s="38" t="s">
        <v>126</v>
      </c>
      <c r="M222" s="38">
        <v>2</v>
      </c>
      <c r="N222" s="38" t="s">
        <v>68</v>
      </c>
      <c r="O222" s="72"/>
      <c r="P222" s="72"/>
      <c r="Q222" s="72"/>
      <c r="R222" s="72"/>
      <c r="S222" s="72"/>
      <c r="T222" s="39">
        <v>3</v>
      </c>
      <c r="U222" s="39">
        <v>2011</v>
      </c>
      <c r="V222" s="39"/>
      <c r="W222" s="39">
        <v>1</v>
      </c>
      <c r="X222" s="39">
        <v>1</v>
      </c>
      <c r="AC222" s="34" t="str">
        <f>_xlfn.XLOOKUP(J222,'COUNTRY CODES'!$B$2:$B$252,'COUNTRY CODES'!$A$2:$A$252,"")</f>
        <v xml:space="preserve">826; </v>
      </c>
    </row>
    <row r="223" spans="1:29" s="34" customFormat="1" ht="16" customHeight="1">
      <c r="A223" s="46" t="s">
        <v>258</v>
      </c>
      <c r="B223" s="34">
        <f t="shared" si="4"/>
        <v>37</v>
      </c>
      <c r="C223" s="34">
        <v>1</v>
      </c>
      <c r="D223" s="48">
        <v>-5.6000000000000001E-2</v>
      </c>
      <c r="E223" s="47"/>
      <c r="F223" s="36">
        <v>-2.46</v>
      </c>
      <c r="G223" s="36"/>
      <c r="H223" s="37">
        <v>15</v>
      </c>
      <c r="I223" s="37">
        <v>9</v>
      </c>
      <c r="J223" s="38" t="s">
        <v>94</v>
      </c>
      <c r="K223" s="38">
        <v>82</v>
      </c>
      <c r="L223" s="38" t="s">
        <v>126</v>
      </c>
      <c r="M223" s="38">
        <v>1</v>
      </c>
      <c r="N223" s="38" t="s">
        <v>127</v>
      </c>
      <c r="O223" s="72"/>
      <c r="P223" s="72"/>
      <c r="Q223" s="72"/>
      <c r="R223" s="72"/>
      <c r="S223" s="72"/>
      <c r="T223" s="39">
        <v>1</v>
      </c>
      <c r="U223" s="39">
        <v>2013</v>
      </c>
      <c r="V223" s="39" t="s">
        <v>259</v>
      </c>
      <c r="W223" s="34">
        <v>3</v>
      </c>
      <c r="X223" s="39">
        <v>1</v>
      </c>
      <c r="Z223" s="39"/>
      <c r="AC223" s="34" t="s">
        <v>964</v>
      </c>
    </row>
    <row r="224" spans="1:29" s="34" customFormat="1" ht="16" customHeight="1">
      <c r="A224" s="46" t="s">
        <v>258</v>
      </c>
      <c r="B224" s="34">
        <f t="shared" si="4"/>
        <v>37</v>
      </c>
      <c r="C224" s="34">
        <v>2</v>
      </c>
      <c r="D224" s="48">
        <v>-0.16900000000000001</v>
      </c>
      <c r="E224" s="47"/>
      <c r="F224" s="36">
        <v>-5.38</v>
      </c>
      <c r="G224" s="36"/>
      <c r="H224" s="37">
        <v>15</v>
      </c>
      <c r="I224" s="37">
        <v>8</v>
      </c>
      <c r="J224" s="38" t="s">
        <v>94</v>
      </c>
      <c r="K224" s="38">
        <v>82</v>
      </c>
      <c r="L224" s="38" t="s">
        <v>126</v>
      </c>
      <c r="M224" s="38">
        <v>1</v>
      </c>
      <c r="N224" s="38" t="s">
        <v>127</v>
      </c>
      <c r="O224" s="72"/>
      <c r="P224" s="72"/>
      <c r="Q224" s="72"/>
      <c r="R224" s="72"/>
      <c r="S224" s="72"/>
      <c r="T224" s="39">
        <v>1</v>
      </c>
      <c r="U224" s="39">
        <v>2013</v>
      </c>
      <c r="V224" s="39" t="s">
        <v>259</v>
      </c>
      <c r="W224" s="34">
        <v>3</v>
      </c>
      <c r="X224" s="39">
        <v>1</v>
      </c>
      <c r="Z224" s="39"/>
      <c r="AC224" s="34" t="s">
        <v>964</v>
      </c>
    </row>
    <row r="225" spans="1:29" s="34" customFormat="1" ht="16" customHeight="1">
      <c r="A225" s="46" t="s">
        <v>258</v>
      </c>
      <c r="B225" s="34">
        <f t="shared" si="4"/>
        <v>37</v>
      </c>
      <c r="C225" s="34">
        <v>3</v>
      </c>
      <c r="D225" s="48">
        <v>-0.39500000000000002</v>
      </c>
      <c r="E225" s="47"/>
      <c r="F225" s="36">
        <v>-2.95</v>
      </c>
      <c r="G225" s="36"/>
      <c r="H225" s="37">
        <v>15</v>
      </c>
      <c r="I225" s="37">
        <v>1</v>
      </c>
      <c r="J225" s="38" t="s">
        <v>94</v>
      </c>
      <c r="K225" s="38">
        <v>134</v>
      </c>
      <c r="L225" s="38" t="s">
        <v>126</v>
      </c>
      <c r="M225" s="38">
        <v>1</v>
      </c>
      <c r="N225" s="38" t="s">
        <v>127</v>
      </c>
      <c r="O225" s="72"/>
      <c r="P225" s="72"/>
      <c r="Q225" s="72"/>
      <c r="R225" s="72"/>
      <c r="S225" s="72"/>
      <c r="T225" s="39">
        <v>1</v>
      </c>
      <c r="U225" s="39">
        <v>2013</v>
      </c>
      <c r="V225" s="39" t="s">
        <v>259</v>
      </c>
      <c r="W225" s="34">
        <v>3</v>
      </c>
      <c r="X225" s="39">
        <v>1</v>
      </c>
      <c r="Z225" s="39"/>
      <c r="AC225" s="34" t="s">
        <v>964</v>
      </c>
    </row>
    <row r="226" spans="1:29" s="34" customFormat="1" ht="16" customHeight="1">
      <c r="A226" s="46" t="s">
        <v>258</v>
      </c>
      <c r="B226" s="34">
        <f t="shared" si="4"/>
        <v>37</v>
      </c>
      <c r="C226" s="34">
        <v>4</v>
      </c>
      <c r="D226" s="48">
        <v>-0.33700000000000002</v>
      </c>
      <c r="E226" s="47"/>
      <c r="F226" s="36">
        <v>-7.9</v>
      </c>
      <c r="G226" s="36"/>
      <c r="H226" s="37">
        <v>15</v>
      </c>
      <c r="I226" s="37">
        <v>2</v>
      </c>
      <c r="J226" s="38" t="s">
        <v>94</v>
      </c>
      <c r="K226" s="38">
        <v>134</v>
      </c>
      <c r="L226" s="38" t="s">
        <v>126</v>
      </c>
      <c r="M226" s="38">
        <v>1</v>
      </c>
      <c r="N226" s="38" t="s">
        <v>127</v>
      </c>
      <c r="O226" s="72"/>
      <c r="P226" s="72"/>
      <c r="Q226" s="72"/>
      <c r="R226" s="72"/>
      <c r="S226" s="72"/>
      <c r="T226" s="39">
        <v>1</v>
      </c>
      <c r="U226" s="39">
        <v>2013</v>
      </c>
      <c r="V226" s="39" t="s">
        <v>259</v>
      </c>
      <c r="W226" s="34">
        <v>3</v>
      </c>
      <c r="X226" s="39">
        <v>1</v>
      </c>
      <c r="Z226" s="39"/>
      <c r="AC226" s="34" t="s">
        <v>964</v>
      </c>
    </row>
    <row r="227" spans="1:29" s="34" customFormat="1" ht="16" customHeight="1">
      <c r="A227" s="46" t="s">
        <v>258</v>
      </c>
      <c r="B227" s="34">
        <f t="shared" si="4"/>
        <v>37</v>
      </c>
      <c r="C227" s="34">
        <v>5</v>
      </c>
      <c r="D227" s="48">
        <v>-1.3299999999999999E-2</v>
      </c>
      <c r="E227" s="47"/>
      <c r="F227" s="36">
        <v>-2.19</v>
      </c>
      <c r="G227" s="36"/>
      <c r="H227" s="37">
        <v>15</v>
      </c>
      <c r="I227" s="37">
        <v>9</v>
      </c>
      <c r="J227" s="38" t="s">
        <v>94</v>
      </c>
      <c r="K227" s="38">
        <f>332-29-26-5</f>
        <v>272</v>
      </c>
      <c r="L227" s="38" t="s">
        <v>126</v>
      </c>
      <c r="M227" s="38">
        <v>1</v>
      </c>
      <c r="N227" s="38" t="s">
        <v>90</v>
      </c>
      <c r="O227" s="72" t="s">
        <v>435</v>
      </c>
      <c r="P227" s="72" t="s">
        <v>290</v>
      </c>
      <c r="Q227" s="72" t="s">
        <v>413</v>
      </c>
      <c r="R227" s="72"/>
      <c r="S227" s="72"/>
      <c r="T227" s="39">
        <v>1</v>
      </c>
      <c r="U227" s="39">
        <v>2013</v>
      </c>
      <c r="V227" s="39" t="s">
        <v>259</v>
      </c>
      <c r="W227" s="34">
        <v>3</v>
      </c>
      <c r="X227" s="39">
        <v>1</v>
      </c>
      <c r="Z227" s="39"/>
      <c r="AC227" s="34" t="s">
        <v>965</v>
      </c>
    </row>
    <row r="228" spans="1:29" s="34" customFormat="1" ht="16" customHeight="1">
      <c r="A228" s="46" t="s">
        <v>258</v>
      </c>
      <c r="B228" s="34">
        <f t="shared" si="4"/>
        <v>37</v>
      </c>
      <c r="C228" s="34">
        <v>6</v>
      </c>
      <c r="D228" s="48">
        <v>-1.9400000000000001E-2</v>
      </c>
      <c r="E228" s="47"/>
      <c r="F228" s="36">
        <v>-1.1299999999999999</v>
      </c>
      <c r="G228" s="36"/>
      <c r="H228" s="37">
        <v>15</v>
      </c>
      <c r="I228" s="37">
        <v>8</v>
      </c>
      <c r="J228" s="38" t="s">
        <v>94</v>
      </c>
      <c r="K228" s="38">
        <f>272-26</f>
        <v>246</v>
      </c>
      <c r="L228" s="38" t="s">
        <v>126</v>
      </c>
      <c r="M228" s="38">
        <v>1</v>
      </c>
      <c r="N228" s="38" t="s">
        <v>90</v>
      </c>
      <c r="O228" s="72" t="s">
        <v>435</v>
      </c>
      <c r="P228" s="72" t="s">
        <v>290</v>
      </c>
      <c r="Q228" s="72" t="s">
        <v>413</v>
      </c>
      <c r="R228" s="72"/>
      <c r="S228" s="72"/>
      <c r="T228" s="39">
        <v>1</v>
      </c>
      <c r="U228" s="39">
        <v>2013</v>
      </c>
      <c r="V228" s="39" t="s">
        <v>259</v>
      </c>
      <c r="W228" s="34">
        <v>3</v>
      </c>
      <c r="X228" s="39">
        <v>1</v>
      </c>
      <c r="Z228" s="39"/>
      <c r="AC228" s="34" t="s">
        <v>965</v>
      </c>
    </row>
    <row r="229" spans="1:29" s="34" customFormat="1" ht="16" customHeight="1">
      <c r="A229" s="46" t="s">
        <v>258</v>
      </c>
      <c r="B229" s="34">
        <f t="shared" si="4"/>
        <v>37</v>
      </c>
      <c r="C229" s="34">
        <v>7</v>
      </c>
      <c r="D229" s="48">
        <v>-8.0000000000000004E-4</v>
      </c>
      <c r="E229" s="47"/>
      <c r="F229" s="36">
        <v>-2.5299999999999998</v>
      </c>
      <c r="G229" s="36"/>
      <c r="H229" s="37">
        <v>3</v>
      </c>
      <c r="I229" s="37">
        <v>9</v>
      </c>
      <c r="J229" s="38" t="s">
        <v>94</v>
      </c>
      <c r="K229" s="38">
        <v>248</v>
      </c>
      <c r="L229" s="38" t="s">
        <v>126</v>
      </c>
      <c r="M229" s="38">
        <v>1</v>
      </c>
      <c r="N229" s="38" t="s">
        <v>90</v>
      </c>
      <c r="O229" s="72" t="s">
        <v>435</v>
      </c>
      <c r="P229" s="72" t="s">
        <v>290</v>
      </c>
      <c r="Q229" s="72" t="s">
        <v>413</v>
      </c>
      <c r="R229" s="72"/>
      <c r="S229" s="72"/>
      <c r="T229" s="39">
        <v>1</v>
      </c>
      <c r="U229" s="39">
        <v>2013</v>
      </c>
      <c r="V229" s="39" t="s">
        <v>259</v>
      </c>
      <c r="W229" s="34">
        <v>3</v>
      </c>
      <c r="X229" s="39">
        <v>1</v>
      </c>
      <c r="Z229" s="39"/>
      <c r="AC229" s="34" t="s">
        <v>965</v>
      </c>
    </row>
    <row r="230" spans="1:29" s="34" customFormat="1" ht="16" customHeight="1">
      <c r="A230" s="46" t="s">
        <v>258</v>
      </c>
      <c r="B230" s="34">
        <f t="shared" si="4"/>
        <v>37</v>
      </c>
      <c r="C230" s="34">
        <v>8</v>
      </c>
      <c r="D230" s="48">
        <v>-2.5600000000000001E-2</v>
      </c>
      <c r="E230" s="47"/>
      <c r="F230" s="36">
        <v>-3.55</v>
      </c>
      <c r="G230" s="36"/>
      <c r="H230" s="37">
        <v>3</v>
      </c>
      <c r="I230" s="37">
        <v>8</v>
      </c>
      <c r="J230" s="38" t="s">
        <v>94</v>
      </c>
      <c r="K230" s="38">
        <v>226</v>
      </c>
      <c r="L230" s="38" t="s">
        <v>126</v>
      </c>
      <c r="M230" s="38">
        <v>1</v>
      </c>
      <c r="N230" s="38" t="s">
        <v>90</v>
      </c>
      <c r="O230" s="72" t="s">
        <v>435</v>
      </c>
      <c r="P230" s="72" t="s">
        <v>290</v>
      </c>
      <c r="Q230" s="72" t="s">
        <v>413</v>
      </c>
      <c r="R230" s="72"/>
      <c r="S230" s="72"/>
      <c r="T230" s="39">
        <v>1</v>
      </c>
      <c r="U230" s="39">
        <v>2013</v>
      </c>
      <c r="V230" s="39" t="s">
        <v>259</v>
      </c>
      <c r="W230" s="34">
        <v>3</v>
      </c>
      <c r="X230" s="39">
        <v>1</v>
      </c>
      <c r="Z230" s="39"/>
      <c r="AC230" s="34" t="s">
        <v>965</v>
      </c>
    </row>
    <row r="231" spans="1:29" s="34" customFormat="1" ht="16" customHeight="1">
      <c r="A231" s="46" t="s">
        <v>258</v>
      </c>
      <c r="B231" s="34">
        <f t="shared" si="4"/>
        <v>37</v>
      </c>
      <c r="C231" s="34">
        <v>9</v>
      </c>
      <c r="D231" s="48">
        <v>-0.19109999999999999</v>
      </c>
      <c r="E231" s="47"/>
      <c r="F231" s="36">
        <v>-2.57</v>
      </c>
      <c r="G231" s="36"/>
      <c r="H231" s="37">
        <v>15</v>
      </c>
      <c r="I231" s="37">
        <v>9</v>
      </c>
      <c r="J231" s="38" t="s">
        <v>94</v>
      </c>
      <c r="K231" s="38">
        <f>332-29-26-5</f>
        <v>272</v>
      </c>
      <c r="L231" s="38" t="s">
        <v>126</v>
      </c>
      <c r="M231" s="38">
        <v>1</v>
      </c>
      <c r="N231" s="38" t="s">
        <v>90</v>
      </c>
      <c r="O231" s="72" t="s">
        <v>435</v>
      </c>
      <c r="P231" s="72" t="s">
        <v>290</v>
      </c>
      <c r="Q231" s="72" t="s">
        <v>413</v>
      </c>
      <c r="R231" s="72"/>
      <c r="S231" s="72"/>
      <c r="T231" s="39">
        <v>1</v>
      </c>
      <c r="U231" s="39">
        <v>2013</v>
      </c>
      <c r="V231" s="39" t="s">
        <v>259</v>
      </c>
      <c r="W231" s="34">
        <v>3</v>
      </c>
      <c r="X231" s="39">
        <v>1</v>
      </c>
      <c r="Z231" s="39"/>
      <c r="AC231" s="34" t="s">
        <v>965</v>
      </c>
    </row>
    <row r="232" spans="1:29" s="34" customFormat="1" ht="16" customHeight="1">
      <c r="A232" s="46" t="s">
        <v>258</v>
      </c>
      <c r="B232" s="34">
        <f t="shared" si="4"/>
        <v>37</v>
      </c>
      <c r="C232" s="34">
        <v>10</v>
      </c>
      <c r="D232" s="48">
        <v>-0.2102</v>
      </c>
      <c r="E232" s="47"/>
      <c r="F232" s="36">
        <v>-2.21</v>
      </c>
      <c r="G232" s="36"/>
      <c r="H232" s="37">
        <v>15</v>
      </c>
      <c r="I232" s="37">
        <v>8</v>
      </c>
      <c r="J232" s="38" t="s">
        <v>94</v>
      </c>
      <c r="K232" s="38">
        <f>272-26</f>
        <v>246</v>
      </c>
      <c r="L232" s="38" t="s">
        <v>126</v>
      </c>
      <c r="M232" s="38">
        <v>1</v>
      </c>
      <c r="N232" s="38" t="s">
        <v>90</v>
      </c>
      <c r="O232" s="72" t="s">
        <v>435</v>
      </c>
      <c r="P232" s="72" t="s">
        <v>290</v>
      </c>
      <c r="Q232" s="72" t="s">
        <v>413</v>
      </c>
      <c r="R232" s="72"/>
      <c r="S232" s="72"/>
      <c r="T232" s="39">
        <v>1</v>
      </c>
      <c r="U232" s="39">
        <v>2013</v>
      </c>
      <c r="V232" s="39" t="s">
        <v>259</v>
      </c>
      <c r="W232" s="34">
        <v>3</v>
      </c>
      <c r="X232" s="39">
        <v>1</v>
      </c>
      <c r="Z232" s="39"/>
      <c r="AC232" s="34" t="s">
        <v>965</v>
      </c>
    </row>
    <row r="233" spans="1:29" s="34" customFormat="1" ht="16" customHeight="1">
      <c r="A233" s="46" t="s">
        <v>258</v>
      </c>
      <c r="B233" s="34">
        <f t="shared" si="4"/>
        <v>37</v>
      </c>
      <c r="C233" s="34">
        <v>11</v>
      </c>
      <c r="D233" s="48">
        <v>-2.01E-2</v>
      </c>
      <c r="E233" s="47"/>
      <c r="F233" s="36">
        <v>-1.81</v>
      </c>
      <c r="G233" s="36"/>
      <c r="H233" s="37">
        <v>3</v>
      </c>
      <c r="I233" s="37">
        <v>9</v>
      </c>
      <c r="J233" s="38" t="s">
        <v>94</v>
      </c>
      <c r="K233" s="38">
        <v>248</v>
      </c>
      <c r="L233" s="38" t="s">
        <v>126</v>
      </c>
      <c r="M233" s="38">
        <v>1</v>
      </c>
      <c r="N233" s="38" t="s">
        <v>90</v>
      </c>
      <c r="O233" s="72" t="s">
        <v>435</v>
      </c>
      <c r="P233" s="72" t="s">
        <v>290</v>
      </c>
      <c r="Q233" s="72" t="s">
        <v>413</v>
      </c>
      <c r="R233" s="72"/>
      <c r="S233" s="72"/>
      <c r="T233" s="39">
        <v>1</v>
      </c>
      <c r="U233" s="39">
        <v>2013</v>
      </c>
      <c r="V233" s="39" t="s">
        <v>259</v>
      </c>
      <c r="W233" s="34">
        <v>3</v>
      </c>
      <c r="X233" s="39">
        <v>1</v>
      </c>
      <c r="Z233" s="39"/>
      <c r="AC233" s="34" t="s">
        <v>965</v>
      </c>
    </row>
    <row r="234" spans="1:29" s="34" customFormat="1" ht="16" customHeight="1">
      <c r="A234" s="46" t="s">
        <v>258</v>
      </c>
      <c r="B234" s="34">
        <f t="shared" si="4"/>
        <v>37</v>
      </c>
      <c r="C234" s="34">
        <v>12</v>
      </c>
      <c r="D234" s="48">
        <v>-3.09E-2</v>
      </c>
      <c r="E234" s="47"/>
      <c r="F234" s="36">
        <v>-2.1800000000000002</v>
      </c>
      <c r="G234" s="36"/>
      <c r="H234" s="37">
        <v>3</v>
      </c>
      <c r="I234" s="37">
        <v>8</v>
      </c>
      <c r="J234" s="38" t="s">
        <v>94</v>
      </c>
      <c r="K234" s="38">
        <v>226</v>
      </c>
      <c r="L234" s="38" t="s">
        <v>126</v>
      </c>
      <c r="M234" s="38">
        <v>1</v>
      </c>
      <c r="N234" s="38" t="s">
        <v>90</v>
      </c>
      <c r="O234" s="72" t="s">
        <v>435</v>
      </c>
      <c r="P234" s="72" t="s">
        <v>290</v>
      </c>
      <c r="Q234" s="72" t="s">
        <v>413</v>
      </c>
      <c r="R234" s="72"/>
      <c r="S234" s="72"/>
      <c r="T234" s="39">
        <v>1</v>
      </c>
      <c r="U234" s="39">
        <v>2013</v>
      </c>
      <c r="V234" s="39" t="s">
        <v>259</v>
      </c>
      <c r="W234" s="34">
        <v>3</v>
      </c>
      <c r="X234" s="39">
        <v>1</v>
      </c>
      <c r="Z234" s="39"/>
      <c r="AC234" s="34" t="s">
        <v>965</v>
      </c>
    </row>
    <row r="235" spans="1:29" s="34" customFormat="1" ht="16" customHeight="1">
      <c r="A235" s="45" t="s">
        <v>349</v>
      </c>
      <c r="B235" s="34">
        <f t="shared" si="4"/>
        <v>38</v>
      </c>
      <c r="C235" s="34">
        <v>1</v>
      </c>
      <c r="D235" s="48">
        <v>0.123</v>
      </c>
      <c r="E235" s="47"/>
      <c r="F235" s="36">
        <v>3.83</v>
      </c>
      <c r="G235" s="36"/>
      <c r="H235" s="37">
        <v>1</v>
      </c>
      <c r="I235" s="37">
        <v>9</v>
      </c>
      <c r="J235" s="38" t="s">
        <v>125</v>
      </c>
      <c r="K235" s="38">
        <v>105</v>
      </c>
      <c r="L235" s="38" t="s">
        <v>126</v>
      </c>
      <c r="M235" s="38">
        <v>2</v>
      </c>
      <c r="N235" s="38" t="s">
        <v>127</v>
      </c>
      <c r="O235" s="72"/>
      <c r="P235" s="72"/>
      <c r="Q235" s="72"/>
      <c r="R235" s="72"/>
      <c r="S235" s="72"/>
      <c r="T235" s="39">
        <v>1</v>
      </c>
      <c r="U235" s="39">
        <v>2013</v>
      </c>
      <c r="V235" s="39" t="s">
        <v>124</v>
      </c>
      <c r="W235" s="39">
        <v>3</v>
      </c>
      <c r="X235" s="39">
        <v>1</v>
      </c>
      <c r="Y235" s="34" t="s">
        <v>128</v>
      </c>
      <c r="AC235" s="34" t="s">
        <v>966</v>
      </c>
    </row>
    <row r="236" spans="1:29" s="34" customFormat="1" ht="16" customHeight="1">
      <c r="A236" s="45" t="s">
        <v>349</v>
      </c>
      <c r="B236" s="34">
        <f t="shared" si="4"/>
        <v>38</v>
      </c>
      <c r="C236" s="34">
        <v>2</v>
      </c>
      <c r="D236" s="48">
        <v>8.3000000000000004E-2</v>
      </c>
      <c r="E236" s="47"/>
      <c r="F236" s="36">
        <v>2.42</v>
      </c>
      <c r="G236" s="36"/>
      <c r="H236" s="37">
        <v>1</v>
      </c>
      <c r="I236" s="37">
        <v>9</v>
      </c>
      <c r="J236" s="38" t="s">
        <v>125</v>
      </c>
      <c r="K236" s="38">
        <v>105</v>
      </c>
      <c r="L236" s="38" t="s">
        <v>126</v>
      </c>
      <c r="M236" s="38">
        <v>2</v>
      </c>
      <c r="N236" s="38" t="s">
        <v>127</v>
      </c>
      <c r="O236" s="72"/>
      <c r="P236" s="72"/>
      <c r="Q236" s="72"/>
      <c r="R236" s="72"/>
      <c r="S236" s="72"/>
      <c r="T236" s="39">
        <v>1</v>
      </c>
      <c r="U236" s="39">
        <v>2013</v>
      </c>
      <c r="V236" s="39" t="s">
        <v>124</v>
      </c>
      <c r="W236" s="39">
        <v>3</v>
      </c>
      <c r="X236" s="39">
        <v>1</v>
      </c>
      <c r="Y236" s="34" t="s">
        <v>133</v>
      </c>
      <c r="AC236" s="34" t="s">
        <v>966</v>
      </c>
    </row>
    <row r="237" spans="1:29" s="34" customFormat="1" ht="16" customHeight="1">
      <c r="A237" s="45" t="s">
        <v>349</v>
      </c>
      <c r="B237" s="34">
        <f t="shared" si="4"/>
        <v>38</v>
      </c>
      <c r="C237" s="34">
        <v>3</v>
      </c>
      <c r="D237" s="48">
        <v>5.5E-2</v>
      </c>
      <c r="E237" s="47"/>
      <c r="F237" s="36">
        <v>7.54</v>
      </c>
      <c r="G237" s="36"/>
      <c r="H237" s="37">
        <v>1</v>
      </c>
      <c r="I237" s="37">
        <v>9</v>
      </c>
      <c r="J237" s="38" t="s">
        <v>125</v>
      </c>
      <c r="K237" s="38">
        <v>105</v>
      </c>
      <c r="L237" s="38" t="s">
        <v>126</v>
      </c>
      <c r="M237" s="38">
        <v>2</v>
      </c>
      <c r="N237" s="38" t="s">
        <v>127</v>
      </c>
      <c r="O237" s="72"/>
      <c r="P237" s="72"/>
      <c r="Q237" s="72"/>
      <c r="R237" s="72"/>
      <c r="S237" s="72"/>
      <c r="T237" s="39">
        <v>1</v>
      </c>
      <c r="U237" s="39">
        <v>2013</v>
      </c>
      <c r="V237" s="39" t="s">
        <v>124</v>
      </c>
      <c r="W237" s="39">
        <v>3</v>
      </c>
      <c r="X237" s="39">
        <v>1</v>
      </c>
      <c r="Y237" s="34" t="s">
        <v>128</v>
      </c>
      <c r="AC237" s="34" t="s">
        <v>966</v>
      </c>
    </row>
    <row r="238" spans="1:29" s="34" customFormat="1" ht="16" customHeight="1">
      <c r="A238" s="45" t="s">
        <v>349</v>
      </c>
      <c r="B238" s="34">
        <f t="shared" si="4"/>
        <v>38</v>
      </c>
      <c r="C238" s="34">
        <v>4</v>
      </c>
      <c r="D238" s="48">
        <v>3.3000000000000002E-2</v>
      </c>
      <c r="E238" s="47"/>
      <c r="F238" s="36">
        <v>2.63</v>
      </c>
      <c r="G238" s="36"/>
      <c r="H238" s="37">
        <v>1</v>
      </c>
      <c r="I238" s="37">
        <v>9</v>
      </c>
      <c r="J238" s="38" t="s">
        <v>125</v>
      </c>
      <c r="K238" s="38">
        <v>105</v>
      </c>
      <c r="L238" s="38" t="s">
        <v>126</v>
      </c>
      <c r="M238" s="38">
        <v>2</v>
      </c>
      <c r="N238" s="38" t="s">
        <v>127</v>
      </c>
      <c r="O238" s="72"/>
      <c r="P238" s="72"/>
      <c r="Q238" s="72"/>
      <c r="R238" s="72"/>
      <c r="S238" s="72"/>
      <c r="T238" s="39">
        <v>1</v>
      </c>
      <c r="U238" s="39">
        <v>2013</v>
      </c>
      <c r="V238" s="39" t="s">
        <v>124</v>
      </c>
      <c r="W238" s="39">
        <v>3</v>
      </c>
      <c r="X238" s="39">
        <v>1</v>
      </c>
      <c r="Y238" s="34" t="s">
        <v>133</v>
      </c>
      <c r="AC238" s="34" t="s">
        <v>966</v>
      </c>
    </row>
    <row r="239" spans="1:29" s="34" customFormat="1" ht="16" customHeight="1">
      <c r="A239" s="45" t="s">
        <v>349</v>
      </c>
      <c r="B239" s="34">
        <f t="shared" si="4"/>
        <v>38</v>
      </c>
      <c r="C239" s="34">
        <v>5</v>
      </c>
      <c r="D239" s="48">
        <v>0.39400000000000002</v>
      </c>
      <c r="E239" s="47"/>
      <c r="F239" s="36">
        <v>3.31</v>
      </c>
      <c r="G239" s="36"/>
      <c r="H239" s="37">
        <v>1</v>
      </c>
      <c r="I239" s="37">
        <v>9</v>
      </c>
      <c r="J239" s="38" t="s">
        <v>129</v>
      </c>
      <c r="K239" s="38">
        <v>105</v>
      </c>
      <c r="L239" s="38" t="s">
        <v>126</v>
      </c>
      <c r="M239" s="38">
        <v>2</v>
      </c>
      <c r="N239" s="38" t="s">
        <v>127</v>
      </c>
      <c r="O239" s="72"/>
      <c r="P239" s="72"/>
      <c r="Q239" s="72"/>
      <c r="R239" s="72"/>
      <c r="S239" s="72"/>
      <c r="T239" s="39">
        <v>1</v>
      </c>
      <c r="U239" s="39">
        <v>2013</v>
      </c>
      <c r="V239" s="39" t="s">
        <v>124</v>
      </c>
      <c r="W239" s="39">
        <v>1</v>
      </c>
      <c r="X239" s="39">
        <v>1</v>
      </c>
      <c r="AC239" s="34" t="str">
        <f>_xlfn.XLOOKUP(J239,'COUNTRY CODES'!$B$2:$B$252,'COUNTRY CODES'!$A$2:$A$252,"")</f>
        <v xml:space="preserve">068; </v>
      </c>
    </row>
    <row r="240" spans="1:29" s="34" customFormat="1" ht="16" customHeight="1">
      <c r="A240" s="45" t="s">
        <v>349</v>
      </c>
      <c r="B240" s="34">
        <f t="shared" si="4"/>
        <v>38</v>
      </c>
      <c r="C240" s="34">
        <v>6</v>
      </c>
      <c r="D240" s="48">
        <v>0.114</v>
      </c>
      <c r="E240" s="47"/>
      <c r="F240" s="36">
        <v>6.82</v>
      </c>
      <c r="G240" s="36"/>
      <c r="H240" s="37">
        <v>1</v>
      </c>
      <c r="I240" s="37">
        <v>9</v>
      </c>
      <c r="J240" s="38" t="s">
        <v>130</v>
      </c>
      <c r="K240" s="38">
        <v>105</v>
      </c>
      <c r="L240" s="38" t="s">
        <v>126</v>
      </c>
      <c r="M240" s="38">
        <v>2</v>
      </c>
      <c r="N240" s="38" t="s">
        <v>127</v>
      </c>
      <c r="O240" s="72"/>
      <c r="P240" s="72"/>
      <c r="Q240" s="72"/>
      <c r="R240" s="72"/>
      <c r="S240" s="72"/>
      <c r="T240" s="39">
        <v>1</v>
      </c>
      <c r="U240" s="39">
        <v>2013</v>
      </c>
      <c r="V240" s="39" t="s">
        <v>124</v>
      </c>
      <c r="W240" s="39">
        <v>1</v>
      </c>
      <c r="X240" s="39">
        <v>1</v>
      </c>
      <c r="AC240" s="34" t="str">
        <f>_xlfn.XLOOKUP(J240,'COUNTRY CODES'!$B$2:$B$252,'COUNTRY CODES'!$A$2:$A$252,"")</f>
        <v xml:space="preserve">152; </v>
      </c>
    </row>
    <row r="241" spans="1:29" s="34" customFormat="1" ht="16" customHeight="1">
      <c r="A241" s="45" t="s">
        <v>349</v>
      </c>
      <c r="B241" s="34">
        <f t="shared" si="4"/>
        <v>38</v>
      </c>
      <c r="C241" s="34">
        <v>7</v>
      </c>
      <c r="D241" s="48">
        <v>0.14399999999999999</v>
      </c>
      <c r="E241" s="47"/>
      <c r="F241" s="36">
        <v>3.05</v>
      </c>
      <c r="G241" s="36"/>
      <c r="H241" s="37">
        <v>1</v>
      </c>
      <c r="I241" s="37">
        <v>9</v>
      </c>
      <c r="J241" s="38" t="s">
        <v>501</v>
      </c>
      <c r="K241" s="38">
        <v>105</v>
      </c>
      <c r="L241" s="38" t="s">
        <v>126</v>
      </c>
      <c r="M241" s="38">
        <v>2</v>
      </c>
      <c r="N241" s="38" t="s">
        <v>127</v>
      </c>
      <c r="O241" s="72"/>
      <c r="P241" s="72"/>
      <c r="Q241" s="72"/>
      <c r="R241" s="72"/>
      <c r="S241" s="72"/>
      <c r="T241" s="39">
        <v>1</v>
      </c>
      <c r="U241" s="39">
        <v>2013</v>
      </c>
      <c r="V241" s="39" t="s">
        <v>124</v>
      </c>
      <c r="W241" s="39">
        <v>1</v>
      </c>
      <c r="X241" s="39">
        <v>1</v>
      </c>
      <c r="AC241" s="34" t="str">
        <f>_xlfn.XLOOKUP(J241,'COUNTRY CODES'!$B$2:$B$252,'COUNTRY CODES'!$A$2:$A$252,"")</f>
        <v xml:space="preserve">170; </v>
      </c>
    </row>
    <row r="242" spans="1:29" s="34" customFormat="1" ht="16" customHeight="1">
      <c r="A242" s="45" t="s">
        <v>349</v>
      </c>
      <c r="B242" s="34">
        <f t="shared" si="4"/>
        <v>38</v>
      </c>
      <c r="C242" s="34">
        <v>8</v>
      </c>
      <c r="D242" s="48">
        <v>0.36399999999999999</v>
      </c>
      <c r="E242" s="47"/>
      <c r="F242" s="36">
        <v>4.68</v>
      </c>
      <c r="G242" s="36"/>
      <c r="H242" s="37">
        <v>1</v>
      </c>
      <c r="I242" s="37">
        <v>9</v>
      </c>
      <c r="J242" s="38" t="s">
        <v>131</v>
      </c>
      <c r="K242" s="38">
        <v>105</v>
      </c>
      <c r="L242" s="38" t="s">
        <v>126</v>
      </c>
      <c r="M242" s="38">
        <v>2</v>
      </c>
      <c r="N242" s="38" t="s">
        <v>127</v>
      </c>
      <c r="O242" s="72"/>
      <c r="P242" s="72"/>
      <c r="Q242" s="72"/>
      <c r="R242" s="72"/>
      <c r="S242" s="72"/>
      <c r="T242" s="39">
        <v>1</v>
      </c>
      <c r="U242" s="39">
        <v>2013</v>
      </c>
      <c r="V242" s="39" t="s">
        <v>124</v>
      </c>
      <c r="W242" s="39">
        <v>1</v>
      </c>
      <c r="X242" s="39">
        <v>1</v>
      </c>
      <c r="AC242" s="34" t="str">
        <f>_xlfn.XLOOKUP(J242,'COUNTRY CODES'!$B$2:$B$252,'COUNTRY CODES'!$A$2:$A$252,"")</f>
        <v xml:space="preserve">484; </v>
      </c>
    </row>
    <row r="243" spans="1:29" s="34" customFormat="1" ht="16" customHeight="1">
      <c r="A243" s="45" t="s">
        <v>349</v>
      </c>
      <c r="B243" s="34">
        <f t="shared" si="4"/>
        <v>38</v>
      </c>
      <c r="C243" s="34">
        <v>9</v>
      </c>
      <c r="D243" s="48">
        <v>-0.74</v>
      </c>
      <c r="E243" s="47"/>
      <c r="F243" s="36">
        <v>-1.01</v>
      </c>
      <c r="G243" s="36"/>
      <c r="H243" s="37">
        <v>1</v>
      </c>
      <c r="I243" s="37">
        <v>9</v>
      </c>
      <c r="J243" s="38" t="s">
        <v>132</v>
      </c>
      <c r="K243" s="38">
        <v>105</v>
      </c>
      <c r="L243" s="38" t="s">
        <v>126</v>
      </c>
      <c r="M243" s="38">
        <v>2</v>
      </c>
      <c r="N243" s="38" t="s">
        <v>127</v>
      </c>
      <c r="O243" s="72"/>
      <c r="P243" s="72"/>
      <c r="Q243" s="72"/>
      <c r="R243" s="72"/>
      <c r="S243" s="72"/>
      <c r="T243" s="39">
        <v>1</v>
      </c>
      <c r="U243" s="39">
        <v>2013</v>
      </c>
      <c r="V243" s="39" t="s">
        <v>124</v>
      </c>
      <c r="W243" s="39">
        <v>1</v>
      </c>
      <c r="X243" s="39">
        <v>1</v>
      </c>
      <c r="AC243" s="34" t="str">
        <f>_xlfn.XLOOKUP(J243,'COUNTRY CODES'!$B$2:$B$252,'COUNTRY CODES'!$A$2:$A$252,"")</f>
        <v xml:space="preserve">858; </v>
      </c>
    </row>
    <row r="244" spans="1:29" s="34" customFormat="1" ht="16" customHeight="1">
      <c r="A244" s="45" t="s">
        <v>349</v>
      </c>
      <c r="B244" s="34">
        <f t="shared" si="4"/>
        <v>38</v>
      </c>
      <c r="C244" s="34">
        <v>10</v>
      </c>
      <c r="D244" s="48">
        <v>5.1999999999999998E-2</v>
      </c>
      <c r="E244" s="47"/>
      <c r="F244" s="36">
        <v>1.1599999999999999</v>
      </c>
      <c r="G244" s="36"/>
      <c r="H244" s="37">
        <v>1</v>
      </c>
      <c r="I244" s="37">
        <v>9</v>
      </c>
      <c r="J244" s="38" t="s">
        <v>129</v>
      </c>
      <c r="K244" s="38">
        <v>105</v>
      </c>
      <c r="L244" s="38" t="s">
        <v>126</v>
      </c>
      <c r="M244" s="38">
        <v>2</v>
      </c>
      <c r="N244" s="38" t="s">
        <v>60</v>
      </c>
      <c r="O244" s="72"/>
      <c r="P244" s="72"/>
      <c r="Q244" s="72"/>
      <c r="R244" s="72"/>
      <c r="S244" s="72"/>
      <c r="T244" s="39">
        <v>1</v>
      </c>
      <c r="U244" s="39">
        <v>2013</v>
      </c>
      <c r="V244" s="39" t="s">
        <v>124</v>
      </c>
      <c r="W244" s="39">
        <v>1</v>
      </c>
      <c r="X244" s="39">
        <v>1</v>
      </c>
      <c r="AC244" s="34" t="str">
        <f>_xlfn.XLOOKUP(J244,'COUNTRY CODES'!$B$2:$B$252,'COUNTRY CODES'!$A$2:$A$252,"")</f>
        <v xml:space="preserve">068; </v>
      </c>
    </row>
    <row r="245" spans="1:29" s="34" customFormat="1" ht="16" customHeight="1">
      <c r="A245" s="45" t="s">
        <v>349</v>
      </c>
      <c r="B245" s="34">
        <f t="shared" si="4"/>
        <v>38</v>
      </c>
      <c r="C245" s="34">
        <v>11</v>
      </c>
      <c r="D245" s="48">
        <v>0.112</v>
      </c>
      <c r="E245" s="47"/>
      <c r="F245" s="36">
        <v>6.55</v>
      </c>
      <c r="G245" s="36"/>
      <c r="H245" s="37">
        <v>1</v>
      </c>
      <c r="I245" s="37">
        <v>9</v>
      </c>
      <c r="J245" s="38" t="s">
        <v>130</v>
      </c>
      <c r="K245" s="38">
        <v>105</v>
      </c>
      <c r="L245" s="38" t="s">
        <v>126</v>
      </c>
      <c r="M245" s="38">
        <v>2</v>
      </c>
      <c r="N245" s="38" t="s">
        <v>60</v>
      </c>
      <c r="O245" s="72"/>
      <c r="P245" s="72"/>
      <c r="Q245" s="72"/>
      <c r="R245" s="72"/>
      <c r="S245" s="72"/>
      <c r="T245" s="39">
        <v>1</v>
      </c>
      <c r="U245" s="39">
        <v>2013</v>
      </c>
      <c r="V245" s="39" t="s">
        <v>124</v>
      </c>
      <c r="W245" s="39">
        <v>1</v>
      </c>
      <c r="X245" s="39">
        <v>1</v>
      </c>
      <c r="AC245" s="34" t="str">
        <f>_xlfn.XLOOKUP(J245,'COUNTRY CODES'!$B$2:$B$252,'COUNTRY CODES'!$A$2:$A$252,"")</f>
        <v xml:space="preserve">152; </v>
      </c>
    </row>
    <row r="246" spans="1:29" s="34" customFormat="1" ht="16" customHeight="1">
      <c r="A246" s="45" t="s">
        <v>349</v>
      </c>
      <c r="B246" s="34">
        <f t="shared" si="4"/>
        <v>38</v>
      </c>
      <c r="C246" s="34">
        <v>12</v>
      </c>
      <c r="D246" s="48">
        <v>0.13600000000000001</v>
      </c>
      <c r="E246" s="47"/>
      <c r="F246" s="36">
        <v>3.44</v>
      </c>
      <c r="G246" s="36"/>
      <c r="H246" s="37">
        <v>1</v>
      </c>
      <c r="I246" s="37">
        <v>9</v>
      </c>
      <c r="J246" s="38" t="s">
        <v>501</v>
      </c>
      <c r="K246" s="38">
        <v>105</v>
      </c>
      <c r="L246" s="38" t="s">
        <v>126</v>
      </c>
      <c r="M246" s="38">
        <v>2</v>
      </c>
      <c r="N246" s="38" t="s">
        <v>60</v>
      </c>
      <c r="O246" s="72"/>
      <c r="P246" s="72"/>
      <c r="Q246" s="72"/>
      <c r="R246" s="72"/>
      <c r="S246" s="72"/>
      <c r="T246" s="39">
        <v>1</v>
      </c>
      <c r="U246" s="39">
        <v>2013</v>
      </c>
      <c r="V246" s="39" t="s">
        <v>124</v>
      </c>
      <c r="W246" s="39">
        <v>1</v>
      </c>
      <c r="X246" s="39">
        <v>1</v>
      </c>
      <c r="AC246" s="34" t="str">
        <f>_xlfn.XLOOKUP(J246,'COUNTRY CODES'!$B$2:$B$252,'COUNTRY CODES'!$A$2:$A$252,"")</f>
        <v xml:space="preserve">170; </v>
      </c>
    </row>
    <row r="247" spans="1:29" s="34" customFormat="1" ht="16" customHeight="1">
      <c r="A247" s="45" t="s">
        <v>349</v>
      </c>
      <c r="B247" s="34">
        <f t="shared" si="4"/>
        <v>38</v>
      </c>
      <c r="C247" s="34">
        <v>13</v>
      </c>
      <c r="D247" s="48">
        <v>0.30099999999999999</v>
      </c>
      <c r="E247" s="47"/>
      <c r="F247" s="36">
        <v>4.18</v>
      </c>
      <c r="G247" s="36"/>
      <c r="H247" s="37">
        <v>1</v>
      </c>
      <c r="I247" s="37">
        <v>9</v>
      </c>
      <c r="J247" s="38" t="s">
        <v>131</v>
      </c>
      <c r="K247" s="38">
        <v>105</v>
      </c>
      <c r="L247" s="38" t="s">
        <v>126</v>
      </c>
      <c r="M247" s="38">
        <v>2</v>
      </c>
      <c r="N247" s="38" t="s">
        <v>60</v>
      </c>
      <c r="O247" s="72"/>
      <c r="P247" s="72"/>
      <c r="Q247" s="72"/>
      <c r="R247" s="72"/>
      <c r="S247" s="72"/>
      <c r="T247" s="39">
        <v>1</v>
      </c>
      <c r="U247" s="39">
        <v>2013</v>
      </c>
      <c r="V247" s="39" t="s">
        <v>124</v>
      </c>
      <c r="W247" s="39">
        <v>1</v>
      </c>
      <c r="X247" s="39">
        <v>1</v>
      </c>
      <c r="AC247" s="34" t="str">
        <f>_xlfn.XLOOKUP(J247,'COUNTRY CODES'!$B$2:$B$252,'COUNTRY CODES'!$A$2:$A$252,"")</f>
        <v xml:space="preserve">484; </v>
      </c>
    </row>
    <row r="248" spans="1:29" s="34" customFormat="1" ht="16" customHeight="1">
      <c r="A248" s="45" t="s">
        <v>349</v>
      </c>
      <c r="B248" s="34">
        <f t="shared" si="4"/>
        <v>38</v>
      </c>
      <c r="C248" s="34">
        <v>14</v>
      </c>
      <c r="D248" s="48">
        <v>6.2E-2</v>
      </c>
      <c r="E248" s="47"/>
      <c r="F248" s="36">
        <v>0.13</v>
      </c>
      <c r="G248" s="36"/>
      <c r="H248" s="37">
        <v>1</v>
      </c>
      <c r="I248" s="37">
        <v>9</v>
      </c>
      <c r="J248" s="38" t="s">
        <v>132</v>
      </c>
      <c r="K248" s="38">
        <v>105</v>
      </c>
      <c r="L248" s="38" t="s">
        <v>126</v>
      </c>
      <c r="M248" s="38">
        <v>2</v>
      </c>
      <c r="N248" s="38" t="s">
        <v>60</v>
      </c>
      <c r="O248" s="72"/>
      <c r="P248" s="72"/>
      <c r="Q248" s="72"/>
      <c r="R248" s="72"/>
      <c r="S248" s="72"/>
      <c r="T248" s="39">
        <v>1</v>
      </c>
      <c r="U248" s="39">
        <v>2013</v>
      </c>
      <c r="V248" s="39" t="s">
        <v>124</v>
      </c>
      <c r="W248" s="39">
        <v>1</v>
      </c>
      <c r="X248" s="39">
        <v>1</v>
      </c>
      <c r="AC248" s="34" t="str">
        <f>_xlfn.XLOOKUP(J248,'COUNTRY CODES'!$B$2:$B$252,'COUNTRY CODES'!$A$2:$A$252,"")</f>
        <v xml:space="preserve">858; </v>
      </c>
    </row>
    <row r="249" spans="1:29" s="34" customFormat="1" ht="16" customHeight="1">
      <c r="A249" s="46" t="s">
        <v>355</v>
      </c>
      <c r="B249" s="34">
        <f t="shared" si="4"/>
        <v>39</v>
      </c>
      <c r="C249" s="34">
        <v>1</v>
      </c>
      <c r="D249" s="48">
        <v>-6.4000000000000003E-3</v>
      </c>
      <c r="E249" s="47"/>
      <c r="F249" s="36">
        <v>-1.6879</v>
      </c>
      <c r="G249" s="36"/>
      <c r="H249" s="37">
        <v>1</v>
      </c>
      <c r="I249" s="37">
        <v>1</v>
      </c>
      <c r="J249" s="38" t="s">
        <v>191</v>
      </c>
      <c r="K249" s="38">
        <v>28</v>
      </c>
      <c r="L249" s="38" t="s">
        <v>192</v>
      </c>
      <c r="M249" s="38">
        <v>2</v>
      </c>
      <c r="N249" s="38" t="s">
        <v>73</v>
      </c>
      <c r="O249" s="72" t="s">
        <v>438</v>
      </c>
      <c r="P249" s="72"/>
      <c r="Q249" s="72"/>
      <c r="R249" s="72"/>
      <c r="S249" s="72"/>
      <c r="T249" s="39">
        <v>1</v>
      </c>
      <c r="U249" s="39">
        <v>2009</v>
      </c>
      <c r="V249" s="39" t="s">
        <v>190</v>
      </c>
      <c r="W249" s="34">
        <v>1</v>
      </c>
      <c r="X249" s="39">
        <v>1</v>
      </c>
      <c r="AC249" s="34" t="str">
        <f>_xlfn.XLOOKUP(J249,'COUNTRY CODES'!$B$2:$B$252,'COUNTRY CODES'!$A$2:$A$252,"")</f>
        <v xml:space="preserve">586; </v>
      </c>
    </row>
    <row r="250" spans="1:29" s="34" customFormat="1" ht="16" customHeight="1">
      <c r="A250" s="45" t="s">
        <v>365</v>
      </c>
      <c r="B250" s="34">
        <f t="shared" si="4"/>
        <v>40</v>
      </c>
      <c r="C250" s="34">
        <v>1</v>
      </c>
      <c r="D250" s="48">
        <v>0.27100000000000002</v>
      </c>
      <c r="E250" s="47"/>
      <c r="F250" s="36">
        <v>3.44</v>
      </c>
      <c r="G250" s="36"/>
      <c r="H250" s="37">
        <v>1</v>
      </c>
      <c r="I250" s="37">
        <v>1</v>
      </c>
      <c r="J250" s="38" t="s">
        <v>49</v>
      </c>
      <c r="K250" s="38">
        <v>404</v>
      </c>
      <c r="L250" s="38" t="s">
        <v>367</v>
      </c>
      <c r="M250" s="38">
        <v>1</v>
      </c>
      <c r="N250" s="38" t="s">
        <v>73</v>
      </c>
      <c r="O250" s="72" t="s">
        <v>366</v>
      </c>
      <c r="P250" s="72"/>
      <c r="Q250" s="72"/>
      <c r="R250" s="72"/>
      <c r="S250" s="72"/>
      <c r="T250" s="39">
        <v>1</v>
      </c>
      <c r="U250" s="39">
        <v>2021</v>
      </c>
      <c r="V250" s="39" t="s">
        <v>368</v>
      </c>
      <c r="W250" s="34">
        <v>3</v>
      </c>
      <c r="X250" s="34">
        <v>1</v>
      </c>
      <c r="Y250" s="34" t="s">
        <v>369</v>
      </c>
      <c r="AC250" s="34" t="s">
        <v>967</v>
      </c>
    </row>
    <row r="251" spans="1:29" s="34" customFormat="1" ht="16" customHeight="1">
      <c r="A251" s="45" t="s">
        <v>365</v>
      </c>
      <c r="B251" s="34">
        <f t="shared" si="4"/>
        <v>40</v>
      </c>
      <c r="C251" s="34">
        <v>2</v>
      </c>
      <c r="D251" s="48">
        <v>0.34599999999999997</v>
      </c>
      <c r="E251" s="47"/>
      <c r="F251" s="36">
        <v>2.33</v>
      </c>
      <c r="G251" s="36"/>
      <c r="H251" s="37">
        <v>1</v>
      </c>
      <c r="I251" s="37">
        <v>1</v>
      </c>
      <c r="J251" s="38" t="s">
        <v>49</v>
      </c>
      <c r="K251" s="38">
        <v>263</v>
      </c>
      <c r="L251" s="38" t="s">
        <v>367</v>
      </c>
      <c r="M251" s="38">
        <v>1</v>
      </c>
      <c r="N251" s="38" t="s">
        <v>90</v>
      </c>
      <c r="O251" s="72" t="s">
        <v>296</v>
      </c>
      <c r="P251" s="72" t="s">
        <v>366</v>
      </c>
      <c r="Q251" s="72"/>
      <c r="R251" s="72"/>
      <c r="S251" s="72"/>
      <c r="T251" s="39">
        <v>1</v>
      </c>
      <c r="U251" s="39">
        <v>2021</v>
      </c>
      <c r="V251" s="39" t="s">
        <v>368</v>
      </c>
      <c r="W251" s="34">
        <v>3</v>
      </c>
      <c r="X251" s="34">
        <v>1</v>
      </c>
      <c r="Y251" s="34" t="s">
        <v>369</v>
      </c>
      <c r="AC251" s="34" t="s">
        <v>967</v>
      </c>
    </row>
    <row r="252" spans="1:29" s="34" customFormat="1" ht="16" customHeight="1">
      <c r="A252" s="45" t="s">
        <v>365</v>
      </c>
      <c r="B252" s="34">
        <f t="shared" si="4"/>
        <v>40</v>
      </c>
      <c r="C252" s="34">
        <v>3</v>
      </c>
      <c r="D252" s="48">
        <v>0.251</v>
      </c>
      <c r="E252" s="47"/>
      <c r="F252" s="36">
        <v>3.06</v>
      </c>
      <c r="G252" s="36"/>
      <c r="H252" s="37">
        <v>1</v>
      </c>
      <c r="I252" s="37">
        <v>1</v>
      </c>
      <c r="J252" s="38" t="s">
        <v>49</v>
      </c>
      <c r="K252" s="38">
        <v>403</v>
      </c>
      <c r="L252" s="38" t="s">
        <v>367</v>
      </c>
      <c r="M252" s="38">
        <v>1</v>
      </c>
      <c r="N252" s="38" t="s">
        <v>73</v>
      </c>
      <c r="O252" s="72" t="s">
        <v>366</v>
      </c>
      <c r="P252" s="72"/>
      <c r="Q252" s="72"/>
      <c r="R252" s="72"/>
      <c r="S252" s="72"/>
      <c r="T252" s="39">
        <v>1</v>
      </c>
      <c r="U252" s="39">
        <v>2021</v>
      </c>
      <c r="V252" s="39" t="s">
        <v>368</v>
      </c>
      <c r="W252" s="34">
        <v>3</v>
      </c>
      <c r="X252" s="34">
        <v>1</v>
      </c>
      <c r="Y252" s="34" t="s">
        <v>369</v>
      </c>
      <c r="AC252" s="34" t="s">
        <v>967</v>
      </c>
    </row>
    <row r="253" spans="1:29" s="34" customFormat="1" ht="16" customHeight="1">
      <c r="A253" s="45" t="s">
        <v>365</v>
      </c>
      <c r="B253" s="34">
        <f t="shared" si="4"/>
        <v>40</v>
      </c>
      <c r="C253" s="34">
        <v>4</v>
      </c>
      <c r="D253" s="48">
        <v>0.316</v>
      </c>
      <c r="E253" s="47"/>
      <c r="F253" s="36">
        <v>2.39</v>
      </c>
      <c r="G253" s="36"/>
      <c r="H253" s="37">
        <v>1</v>
      </c>
      <c r="I253" s="37">
        <v>1</v>
      </c>
      <c r="J253" s="38" t="s">
        <v>49</v>
      </c>
      <c r="K253" s="38">
        <v>346</v>
      </c>
      <c r="L253" s="38" t="s">
        <v>367</v>
      </c>
      <c r="M253" s="38">
        <v>1</v>
      </c>
      <c r="N253" s="38" t="s">
        <v>90</v>
      </c>
      <c r="O253" s="72" t="s">
        <v>296</v>
      </c>
      <c r="P253" s="72" t="s">
        <v>366</v>
      </c>
      <c r="Q253" s="72"/>
      <c r="R253" s="72"/>
      <c r="S253" s="72"/>
      <c r="T253" s="39">
        <v>1</v>
      </c>
      <c r="U253" s="39">
        <v>2021</v>
      </c>
      <c r="V253" s="39" t="s">
        <v>368</v>
      </c>
      <c r="W253" s="34">
        <v>3</v>
      </c>
      <c r="X253" s="34">
        <v>1</v>
      </c>
      <c r="Y253" s="34" t="s">
        <v>369</v>
      </c>
      <c r="AC253" s="34" t="s">
        <v>967</v>
      </c>
    </row>
    <row r="254" spans="1:29" s="34" customFormat="1" ht="16" customHeight="1">
      <c r="A254" s="45" t="s">
        <v>365</v>
      </c>
      <c r="B254" s="34">
        <f t="shared" si="4"/>
        <v>40</v>
      </c>
      <c r="C254" s="34">
        <v>5</v>
      </c>
      <c r="D254" s="48">
        <v>365</v>
      </c>
      <c r="E254" s="47"/>
      <c r="F254" s="36">
        <v>2.41</v>
      </c>
      <c r="G254" s="36"/>
      <c r="H254" s="37">
        <v>1</v>
      </c>
      <c r="I254" s="37">
        <v>1</v>
      </c>
      <c r="J254" s="38" t="s">
        <v>49</v>
      </c>
      <c r="K254" s="38">
        <v>342</v>
      </c>
      <c r="L254" s="38" t="s">
        <v>367</v>
      </c>
      <c r="M254" s="38">
        <v>1</v>
      </c>
      <c r="N254" s="38" t="s">
        <v>73</v>
      </c>
      <c r="O254" s="72" t="s">
        <v>413</v>
      </c>
      <c r="P254" s="72" t="s">
        <v>291</v>
      </c>
      <c r="Q254" s="72" t="s">
        <v>284</v>
      </c>
      <c r="R254" s="72" t="s">
        <v>285</v>
      </c>
      <c r="S254" s="72" t="s">
        <v>402</v>
      </c>
      <c r="T254" s="39">
        <v>1</v>
      </c>
      <c r="U254" s="39">
        <v>2021</v>
      </c>
      <c r="V254" s="39" t="s">
        <v>368</v>
      </c>
      <c r="W254" s="34">
        <v>3</v>
      </c>
      <c r="X254" s="34">
        <v>1</v>
      </c>
      <c r="Y254" s="34" t="s">
        <v>369</v>
      </c>
      <c r="AC254" s="34" t="s">
        <v>967</v>
      </c>
    </row>
    <row r="255" spans="1:29" s="34" customFormat="1" ht="16" customHeight="1">
      <c r="A255" s="45" t="s">
        <v>365</v>
      </c>
      <c r="B255" s="34">
        <f t="shared" si="4"/>
        <v>40</v>
      </c>
      <c r="C255" s="34">
        <v>6</v>
      </c>
      <c r="D255" s="48">
        <v>0.27400000000000002</v>
      </c>
      <c r="E255" s="47"/>
      <c r="F255" s="36">
        <v>2.37</v>
      </c>
      <c r="G255" s="36"/>
      <c r="H255" s="37">
        <v>1</v>
      </c>
      <c r="I255" s="37">
        <v>1</v>
      </c>
      <c r="J255" s="38" t="s">
        <v>49</v>
      </c>
      <c r="K255" s="38">
        <v>236</v>
      </c>
      <c r="L255" s="38" t="s">
        <v>367</v>
      </c>
      <c r="M255" s="38">
        <v>1</v>
      </c>
      <c r="N255" s="38" t="s">
        <v>90</v>
      </c>
      <c r="O255" s="72" t="s">
        <v>296</v>
      </c>
      <c r="P255" s="72" t="s">
        <v>413</v>
      </c>
      <c r="Q255" s="72" t="s">
        <v>291</v>
      </c>
      <c r="R255" s="72" t="s">
        <v>284</v>
      </c>
      <c r="S255" s="72" t="s">
        <v>285</v>
      </c>
      <c r="T255" s="39">
        <v>1</v>
      </c>
      <c r="U255" s="39">
        <v>2021</v>
      </c>
      <c r="V255" s="39" t="s">
        <v>368</v>
      </c>
      <c r="W255" s="34">
        <v>3</v>
      </c>
      <c r="X255" s="34">
        <v>1</v>
      </c>
      <c r="Y255" s="34" t="s">
        <v>369</v>
      </c>
      <c r="AC255" s="34" t="s">
        <v>967</v>
      </c>
    </row>
    <row r="256" spans="1:29" s="34" customFormat="1" ht="16" customHeight="1">
      <c r="A256" s="45" t="s">
        <v>365</v>
      </c>
      <c r="B256" s="34">
        <f t="shared" si="4"/>
        <v>40</v>
      </c>
      <c r="C256" s="34">
        <v>7</v>
      </c>
      <c r="D256" s="48">
        <v>0.48699999999999999</v>
      </c>
      <c r="E256" s="47"/>
      <c r="F256" s="36">
        <v>5.91</v>
      </c>
      <c r="G256" s="36"/>
      <c r="H256" s="37">
        <v>1</v>
      </c>
      <c r="I256" s="37">
        <v>1</v>
      </c>
      <c r="J256" s="38" t="s">
        <v>49</v>
      </c>
      <c r="K256" s="38">
        <v>576</v>
      </c>
      <c r="L256" s="38" t="s">
        <v>367</v>
      </c>
      <c r="M256" s="38">
        <v>1</v>
      </c>
      <c r="N256" s="38" t="s">
        <v>73</v>
      </c>
      <c r="O256" s="72" t="s">
        <v>366</v>
      </c>
      <c r="P256" s="72"/>
      <c r="Q256" s="72"/>
      <c r="R256" s="72"/>
      <c r="S256" s="72"/>
      <c r="T256" s="39">
        <v>1</v>
      </c>
      <c r="U256" s="39">
        <v>2021</v>
      </c>
      <c r="V256" s="39" t="s">
        <v>368</v>
      </c>
      <c r="W256" s="34">
        <v>3</v>
      </c>
      <c r="X256" s="34">
        <v>1</v>
      </c>
      <c r="Y256" s="34" t="s">
        <v>370</v>
      </c>
      <c r="AC256" s="34" t="s">
        <v>967</v>
      </c>
    </row>
    <row r="257" spans="1:29" s="34" customFormat="1" ht="16" customHeight="1">
      <c r="A257" s="45" t="s">
        <v>365</v>
      </c>
      <c r="B257" s="34">
        <f t="shared" si="4"/>
        <v>40</v>
      </c>
      <c r="C257" s="34">
        <v>8</v>
      </c>
      <c r="D257" s="48">
        <v>0.35599999999999998</v>
      </c>
      <c r="E257" s="47"/>
      <c r="F257" s="36">
        <v>7.63</v>
      </c>
      <c r="G257" s="36"/>
      <c r="H257" s="37">
        <v>1</v>
      </c>
      <c r="I257" s="37">
        <v>1</v>
      </c>
      <c r="J257" s="38" t="s">
        <v>49</v>
      </c>
      <c r="K257" s="38">
        <v>529</v>
      </c>
      <c r="L257" s="38" t="s">
        <v>367</v>
      </c>
      <c r="M257" s="38">
        <v>1</v>
      </c>
      <c r="N257" s="38" t="s">
        <v>90</v>
      </c>
      <c r="O257" s="72" t="s">
        <v>296</v>
      </c>
      <c r="P257" s="72" t="s">
        <v>366</v>
      </c>
      <c r="Q257" s="72"/>
      <c r="R257" s="72"/>
      <c r="S257" s="72"/>
      <c r="T257" s="39">
        <v>1</v>
      </c>
      <c r="U257" s="39">
        <v>2021</v>
      </c>
      <c r="V257" s="39" t="s">
        <v>368</v>
      </c>
      <c r="W257" s="34">
        <v>3</v>
      </c>
      <c r="X257" s="34">
        <v>1</v>
      </c>
      <c r="Y257" s="34" t="s">
        <v>370</v>
      </c>
      <c r="AC257" s="34" t="s">
        <v>967</v>
      </c>
    </row>
    <row r="258" spans="1:29" s="34" customFormat="1" ht="16" customHeight="1">
      <c r="A258" s="45" t="s">
        <v>365</v>
      </c>
      <c r="B258" s="34">
        <f t="shared" si="4"/>
        <v>40</v>
      </c>
      <c r="C258" s="34">
        <v>9</v>
      </c>
      <c r="D258" s="48">
        <v>0.44800000000000001</v>
      </c>
      <c r="E258" s="47"/>
      <c r="F258" s="36">
        <v>2.68</v>
      </c>
      <c r="G258" s="36"/>
      <c r="H258" s="37">
        <v>1</v>
      </c>
      <c r="I258" s="37">
        <v>1</v>
      </c>
      <c r="J258" s="38" t="s">
        <v>49</v>
      </c>
      <c r="K258" s="38">
        <v>575</v>
      </c>
      <c r="L258" s="38" t="s">
        <v>367</v>
      </c>
      <c r="M258" s="38">
        <v>1</v>
      </c>
      <c r="N258" s="38" t="s">
        <v>73</v>
      </c>
      <c r="O258" s="72" t="s">
        <v>366</v>
      </c>
      <c r="P258" s="72"/>
      <c r="Q258" s="72"/>
      <c r="R258" s="72"/>
      <c r="S258" s="72"/>
      <c r="T258" s="39">
        <v>1</v>
      </c>
      <c r="U258" s="39">
        <v>2021</v>
      </c>
      <c r="V258" s="39" t="s">
        <v>368</v>
      </c>
      <c r="W258" s="34">
        <v>3</v>
      </c>
      <c r="X258" s="34">
        <v>1</v>
      </c>
      <c r="Y258" s="34" t="s">
        <v>370</v>
      </c>
      <c r="AC258" s="34" t="s">
        <v>967</v>
      </c>
    </row>
    <row r="259" spans="1:29" s="34" customFormat="1" ht="16" customHeight="1">
      <c r="A259" s="45" t="s">
        <v>365</v>
      </c>
      <c r="B259" s="34">
        <f t="shared" si="4"/>
        <v>40</v>
      </c>
      <c r="C259" s="34">
        <v>10</v>
      </c>
      <c r="D259" s="48">
        <v>0.51200000000000001</v>
      </c>
      <c r="E259" s="47"/>
      <c r="F259" s="36">
        <v>2.39</v>
      </c>
      <c r="G259" s="36"/>
      <c r="H259" s="37">
        <v>1</v>
      </c>
      <c r="I259" s="37">
        <v>1</v>
      </c>
      <c r="J259" s="38" t="s">
        <v>49</v>
      </c>
      <c r="K259" s="38">
        <v>528</v>
      </c>
      <c r="L259" s="38" t="s">
        <v>367</v>
      </c>
      <c r="M259" s="38">
        <v>1</v>
      </c>
      <c r="N259" s="38" t="s">
        <v>90</v>
      </c>
      <c r="O259" s="72" t="s">
        <v>296</v>
      </c>
      <c r="P259" s="72" t="s">
        <v>366</v>
      </c>
      <c r="Q259" s="72"/>
      <c r="R259" s="72"/>
      <c r="S259" s="72"/>
      <c r="T259" s="39">
        <v>1</v>
      </c>
      <c r="U259" s="39">
        <v>2021</v>
      </c>
      <c r="V259" s="39" t="s">
        <v>368</v>
      </c>
      <c r="W259" s="34">
        <v>3</v>
      </c>
      <c r="X259" s="34">
        <v>1</v>
      </c>
      <c r="Y259" s="34" t="s">
        <v>370</v>
      </c>
      <c r="AC259" s="34" t="s">
        <v>967</v>
      </c>
    </row>
    <row r="260" spans="1:29" s="34" customFormat="1" ht="16" customHeight="1">
      <c r="A260" s="45" t="s">
        <v>365</v>
      </c>
      <c r="B260" s="34">
        <f t="shared" si="4"/>
        <v>40</v>
      </c>
      <c r="C260" s="34">
        <v>11</v>
      </c>
      <c r="D260" s="48">
        <v>0.317</v>
      </c>
      <c r="E260" s="47"/>
      <c r="F260" s="36">
        <v>2.2799999999999998</v>
      </c>
      <c r="G260" s="36"/>
      <c r="H260" s="37">
        <v>1</v>
      </c>
      <c r="I260" s="37">
        <v>1</v>
      </c>
      <c r="J260" s="38" t="s">
        <v>49</v>
      </c>
      <c r="K260" s="38">
        <v>464</v>
      </c>
      <c r="L260" s="38" t="s">
        <v>367</v>
      </c>
      <c r="M260" s="38">
        <v>1</v>
      </c>
      <c r="N260" s="38" t="s">
        <v>73</v>
      </c>
      <c r="O260" s="72" t="s">
        <v>413</v>
      </c>
      <c r="P260" s="72" t="s">
        <v>291</v>
      </c>
      <c r="Q260" s="72" t="s">
        <v>284</v>
      </c>
      <c r="R260" s="72" t="s">
        <v>285</v>
      </c>
      <c r="S260" s="72" t="s">
        <v>402</v>
      </c>
      <c r="T260" s="39">
        <v>1</v>
      </c>
      <c r="U260" s="39">
        <v>2021</v>
      </c>
      <c r="V260" s="39" t="s">
        <v>368</v>
      </c>
      <c r="W260" s="34">
        <v>3</v>
      </c>
      <c r="X260" s="34">
        <v>1</v>
      </c>
      <c r="Y260" s="34" t="s">
        <v>370</v>
      </c>
      <c r="AC260" s="34" t="s">
        <v>967</v>
      </c>
    </row>
    <row r="261" spans="1:29" s="34" customFormat="1" ht="16" customHeight="1">
      <c r="A261" s="45" t="s">
        <v>365</v>
      </c>
      <c r="B261" s="34">
        <f t="shared" si="4"/>
        <v>40</v>
      </c>
      <c r="C261" s="34">
        <v>12</v>
      </c>
      <c r="D261" s="48">
        <v>0.31900000000000001</v>
      </c>
      <c r="E261" s="47"/>
      <c r="F261" s="36">
        <v>3.22</v>
      </c>
      <c r="G261" s="36"/>
      <c r="H261" s="37">
        <v>1</v>
      </c>
      <c r="I261" s="37">
        <v>1</v>
      </c>
      <c r="J261" s="38" t="s">
        <v>49</v>
      </c>
      <c r="K261" s="38">
        <v>456</v>
      </c>
      <c r="L261" s="38" t="s">
        <v>367</v>
      </c>
      <c r="M261" s="38">
        <v>1</v>
      </c>
      <c r="N261" s="38" t="s">
        <v>90</v>
      </c>
      <c r="O261" s="72" t="s">
        <v>296</v>
      </c>
      <c r="P261" s="72" t="s">
        <v>413</v>
      </c>
      <c r="Q261" s="72" t="s">
        <v>291</v>
      </c>
      <c r="R261" s="72" t="s">
        <v>284</v>
      </c>
      <c r="S261" s="72" t="s">
        <v>285</v>
      </c>
      <c r="T261" s="39">
        <v>1</v>
      </c>
      <c r="U261" s="39">
        <v>2021</v>
      </c>
      <c r="V261" s="39" t="s">
        <v>368</v>
      </c>
      <c r="W261" s="34">
        <v>3</v>
      </c>
      <c r="X261" s="34">
        <v>1</v>
      </c>
      <c r="Y261" s="34" t="s">
        <v>370</v>
      </c>
      <c r="AC261" s="34" t="s">
        <v>967</v>
      </c>
    </row>
    <row r="262" spans="1:29" s="34" customFormat="1" ht="16" customHeight="1">
      <c r="A262" s="46" t="s">
        <v>348</v>
      </c>
      <c r="B262" s="34">
        <f t="shared" si="4"/>
        <v>41</v>
      </c>
      <c r="C262" s="34">
        <v>1</v>
      </c>
      <c r="D262" s="48">
        <v>4.2000000000000003E-2</v>
      </c>
      <c r="E262" s="47"/>
      <c r="F262" s="36">
        <v>2.38</v>
      </c>
      <c r="G262" s="36"/>
      <c r="H262" s="37">
        <v>1</v>
      </c>
      <c r="I262" s="37">
        <v>9</v>
      </c>
      <c r="J262" s="38" t="s">
        <v>65</v>
      </c>
      <c r="K262" s="38">
        <v>198</v>
      </c>
      <c r="L262" s="38" t="s">
        <v>106</v>
      </c>
      <c r="M262" s="38">
        <v>1</v>
      </c>
      <c r="N262" s="38" t="s">
        <v>74</v>
      </c>
      <c r="O262" s="72" t="s">
        <v>413</v>
      </c>
      <c r="P262" s="72" t="s">
        <v>300</v>
      </c>
      <c r="Q262" s="72" t="s">
        <v>391</v>
      </c>
      <c r="R262" s="72" t="s">
        <v>439</v>
      </c>
      <c r="S262" s="72" t="s">
        <v>288</v>
      </c>
      <c r="T262" s="39">
        <v>1</v>
      </c>
      <c r="U262" s="39">
        <v>2013</v>
      </c>
      <c r="V262" s="39" t="s">
        <v>105</v>
      </c>
      <c r="W262" s="39">
        <v>3</v>
      </c>
      <c r="X262" s="39">
        <v>1</v>
      </c>
      <c r="Y262" s="34" t="s">
        <v>107</v>
      </c>
      <c r="AC262" s="34" t="s">
        <v>968</v>
      </c>
    </row>
    <row r="263" spans="1:29" s="34" customFormat="1" ht="16" customHeight="1">
      <c r="A263" s="46" t="s">
        <v>348</v>
      </c>
      <c r="B263" s="34">
        <f t="shared" si="4"/>
        <v>41</v>
      </c>
      <c r="C263" s="34">
        <v>2</v>
      </c>
      <c r="D263" s="48">
        <v>4.2000000000000003E-2</v>
      </c>
      <c r="E263" s="47"/>
      <c r="F263" s="36">
        <v>2.48</v>
      </c>
      <c r="G263" s="36"/>
      <c r="H263" s="37">
        <v>1</v>
      </c>
      <c r="I263" s="37">
        <v>9</v>
      </c>
      <c r="J263" s="38" t="s">
        <v>65</v>
      </c>
      <c r="K263" s="38">
        <v>202</v>
      </c>
      <c r="L263" s="38" t="s">
        <v>106</v>
      </c>
      <c r="M263" s="38">
        <v>1</v>
      </c>
      <c r="N263" s="38" t="s">
        <v>74</v>
      </c>
      <c r="O263" s="72" t="s">
        <v>413</v>
      </c>
      <c r="P263" s="72" t="s">
        <v>300</v>
      </c>
      <c r="Q263" s="72" t="s">
        <v>391</v>
      </c>
      <c r="R263" s="72" t="s">
        <v>439</v>
      </c>
      <c r="S263" s="72" t="s">
        <v>288</v>
      </c>
      <c r="T263" s="39">
        <v>1</v>
      </c>
      <c r="U263" s="39">
        <v>2013</v>
      </c>
      <c r="V263" s="39" t="s">
        <v>105</v>
      </c>
      <c r="W263" s="39">
        <v>3</v>
      </c>
      <c r="X263" s="39">
        <v>1</v>
      </c>
      <c r="Y263" s="34" t="s">
        <v>107</v>
      </c>
      <c r="AC263" s="34" t="s">
        <v>968</v>
      </c>
    </row>
    <row r="264" spans="1:29" s="34" customFormat="1" ht="16" customHeight="1">
      <c r="A264" s="46" t="s">
        <v>348</v>
      </c>
      <c r="B264" s="34">
        <f t="shared" ref="B264:B327" si="5">IF(C264=1,B263+1,B263)</f>
        <v>41</v>
      </c>
      <c r="C264" s="34">
        <v>3</v>
      </c>
      <c r="D264" s="48">
        <v>0.04</v>
      </c>
      <c r="E264" s="47"/>
      <c r="F264" s="36">
        <v>2.37</v>
      </c>
      <c r="G264" s="36"/>
      <c r="H264" s="37">
        <v>1</v>
      </c>
      <c r="I264" s="37">
        <v>9</v>
      </c>
      <c r="J264" s="38" t="s">
        <v>65</v>
      </c>
      <c r="K264" s="38">
        <v>198</v>
      </c>
      <c r="L264" s="38" t="s">
        <v>106</v>
      </c>
      <c r="M264" s="38">
        <v>1</v>
      </c>
      <c r="N264" s="38" t="s">
        <v>74</v>
      </c>
      <c r="O264" s="72" t="s">
        <v>413</v>
      </c>
      <c r="P264" s="72" t="s">
        <v>300</v>
      </c>
      <c r="Q264" s="72" t="s">
        <v>391</v>
      </c>
      <c r="R264" s="72" t="s">
        <v>288</v>
      </c>
      <c r="S264" s="72" t="s">
        <v>443</v>
      </c>
      <c r="T264" s="39">
        <v>1</v>
      </c>
      <c r="U264" s="39">
        <v>2013</v>
      </c>
      <c r="V264" s="39" t="s">
        <v>105</v>
      </c>
      <c r="W264" s="39">
        <v>3</v>
      </c>
      <c r="X264" s="39">
        <v>1</v>
      </c>
      <c r="Y264" s="34" t="s">
        <v>107</v>
      </c>
      <c r="AC264" s="34" t="s">
        <v>968</v>
      </c>
    </row>
    <row r="265" spans="1:29" s="34" customFormat="1" ht="16" customHeight="1">
      <c r="A265" s="46" t="s">
        <v>348</v>
      </c>
      <c r="B265" s="34">
        <f t="shared" si="5"/>
        <v>41</v>
      </c>
      <c r="C265" s="34">
        <v>4</v>
      </c>
      <c r="D265" s="48">
        <v>3.6999999999999998E-2</v>
      </c>
      <c r="E265" s="47"/>
      <c r="F265" s="36">
        <v>2.06</v>
      </c>
      <c r="G265" s="36"/>
      <c r="H265" s="37">
        <v>1</v>
      </c>
      <c r="I265" s="37">
        <v>9</v>
      </c>
      <c r="J265" s="38" t="s">
        <v>65</v>
      </c>
      <c r="K265" s="38">
        <v>193</v>
      </c>
      <c r="L265" s="38" t="s">
        <v>106</v>
      </c>
      <c r="M265" s="38">
        <v>1</v>
      </c>
      <c r="N265" s="38" t="s">
        <v>74</v>
      </c>
      <c r="O265" s="72" t="s">
        <v>413</v>
      </c>
      <c r="P265" s="72" t="s">
        <v>300</v>
      </c>
      <c r="Q265" s="72" t="s">
        <v>439</v>
      </c>
      <c r="R265" s="72" t="s">
        <v>288</v>
      </c>
      <c r="S265" s="72" t="s">
        <v>403</v>
      </c>
      <c r="T265" s="39">
        <v>1</v>
      </c>
      <c r="U265" s="39">
        <v>2013</v>
      </c>
      <c r="V265" s="39" t="s">
        <v>105</v>
      </c>
      <c r="W265" s="39">
        <v>3</v>
      </c>
      <c r="X265" s="39">
        <v>1</v>
      </c>
      <c r="Y265" s="34" t="s">
        <v>107</v>
      </c>
      <c r="AC265" s="34" t="s">
        <v>968</v>
      </c>
    </row>
    <row r="266" spans="1:29" s="34" customFormat="1" ht="16" customHeight="1">
      <c r="A266" s="46" t="s">
        <v>348</v>
      </c>
      <c r="B266" s="34">
        <f t="shared" si="5"/>
        <v>41</v>
      </c>
      <c r="C266" s="34">
        <v>5</v>
      </c>
      <c r="D266" s="48">
        <v>3.2000000000000001E-2</v>
      </c>
      <c r="E266" s="47"/>
      <c r="F266" s="36">
        <v>1.81</v>
      </c>
      <c r="G266" s="36"/>
      <c r="H266" s="37">
        <v>1</v>
      </c>
      <c r="I266" s="37">
        <v>9</v>
      </c>
      <c r="J266" s="38" t="s">
        <v>65</v>
      </c>
      <c r="K266" s="38">
        <v>194</v>
      </c>
      <c r="L266" s="38" t="s">
        <v>106</v>
      </c>
      <c r="M266" s="38">
        <v>1</v>
      </c>
      <c r="N266" s="38">
        <v>5</v>
      </c>
      <c r="O266" s="72" t="s">
        <v>413</v>
      </c>
      <c r="P266" s="72" t="s">
        <v>300</v>
      </c>
      <c r="Q266" s="72" t="s">
        <v>391</v>
      </c>
      <c r="R266" s="72" t="s">
        <v>439</v>
      </c>
      <c r="S266" s="72" t="s">
        <v>288</v>
      </c>
      <c r="T266" s="39">
        <v>1</v>
      </c>
      <c r="U266" s="39">
        <v>2013</v>
      </c>
      <c r="V266" s="39" t="s">
        <v>105</v>
      </c>
      <c r="W266" s="39">
        <v>3</v>
      </c>
      <c r="X266" s="39">
        <v>1</v>
      </c>
      <c r="Y266" s="34" t="s">
        <v>107</v>
      </c>
      <c r="AC266" s="34" t="s">
        <v>968</v>
      </c>
    </row>
    <row r="267" spans="1:29" s="34" customFormat="1" ht="16" customHeight="1">
      <c r="A267" s="46" t="s">
        <v>348</v>
      </c>
      <c r="B267" s="34">
        <f t="shared" si="5"/>
        <v>41</v>
      </c>
      <c r="C267" s="34">
        <v>6</v>
      </c>
      <c r="D267" s="48">
        <v>-0.436</v>
      </c>
      <c r="E267" s="47"/>
      <c r="F267" s="36">
        <v>4.28</v>
      </c>
      <c r="G267" s="36"/>
      <c r="H267" s="37">
        <v>1</v>
      </c>
      <c r="I267" s="37">
        <v>9</v>
      </c>
      <c r="J267" s="38" t="s">
        <v>65</v>
      </c>
      <c r="K267" s="38">
        <v>186</v>
      </c>
      <c r="L267" s="38" t="s">
        <v>106</v>
      </c>
      <c r="M267" s="38">
        <v>1</v>
      </c>
      <c r="N267" s="38" t="s">
        <v>108</v>
      </c>
      <c r="O267" s="72" t="s">
        <v>413</v>
      </c>
      <c r="P267" s="72" t="s">
        <v>300</v>
      </c>
      <c r="Q267" s="72" t="s">
        <v>391</v>
      </c>
      <c r="R267" s="72" t="s">
        <v>404</v>
      </c>
      <c r="S267" s="72" t="s">
        <v>288</v>
      </c>
      <c r="T267" s="39">
        <v>1</v>
      </c>
      <c r="U267" s="39">
        <v>2013</v>
      </c>
      <c r="V267" s="39" t="s">
        <v>105</v>
      </c>
      <c r="W267" s="39">
        <v>3</v>
      </c>
      <c r="X267" s="39">
        <v>1</v>
      </c>
      <c r="Y267" s="34" t="s">
        <v>109</v>
      </c>
      <c r="AC267" s="34" t="s">
        <v>968</v>
      </c>
    </row>
    <row r="268" spans="1:29" s="34" customFormat="1" ht="16" customHeight="1">
      <c r="A268" s="46" t="s">
        <v>348</v>
      </c>
      <c r="B268" s="34">
        <f t="shared" si="5"/>
        <v>41</v>
      </c>
      <c r="C268" s="34">
        <v>7</v>
      </c>
      <c r="D268" s="48">
        <v>-0.42199999999999999</v>
      </c>
      <c r="E268" s="47"/>
      <c r="F268" s="36">
        <v>4.12</v>
      </c>
      <c r="G268" s="36"/>
      <c r="H268" s="37">
        <v>1</v>
      </c>
      <c r="I268" s="37">
        <v>9</v>
      </c>
      <c r="J268" s="38" t="s">
        <v>65</v>
      </c>
      <c r="K268" s="38">
        <v>186</v>
      </c>
      <c r="L268" s="38" t="s">
        <v>106</v>
      </c>
      <c r="M268" s="38">
        <v>1</v>
      </c>
      <c r="N268" s="38" t="s">
        <v>108</v>
      </c>
      <c r="O268" s="72" t="s">
        <v>413</v>
      </c>
      <c r="P268" s="72" t="s">
        <v>300</v>
      </c>
      <c r="Q268" s="72" t="s">
        <v>391</v>
      </c>
      <c r="R268" s="72" t="s">
        <v>404</v>
      </c>
      <c r="S268" s="72" t="s">
        <v>288</v>
      </c>
      <c r="T268" s="39">
        <v>1</v>
      </c>
      <c r="U268" s="39">
        <v>2013</v>
      </c>
      <c r="V268" s="39" t="s">
        <v>105</v>
      </c>
      <c r="W268" s="39">
        <v>3</v>
      </c>
      <c r="X268" s="39">
        <v>1</v>
      </c>
      <c r="Y268" s="34" t="s">
        <v>110</v>
      </c>
      <c r="AC268" s="34" t="s">
        <v>968</v>
      </c>
    </row>
    <row r="269" spans="1:29" s="34" customFormat="1" ht="16" customHeight="1">
      <c r="A269" s="46" t="s">
        <v>348</v>
      </c>
      <c r="B269" s="34">
        <f t="shared" si="5"/>
        <v>41</v>
      </c>
      <c r="C269" s="34">
        <v>8</v>
      </c>
      <c r="D269" s="48">
        <v>-0.35599999999999998</v>
      </c>
      <c r="E269" s="47"/>
      <c r="F269" s="36">
        <v>3.3</v>
      </c>
      <c r="G269" s="36"/>
      <c r="H269" s="37">
        <v>1</v>
      </c>
      <c r="I269" s="37">
        <v>9</v>
      </c>
      <c r="J269" s="38" t="s">
        <v>65</v>
      </c>
      <c r="K269" s="38">
        <v>186</v>
      </c>
      <c r="L269" s="38" t="s">
        <v>106</v>
      </c>
      <c r="M269" s="38">
        <v>1</v>
      </c>
      <c r="N269" s="38" t="s">
        <v>108</v>
      </c>
      <c r="O269" s="72" t="s">
        <v>413</v>
      </c>
      <c r="P269" s="72" t="s">
        <v>300</v>
      </c>
      <c r="Q269" s="72" t="s">
        <v>391</v>
      </c>
      <c r="R269" s="72" t="s">
        <v>404</v>
      </c>
      <c r="S269" s="72" t="s">
        <v>288</v>
      </c>
      <c r="T269" s="39">
        <v>1</v>
      </c>
      <c r="U269" s="39">
        <v>2013</v>
      </c>
      <c r="V269" s="39" t="s">
        <v>105</v>
      </c>
      <c r="W269" s="39">
        <v>3</v>
      </c>
      <c r="X269" s="39">
        <v>1</v>
      </c>
      <c r="Y269" s="34" t="s">
        <v>111</v>
      </c>
      <c r="AC269" s="34" t="s">
        <v>968</v>
      </c>
    </row>
    <row r="270" spans="1:29" s="34" customFormat="1" ht="16" customHeight="1">
      <c r="A270" s="46" t="s">
        <v>348</v>
      </c>
      <c r="B270" s="34">
        <f t="shared" si="5"/>
        <v>41</v>
      </c>
      <c r="C270" s="34">
        <v>9</v>
      </c>
      <c r="D270" s="48">
        <v>-0.17899999999999999</v>
      </c>
      <c r="E270" s="47"/>
      <c r="F270" s="36">
        <v>1.63</v>
      </c>
      <c r="G270" s="36"/>
      <c r="H270" s="37">
        <v>1</v>
      </c>
      <c r="I270" s="37">
        <v>9</v>
      </c>
      <c r="J270" s="38" t="s">
        <v>65</v>
      </c>
      <c r="K270" s="38">
        <v>186</v>
      </c>
      <c r="L270" s="38" t="s">
        <v>106</v>
      </c>
      <c r="M270" s="38">
        <v>1</v>
      </c>
      <c r="N270" s="38" t="s">
        <v>108</v>
      </c>
      <c r="O270" s="72" t="s">
        <v>413</v>
      </c>
      <c r="P270" s="72" t="s">
        <v>300</v>
      </c>
      <c r="Q270" s="72" t="s">
        <v>391</v>
      </c>
      <c r="R270" s="72" t="s">
        <v>404</v>
      </c>
      <c r="S270" s="72" t="s">
        <v>288</v>
      </c>
      <c r="T270" s="39">
        <v>1</v>
      </c>
      <c r="U270" s="39">
        <v>2013</v>
      </c>
      <c r="V270" s="39" t="s">
        <v>105</v>
      </c>
      <c r="W270" s="39">
        <v>3</v>
      </c>
      <c r="X270" s="39">
        <v>1</v>
      </c>
      <c r="Y270" s="34" t="s">
        <v>112</v>
      </c>
      <c r="AC270" s="34" t="s">
        <v>968</v>
      </c>
    </row>
    <row r="271" spans="1:29" s="34" customFormat="1" ht="16" customHeight="1">
      <c r="A271" s="46" t="s">
        <v>348</v>
      </c>
      <c r="B271" s="34">
        <f t="shared" si="5"/>
        <v>41</v>
      </c>
      <c r="C271" s="34">
        <v>10</v>
      </c>
      <c r="D271" s="48">
        <v>1.3540000000000001</v>
      </c>
      <c r="E271" s="47"/>
      <c r="F271" s="36">
        <v>3.79</v>
      </c>
      <c r="G271" s="36"/>
      <c r="H271" s="37">
        <v>1</v>
      </c>
      <c r="I271" s="37">
        <v>9</v>
      </c>
      <c r="J271" s="38" t="s">
        <v>65</v>
      </c>
      <c r="K271" s="38">
        <v>186</v>
      </c>
      <c r="L271" s="38" t="s">
        <v>106</v>
      </c>
      <c r="M271" s="38">
        <v>1</v>
      </c>
      <c r="N271" s="38" t="s">
        <v>108</v>
      </c>
      <c r="O271" s="72" t="s">
        <v>413</v>
      </c>
      <c r="P271" s="72" t="s">
        <v>300</v>
      </c>
      <c r="Q271" s="72" t="s">
        <v>391</v>
      </c>
      <c r="R271" s="72" t="s">
        <v>404</v>
      </c>
      <c r="S271" s="72" t="s">
        <v>288</v>
      </c>
      <c r="T271" s="39">
        <v>1</v>
      </c>
      <c r="U271" s="39">
        <v>2013</v>
      </c>
      <c r="V271" s="39" t="s">
        <v>105</v>
      </c>
      <c r="W271" s="39">
        <v>3</v>
      </c>
      <c r="X271" s="39">
        <v>1</v>
      </c>
      <c r="Y271" s="34" t="s">
        <v>113</v>
      </c>
      <c r="AC271" s="34" t="s">
        <v>968</v>
      </c>
    </row>
    <row r="272" spans="1:29" s="34" customFormat="1" ht="16" customHeight="1">
      <c r="A272" s="46" t="s">
        <v>348</v>
      </c>
      <c r="B272" s="34">
        <f t="shared" si="5"/>
        <v>41</v>
      </c>
      <c r="C272" s="34">
        <v>11</v>
      </c>
      <c r="D272" s="48">
        <v>5.8000000000000003E-2</v>
      </c>
      <c r="E272" s="47"/>
      <c r="F272" s="36">
        <v>1.74</v>
      </c>
      <c r="G272" s="36"/>
      <c r="H272" s="37">
        <v>1</v>
      </c>
      <c r="I272" s="37">
        <v>9</v>
      </c>
      <c r="J272" s="38" t="s">
        <v>65</v>
      </c>
      <c r="K272" s="38">
        <v>41</v>
      </c>
      <c r="L272" s="38" t="s">
        <v>106</v>
      </c>
      <c r="M272" s="38">
        <v>1</v>
      </c>
      <c r="N272" s="38">
        <v>8</v>
      </c>
      <c r="O272" s="72" t="s">
        <v>413</v>
      </c>
      <c r="P272" s="72" t="s">
        <v>300</v>
      </c>
      <c r="Q272" s="72" t="s">
        <v>391</v>
      </c>
      <c r="R272" s="72" t="s">
        <v>404</v>
      </c>
      <c r="S272" s="72" t="s">
        <v>288</v>
      </c>
      <c r="T272" s="39">
        <v>1</v>
      </c>
      <c r="U272" s="39">
        <v>2013</v>
      </c>
      <c r="V272" s="39" t="s">
        <v>105</v>
      </c>
      <c r="W272" s="39">
        <v>3</v>
      </c>
      <c r="X272" s="39">
        <v>1</v>
      </c>
      <c r="AC272" s="34" t="s">
        <v>968</v>
      </c>
    </row>
    <row r="273" spans="1:29" s="34" customFormat="1" ht="16" customHeight="1">
      <c r="A273" s="46" t="s">
        <v>348</v>
      </c>
      <c r="B273" s="34">
        <f t="shared" si="5"/>
        <v>41</v>
      </c>
      <c r="C273" s="34">
        <v>12</v>
      </c>
      <c r="D273" s="48">
        <v>5.2999999999999999E-2</v>
      </c>
      <c r="E273" s="47"/>
      <c r="F273" s="36">
        <v>1.93</v>
      </c>
      <c r="G273" s="36"/>
      <c r="H273" s="37">
        <v>1</v>
      </c>
      <c r="I273" s="37">
        <v>9</v>
      </c>
      <c r="J273" s="38" t="s">
        <v>65</v>
      </c>
      <c r="K273" s="38">
        <v>41</v>
      </c>
      <c r="L273" s="38" t="s">
        <v>106</v>
      </c>
      <c r="M273" s="38">
        <v>1</v>
      </c>
      <c r="N273" s="38">
        <v>8</v>
      </c>
      <c r="O273" s="72" t="s">
        <v>413</v>
      </c>
      <c r="P273" s="72" t="s">
        <v>300</v>
      </c>
      <c r="Q273" s="72" t="s">
        <v>391</v>
      </c>
      <c r="R273" s="72" t="s">
        <v>404</v>
      </c>
      <c r="S273" s="72" t="s">
        <v>288</v>
      </c>
      <c r="T273" s="39">
        <v>1</v>
      </c>
      <c r="U273" s="39">
        <v>2013</v>
      </c>
      <c r="V273" s="39" t="s">
        <v>105</v>
      </c>
      <c r="W273" s="39">
        <v>3</v>
      </c>
      <c r="X273" s="39">
        <v>1</v>
      </c>
      <c r="AC273" s="34" t="s">
        <v>968</v>
      </c>
    </row>
    <row r="274" spans="1:29" s="34" customFormat="1" ht="16" customHeight="1">
      <c r="A274" s="46" t="s">
        <v>348</v>
      </c>
      <c r="B274" s="34">
        <f t="shared" si="5"/>
        <v>41</v>
      </c>
      <c r="C274" s="34">
        <v>13</v>
      </c>
      <c r="D274" s="48">
        <v>5.8999999999999997E-2</v>
      </c>
      <c r="E274" s="47"/>
      <c r="F274" s="36">
        <v>3.47</v>
      </c>
      <c r="G274" s="36"/>
      <c r="H274" s="37">
        <v>1</v>
      </c>
      <c r="I274" s="37">
        <v>9</v>
      </c>
      <c r="J274" s="38" t="s">
        <v>65</v>
      </c>
      <c r="K274" s="38">
        <v>202</v>
      </c>
      <c r="L274" s="38" t="s">
        <v>106</v>
      </c>
      <c r="M274" s="38">
        <v>1</v>
      </c>
      <c r="N274" s="38" t="s">
        <v>76</v>
      </c>
      <c r="O274" s="72" t="s">
        <v>413</v>
      </c>
      <c r="P274" s="72" t="s">
        <v>300</v>
      </c>
      <c r="Q274" s="72" t="s">
        <v>391</v>
      </c>
      <c r="R274" s="72" t="s">
        <v>404</v>
      </c>
      <c r="S274" s="72" t="s">
        <v>288</v>
      </c>
      <c r="T274" s="39">
        <v>1</v>
      </c>
      <c r="U274" s="39">
        <v>2013</v>
      </c>
      <c r="V274" s="39" t="s">
        <v>105</v>
      </c>
      <c r="W274" s="39">
        <v>3</v>
      </c>
      <c r="X274" s="39">
        <v>1</v>
      </c>
      <c r="AC274" s="34" t="s">
        <v>968</v>
      </c>
    </row>
    <row r="275" spans="1:29" s="34" customFormat="1" ht="16" customHeight="1">
      <c r="A275" s="46" t="s">
        <v>348</v>
      </c>
      <c r="B275" s="34">
        <f t="shared" si="5"/>
        <v>41</v>
      </c>
      <c r="C275" s="34">
        <v>14</v>
      </c>
      <c r="D275" s="48">
        <v>9.4E-2</v>
      </c>
      <c r="E275" s="47"/>
      <c r="F275" s="36">
        <v>2.58</v>
      </c>
      <c r="G275" s="36"/>
      <c r="H275" s="37">
        <v>1</v>
      </c>
      <c r="I275" s="37">
        <v>9</v>
      </c>
      <c r="J275" s="38" t="s">
        <v>65</v>
      </c>
      <c r="K275" s="38">
        <v>202</v>
      </c>
      <c r="L275" s="38" t="s">
        <v>106</v>
      </c>
      <c r="M275" s="38">
        <v>1</v>
      </c>
      <c r="N275" s="38" t="s">
        <v>114</v>
      </c>
      <c r="O275" s="72" t="s">
        <v>413</v>
      </c>
      <c r="P275" s="72" t="s">
        <v>300</v>
      </c>
      <c r="Q275" s="72" t="s">
        <v>391</v>
      </c>
      <c r="R275" s="72" t="s">
        <v>404</v>
      </c>
      <c r="S275" s="72" t="s">
        <v>288</v>
      </c>
      <c r="T275" s="39">
        <v>1</v>
      </c>
      <c r="U275" s="39">
        <v>2013</v>
      </c>
      <c r="V275" s="39" t="s">
        <v>105</v>
      </c>
      <c r="W275" s="39">
        <v>3</v>
      </c>
      <c r="X275" s="39">
        <v>1</v>
      </c>
      <c r="AC275" s="34" t="s">
        <v>968</v>
      </c>
    </row>
    <row r="276" spans="1:29" s="34" customFormat="1" ht="16" customHeight="1">
      <c r="A276" s="46" t="s">
        <v>348</v>
      </c>
      <c r="B276" s="34">
        <f t="shared" si="5"/>
        <v>41</v>
      </c>
      <c r="C276" s="34">
        <v>15</v>
      </c>
      <c r="D276" s="48">
        <v>4.2000000000000003E-2</v>
      </c>
      <c r="E276" s="47"/>
      <c r="F276" s="36">
        <v>2.48</v>
      </c>
      <c r="G276" s="36"/>
      <c r="H276" s="37">
        <v>1</v>
      </c>
      <c r="I276" s="37">
        <v>9</v>
      </c>
      <c r="J276" s="38" t="s">
        <v>65</v>
      </c>
      <c r="K276" s="38">
        <v>202</v>
      </c>
      <c r="L276" s="38" t="s">
        <v>106</v>
      </c>
      <c r="M276" s="38">
        <v>1</v>
      </c>
      <c r="N276" s="38">
        <v>8</v>
      </c>
      <c r="O276" s="72" t="s">
        <v>413</v>
      </c>
      <c r="P276" s="72" t="s">
        <v>300</v>
      </c>
      <c r="Q276" s="72" t="s">
        <v>391</v>
      </c>
      <c r="R276" s="72" t="s">
        <v>404</v>
      </c>
      <c r="S276" s="72" t="s">
        <v>288</v>
      </c>
      <c r="T276" s="39">
        <v>1</v>
      </c>
      <c r="U276" s="39">
        <v>2013</v>
      </c>
      <c r="V276" s="39" t="s">
        <v>105</v>
      </c>
      <c r="W276" s="39">
        <v>3</v>
      </c>
      <c r="X276" s="39">
        <v>1</v>
      </c>
      <c r="AC276" s="34" t="s">
        <v>968</v>
      </c>
    </row>
    <row r="277" spans="1:29" s="34" customFormat="1" ht="16" customHeight="1">
      <c r="A277" s="46" t="s">
        <v>348</v>
      </c>
      <c r="B277" s="34">
        <f t="shared" si="5"/>
        <v>41</v>
      </c>
      <c r="C277" s="34">
        <v>16</v>
      </c>
      <c r="D277" s="48">
        <v>4.9000000000000002E-2</v>
      </c>
      <c r="E277" s="47"/>
      <c r="F277" s="36">
        <v>2.79</v>
      </c>
      <c r="G277" s="36"/>
      <c r="H277" s="37">
        <v>1</v>
      </c>
      <c r="I277" s="37">
        <v>9</v>
      </c>
      <c r="J277" s="38" t="s">
        <v>65</v>
      </c>
      <c r="K277" s="38">
        <v>202</v>
      </c>
      <c r="L277" s="38" t="s">
        <v>106</v>
      </c>
      <c r="M277" s="38">
        <v>1</v>
      </c>
      <c r="N277" s="38">
        <v>8</v>
      </c>
      <c r="O277" s="72" t="s">
        <v>413</v>
      </c>
      <c r="P277" s="72" t="s">
        <v>300</v>
      </c>
      <c r="Q277" s="72" t="s">
        <v>391</v>
      </c>
      <c r="R277" s="72" t="s">
        <v>404</v>
      </c>
      <c r="S277" s="72" t="s">
        <v>288</v>
      </c>
      <c r="T277" s="39">
        <v>1</v>
      </c>
      <c r="U277" s="39">
        <v>2013</v>
      </c>
      <c r="V277" s="39" t="s">
        <v>105</v>
      </c>
      <c r="W277" s="39">
        <v>3</v>
      </c>
      <c r="X277" s="39">
        <v>1</v>
      </c>
      <c r="AC277" s="34" t="s">
        <v>968</v>
      </c>
    </row>
    <row r="278" spans="1:29" s="34" customFormat="1" ht="16" customHeight="1">
      <c r="A278" s="46" t="s">
        <v>348</v>
      </c>
      <c r="B278" s="34">
        <f t="shared" si="5"/>
        <v>41</v>
      </c>
      <c r="C278" s="34">
        <v>17</v>
      </c>
      <c r="D278" s="48">
        <v>4.2000000000000003E-2</v>
      </c>
      <c r="E278" s="47"/>
      <c r="F278" s="36">
        <v>2.0099999999999998</v>
      </c>
      <c r="G278" s="36"/>
      <c r="H278" s="37">
        <v>1</v>
      </c>
      <c r="I278" s="37">
        <v>9</v>
      </c>
      <c r="J278" s="38" t="s">
        <v>65</v>
      </c>
      <c r="K278" s="38">
        <v>202</v>
      </c>
      <c r="L278" s="38" t="s">
        <v>106</v>
      </c>
      <c r="M278" s="38">
        <v>1</v>
      </c>
      <c r="N278" s="38" t="s">
        <v>114</v>
      </c>
      <c r="O278" s="72" t="s">
        <v>413</v>
      </c>
      <c r="P278" s="72" t="s">
        <v>300</v>
      </c>
      <c r="Q278" s="72" t="s">
        <v>391</v>
      </c>
      <c r="R278" s="72" t="s">
        <v>404</v>
      </c>
      <c r="S278" s="72" t="s">
        <v>288</v>
      </c>
      <c r="T278" s="39">
        <v>1</v>
      </c>
      <c r="U278" s="39">
        <v>2013</v>
      </c>
      <c r="V278" s="39" t="s">
        <v>105</v>
      </c>
      <c r="W278" s="39">
        <v>3</v>
      </c>
      <c r="X278" s="39">
        <v>1</v>
      </c>
      <c r="AC278" s="34" t="s">
        <v>968</v>
      </c>
    </row>
    <row r="279" spans="1:29" s="34" customFormat="1" ht="16" customHeight="1">
      <c r="A279" s="46" t="s">
        <v>348</v>
      </c>
      <c r="B279" s="34">
        <f t="shared" si="5"/>
        <v>41</v>
      </c>
      <c r="C279" s="34">
        <v>18</v>
      </c>
      <c r="D279" s="48">
        <v>3.2000000000000001E-2</v>
      </c>
      <c r="E279" s="47"/>
      <c r="F279" s="36">
        <v>1.86</v>
      </c>
      <c r="G279" s="36"/>
      <c r="H279" s="37">
        <v>1</v>
      </c>
      <c r="I279" s="37">
        <v>9</v>
      </c>
      <c r="J279" s="38" t="s">
        <v>65</v>
      </c>
      <c r="K279" s="38">
        <v>202</v>
      </c>
      <c r="L279" s="38" t="s">
        <v>106</v>
      </c>
      <c r="M279" s="38">
        <v>1</v>
      </c>
      <c r="N279" s="38">
        <v>8</v>
      </c>
      <c r="O279" s="72" t="s">
        <v>413</v>
      </c>
      <c r="P279" s="72" t="s">
        <v>300</v>
      </c>
      <c r="Q279" s="72" t="s">
        <v>391</v>
      </c>
      <c r="R279" s="72" t="s">
        <v>404</v>
      </c>
      <c r="S279" s="72" t="s">
        <v>288</v>
      </c>
      <c r="T279" s="39">
        <v>1</v>
      </c>
      <c r="U279" s="39">
        <v>2013</v>
      </c>
      <c r="V279" s="39" t="s">
        <v>105</v>
      </c>
      <c r="W279" s="39">
        <v>3</v>
      </c>
      <c r="X279" s="39">
        <v>1</v>
      </c>
      <c r="AC279" s="34" t="s">
        <v>968</v>
      </c>
    </row>
    <row r="280" spans="1:29" s="34" customFormat="1" ht="16" customHeight="1">
      <c r="A280" s="46" t="s">
        <v>348</v>
      </c>
      <c r="B280" s="34">
        <f t="shared" si="5"/>
        <v>41</v>
      </c>
      <c r="C280" s="34">
        <v>19</v>
      </c>
      <c r="D280" s="48">
        <v>0</v>
      </c>
      <c r="E280" s="47"/>
      <c r="F280" s="36">
        <v>0.11</v>
      </c>
      <c r="G280" s="36"/>
      <c r="H280" s="37">
        <v>1</v>
      </c>
      <c r="I280" s="37">
        <v>8</v>
      </c>
      <c r="J280" s="38" t="s">
        <v>65</v>
      </c>
      <c r="K280" s="38">
        <v>202</v>
      </c>
      <c r="L280" s="38" t="s">
        <v>106</v>
      </c>
      <c r="M280" s="38">
        <v>1</v>
      </c>
      <c r="N280" s="38">
        <v>8</v>
      </c>
      <c r="O280" s="72" t="s">
        <v>413</v>
      </c>
      <c r="P280" s="72" t="s">
        <v>300</v>
      </c>
      <c r="Q280" s="72" t="s">
        <v>391</v>
      </c>
      <c r="R280" s="72" t="s">
        <v>404</v>
      </c>
      <c r="S280" s="72" t="s">
        <v>288</v>
      </c>
      <c r="T280" s="39">
        <v>1</v>
      </c>
      <c r="U280" s="39">
        <v>2013</v>
      </c>
      <c r="V280" s="39" t="s">
        <v>105</v>
      </c>
      <c r="W280" s="39">
        <v>3</v>
      </c>
      <c r="X280" s="39">
        <v>1</v>
      </c>
      <c r="AC280" s="34" t="s">
        <v>968</v>
      </c>
    </row>
    <row r="281" spans="1:29" s="34" customFormat="1" ht="16" customHeight="1">
      <c r="A281" s="46" t="s">
        <v>348</v>
      </c>
      <c r="B281" s="34">
        <f t="shared" si="5"/>
        <v>41</v>
      </c>
      <c r="C281" s="34">
        <v>20</v>
      </c>
      <c r="D281" s="48">
        <v>-1.2999999999999999E-2</v>
      </c>
      <c r="E281" s="47"/>
      <c r="F281" s="36">
        <v>0.43</v>
      </c>
      <c r="G281" s="36"/>
      <c r="H281" s="37">
        <v>1</v>
      </c>
      <c r="I281" s="37">
        <v>9</v>
      </c>
      <c r="J281" s="38" t="s">
        <v>65</v>
      </c>
      <c r="K281" s="38">
        <v>202</v>
      </c>
      <c r="L281" s="38" t="s">
        <v>106</v>
      </c>
      <c r="M281" s="38">
        <v>1</v>
      </c>
      <c r="N281" s="38">
        <v>8</v>
      </c>
      <c r="O281" s="72" t="s">
        <v>413</v>
      </c>
      <c r="P281" s="72" t="s">
        <v>300</v>
      </c>
      <c r="Q281" s="72" t="s">
        <v>391</v>
      </c>
      <c r="R281" s="72" t="s">
        <v>404</v>
      </c>
      <c r="S281" s="72" t="s">
        <v>288</v>
      </c>
      <c r="T281" s="39">
        <v>1</v>
      </c>
      <c r="U281" s="39">
        <v>2013</v>
      </c>
      <c r="V281" s="39" t="s">
        <v>105</v>
      </c>
      <c r="W281" s="39">
        <v>3</v>
      </c>
      <c r="X281" s="39">
        <v>1</v>
      </c>
      <c r="AC281" s="34" t="s">
        <v>968</v>
      </c>
    </row>
    <row r="282" spans="1:29" s="34" customFormat="1" ht="16" customHeight="1">
      <c r="A282" s="46" t="s">
        <v>348</v>
      </c>
      <c r="B282" s="34">
        <f t="shared" si="5"/>
        <v>41</v>
      </c>
      <c r="C282" s="34">
        <v>21</v>
      </c>
      <c r="D282" s="48">
        <v>6.0999999999999999E-2</v>
      </c>
      <c r="E282" s="47"/>
      <c r="F282" s="36">
        <v>1.87</v>
      </c>
      <c r="G282" s="36"/>
      <c r="H282" s="37">
        <v>1</v>
      </c>
      <c r="I282" s="37">
        <v>8</v>
      </c>
      <c r="J282" s="38" t="s">
        <v>65</v>
      </c>
      <c r="K282" s="38">
        <v>202</v>
      </c>
      <c r="L282" s="38" t="s">
        <v>106</v>
      </c>
      <c r="M282" s="38">
        <v>1</v>
      </c>
      <c r="N282" s="38">
        <v>8</v>
      </c>
      <c r="O282" s="72" t="s">
        <v>413</v>
      </c>
      <c r="P282" s="72" t="s">
        <v>300</v>
      </c>
      <c r="Q282" s="72" t="s">
        <v>391</v>
      </c>
      <c r="R282" s="72" t="s">
        <v>404</v>
      </c>
      <c r="S282" s="72" t="s">
        <v>288</v>
      </c>
      <c r="T282" s="39">
        <v>1</v>
      </c>
      <c r="U282" s="39">
        <v>2013</v>
      </c>
      <c r="V282" s="39" t="s">
        <v>105</v>
      </c>
      <c r="W282" s="39">
        <v>3</v>
      </c>
      <c r="X282" s="39">
        <v>1</v>
      </c>
      <c r="AC282" s="34" t="s">
        <v>968</v>
      </c>
    </row>
    <row r="283" spans="1:29" s="34" customFormat="1" ht="16" customHeight="1">
      <c r="A283" s="46" t="s">
        <v>203</v>
      </c>
      <c r="B283" s="34">
        <f t="shared" si="5"/>
        <v>42</v>
      </c>
      <c r="C283" s="34">
        <v>1</v>
      </c>
      <c r="D283" s="48">
        <v>-0.01</v>
      </c>
      <c r="E283" s="47"/>
      <c r="F283" s="36">
        <v>-2.13</v>
      </c>
      <c r="G283" s="36"/>
      <c r="H283" s="37">
        <v>1</v>
      </c>
      <c r="I283" s="37">
        <v>1</v>
      </c>
      <c r="J283" s="38" t="s">
        <v>131</v>
      </c>
      <c r="K283" s="38">
        <v>28</v>
      </c>
      <c r="L283" s="38" t="s">
        <v>205</v>
      </c>
      <c r="M283" s="38">
        <v>3</v>
      </c>
      <c r="N283" s="38" t="s">
        <v>73</v>
      </c>
      <c r="O283" s="72" t="s">
        <v>435</v>
      </c>
      <c r="P283" s="72"/>
      <c r="Q283" s="72"/>
      <c r="R283" s="72"/>
      <c r="S283" s="72"/>
      <c r="T283" s="39">
        <v>1</v>
      </c>
      <c r="U283" s="39">
        <v>2007</v>
      </c>
      <c r="V283" s="39" t="s">
        <v>204</v>
      </c>
      <c r="W283" s="34">
        <v>2</v>
      </c>
      <c r="X283" s="39">
        <v>1</v>
      </c>
      <c r="AC283" s="34" t="str">
        <f>_xlfn.XLOOKUP(J283,'COUNTRY CODES'!$B$2:$B$252,'COUNTRY CODES'!$A$2:$A$252,"")</f>
        <v xml:space="preserve">484; </v>
      </c>
    </row>
    <row r="284" spans="1:29" s="34" customFormat="1" ht="16" customHeight="1">
      <c r="A284" s="46" t="s">
        <v>203</v>
      </c>
      <c r="B284" s="34">
        <f t="shared" si="5"/>
        <v>42</v>
      </c>
      <c r="C284" s="34">
        <v>2</v>
      </c>
      <c r="D284" s="48">
        <v>-1.0999999999999999E-2</v>
      </c>
      <c r="E284" s="47"/>
      <c r="F284" s="36">
        <v>-2.11</v>
      </c>
      <c r="G284" s="36"/>
      <c r="H284" s="37">
        <v>1</v>
      </c>
      <c r="I284" s="37">
        <v>1</v>
      </c>
      <c r="J284" s="38" t="s">
        <v>131</v>
      </c>
      <c r="K284" s="38">
        <v>27</v>
      </c>
      <c r="L284" s="38" t="s">
        <v>205</v>
      </c>
      <c r="M284" s="38">
        <v>3</v>
      </c>
      <c r="N284" s="38" t="s">
        <v>73</v>
      </c>
      <c r="O284" s="72" t="s">
        <v>435</v>
      </c>
      <c r="P284" s="72"/>
      <c r="Q284" s="72"/>
      <c r="R284" s="72"/>
      <c r="S284" s="72"/>
      <c r="T284" s="39">
        <v>1</v>
      </c>
      <c r="U284" s="39">
        <v>2007</v>
      </c>
      <c r="V284" s="39" t="s">
        <v>204</v>
      </c>
      <c r="W284" s="34">
        <v>2</v>
      </c>
      <c r="X284" s="39">
        <v>1</v>
      </c>
      <c r="AC284" s="34" t="str">
        <f>_xlfn.XLOOKUP(J284,'COUNTRY CODES'!$B$2:$B$252,'COUNTRY CODES'!$A$2:$A$252,"")</f>
        <v xml:space="preserve">484; </v>
      </c>
    </row>
    <row r="285" spans="1:29" s="34" customFormat="1" ht="16" customHeight="1">
      <c r="A285" s="46" t="s">
        <v>203</v>
      </c>
      <c r="B285" s="34">
        <f t="shared" si="5"/>
        <v>42</v>
      </c>
      <c r="C285" s="34">
        <v>3</v>
      </c>
      <c r="D285" s="48">
        <v>-1.7999999999999999E-2</v>
      </c>
      <c r="E285" s="47"/>
      <c r="F285" s="36">
        <v>-2.78</v>
      </c>
      <c r="G285" s="36"/>
      <c r="H285" s="37">
        <v>1</v>
      </c>
      <c r="I285" s="37">
        <v>1</v>
      </c>
      <c r="J285" s="38" t="s">
        <v>131</v>
      </c>
      <c r="K285" s="38">
        <v>28</v>
      </c>
      <c r="L285" s="38" t="s">
        <v>205</v>
      </c>
      <c r="M285" s="38">
        <v>3</v>
      </c>
      <c r="N285" s="38" t="s">
        <v>73</v>
      </c>
      <c r="O285" s="72" t="s">
        <v>435</v>
      </c>
      <c r="P285" s="72"/>
      <c r="Q285" s="72"/>
      <c r="R285" s="72"/>
      <c r="S285" s="72"/>
      <c r="T285" s="39">
        <v>1</v>
      </c>
      <c r="U285" s="39">
        <v>2007</v>
      </c>
      <c r="V285" s="39" t="s">
        <v>204</v>
      </c>
      <c r="W285" s="34">
        <v>2</v>
      </c>
      <c r="X285" s="39">
        <v>1</v>
      </c>
      <c r="AC285" s="34" t="str">
        <f>_xlfn.XLOOKUP(J285,'COUNTRY CODES'!$B$2:$B$252,'COUNTRY CODES'!$A$2:$A$252,"")</f>
        <v xml:space="preserve">484; </v>
      </c>
    </row>
    <row r="286" spans="1:29" s="34" customFormat="1" ht="16" customHeight="1">
      <c r="A286" s="46" t="s">
        <v>203</v>
      </c>
      <c r="B286" s="34">
        <f t="shared" si="5"/>
        <v>42</v>
      </c>
      <c r="C286" s="34">
        <v>4</v>
      </c>
      <c r="D286" s="48">
        <v>-1.9E-2</v>
      </c>
      <c r="E286" s="47"/>
      <c r="F286" s="36">
        <v>-3.18</v>
      </c>
      <c r="G286" s="36"/>
      <c r="H286" s="37">
        <v>1</v>
      </c>
      <c r="I286" s="37">
        <v>1</v>
      </c>
      <c r="J286" s="38" t="s">
        <v>131</v>
      </c>
      <c r="K286" s="38">
        <v>27</v>
      </c>
      <c r="L286" s="38" t="s">
        <v>205</v>
      </c>
      <c r="M286" s="38">
        <v>3</v>
      </c>
      <c r="N286" s="38" t="s">
        <v>73</v>
      </c>
      <c r="O286" s="72" t="s">
        <v>435</v>
      </c>
      <c r="P286" s="72"/>
      <c r="Q286" s="72"/>
      <c r="R286" s="72"/>
      <c r="S286" s="72"/>
      <c r="T286" s="39">
        <v>1</v>
      </c>
      <c r="U286" s="39">
        <v>2007</v>
      </c>
      <c r="V286" s="39" t="s">
        <v>204</v>
      </c>
      <c r="W286" s="34">
        <v>2</v>
      </c>
      <c r="X286" s="39">
        <v>1</v>
      </c>
      <c r="AC286" s="34" t="str">
        <f>_xlfn.XLOOKUP(J286,'COUNTRY CODES'!$B$2:$B$252,'COUNTRY CODES'!$A$2:$A$252,"")</f>
        <v xml:space="preserve">484; </v>
      </c>
    </row>
    <row r="287" spans="1:29" s="34" customFormat="1" ht="16" customHeight="1">
      <c r="A287" s="46" t="s">
        <v>175</v>
      </c>
      <c r="B287" s="34">
        <f t="shared" si="5"/>
        <v>43</v>
      </c>
      <c r="C287" s="34">
        <v>1</v>
      </c>
      <c r="D287" s="48">
        <v>-1E-3</v>
      </c>
      <c r="E287" s="47"/>
      <c r="F287" s="36"/>
      <c r="G287" s="36">
        <v>0.66300000000000003</v>
      </c>
      <c r="H287" s="37">
        <v>1</v>
      </c>
      <c r="I287" s="37">
        <v>1</v>
      </c>
      <c r="J287" s="38" t="s">
        <v>131</v>
      </c>
      <c r="K287" s="38">
        <f>224-6</f>
        <v>218</v>
      </c>
      <c r="L287" s="38" t="s">
        <v>177</v>
      </c>
      <c r="M287" s="38">
        <v>1</v>
      </c>
      <c r="N287" s="38" t="s">
        <v>73</v>
      </c>
      <c r="O287" s="72" t="s">
        <v>435</v>
      </c>
      <c r="P287" s="72" t="s">
        <v>299</v>
      </c>
      <c r="Q287" s="72" t="s">
        <v>413</v>
      </c>
      <c r="R287" s="72"/>
      <c r="S287" s="72"/>
      <c r="T287" s="39">
        <v>1</v>
      </c>
      <c r="U287" s="39">
        <v>2013</v>
      </c>
      <c r="V287" s="39" t="s">
        <v>176</v>
      </c>
      <c r="W287" s="34">
        <v>1</v>
      </c>
      <c r="X287" s="39">
        <v>1</v>
      </c>
      <c r="AC287" s="34" t="str">
        <f>_xlfn.XLOOKUP(J287,'COUNTRY CODES'!$B$2:$B$252,'COUNTRY CODES'!$A$2:$A$252,"")</f>
        <v xml:space="preserve">484; </v>
      </c>
    </row>
    <row r="288" spans="1:29" s="34" customFormat="1" ht="16" customHeight="1">
      <c r="A288" s="46" t="s">
        <v>175</v>
      </c>
      <c r="B288" s="34">
        <f t="shared" si="5"/>
        <v>43</v>
      </c>
      <c r="C288" s="34">
        <v>2</v>
      </c>
      <c r="D288" s="48">
        <v>-2E-3</v>
      </c>
      <c r="E288" s="47"/>
      <c r="F288" s="36"/>
      <c r="G288" s="36">
        <v>0.22500000000000001</v>
      </c>
      <c r="H288" s="37">
        <v>1</v>
      </c>
      <c r="I288" s="37">
        <v>1</v>
      </c>
      <c r="J288" s="38" t="s">
        <v>131</v>
      </c>
      <c r="K288" s="38">
        <v>222</v>
      </c>
      <c r="L288" s="38" t="s">
        <v>177</v>
      </c>
      <c r="M288" s="38">
        <v>1</v>
      </c>
      <c r="N288" s="38" t="s">
        <v>73</v>
      </c>
      <c r="O288" s="72" t="s">
        <v>435</v>
      </c>
      <c r="P288" s="72" t="s">
        <v>299</v>
      </c>
      <c r="Q288" s="72" t="s">
        <v>413</v>
      </c>
      <c r="R288" s="72"/>
      <c r="S288" s="72"/>
      <c r="T288" s="39">
        <v>1</v>
      </c>
      <c r="U288" s="39">
        <v>2013</v>
      </c>
      <c r="V288" s="39" t="s">
        <v>176</v>
      </c>
      <c r="W288" s="34">
        <v>1</v>
      </c>
      <c r="X288" s="39">
        <v>1</v>
      </c>
      <c r="AC288" s="34" t="str">
        <f>_xlfn.XLOOKUP(J288,'COUNTRY CODES'!$B$2:$B$252,'COUNTRY CODES'!$A$2:$A$252,"")</f>
        <v xml:space="preserve">484; </v>
      </c>
    </row>
    <row r="289" spans="1:29" s="34" customFormat="1" ht="16" customHeight="1">
      <c r="A289" s="46" t="s">
        <v>175</v>
      </c>
      <c r="B289" s="34">
        <f t="shared" si="5"/>
        <v>43</v>
      </c>
      <c r="C289" s="34">
        <v>3</v>
      </c>
      <c r="D289" s="48">
        <v>0</v>
      </c>
      <c r="E289" s="47"/>
      <c r="F289" s="36"/>
      <c r="G289" s="36">
        <v>0.97399999999999998</v>
      </c>
      <c r="H289" s="37">
        <v>1</v>
      </c>
      <c r="I289" s="37">
        <v>1</v>
      </c>
      <c r="J289" s="38" t="s">
        <v>131</v>
      </c>
      <c r="K289" s="38">
        <v>209</v>
      </c>
      <c r="L289" s="38" t="s">
        <v>177</v>
      </c>
      <c r="M289" s="38">
        <v>1</v>
      </c>
      <c r="N289" s="38" t="s">
        <v>74</v>
      </c>
      <c r="O289" s="72" t="s">
        <v>435</v>
      </c>
      <c r="P289" s="72" t="s">
        <v>299</v>
      </c>
      <c r="Q289" s="72" t="s">
        <v>413</v>
      </c>
      <c r="R289" s="72"/>
      <c r="S289" s="72"/>
      <c r="T289" s="39">
        <v>1</v>
      </c>
      <c r="U289" s="39">
        <v>2013</v>
      </c>
      <c r="V289" s="39" t="s">
        <v>176</v>
      </c>
      <c r="W289" s="34">
        <v>1</v>
      </c>
      <c r="X289" s="39">
        <v>1</v>
      </c>
      <c r="AC289" s="34" t="str">
        <f>_xlfn.XLOOKUP(J289,'COUNTRY CODES'!$B$2:$B$252,'COUNTRY CODES'!$A$2:$A$252,"")</f>
        <v xml:space="preserve">484; </v>
      </c>
    </row>
    <row r="290" spans="1:29" s="34" customFormat="1" ht="16" customHeight="1">
      <c r="A290" s="46" t="s">
        <v>175</v>
      </c>
      <c r="B290" s="34">
        <f t="shared" si="5"/>
        <v>43</v>
      </c>
      <c r="C290" s="34">
        <v>4</v>
      </c>
      <c r="D290" s="48">
        <v>0</v>
      </c>
      <c r="E290" s="47"/>
      <c r="F290" s="36"/>
      <c r="G290" s="36">
        <v>0.84</v>
      </c>
      <c r="H290" s="37">
        <v>1</v>
      </c>
      <c r="I290" s="37">
        <v>1</v>
      </c>
      <c r="J290" s="38" t="s">
        <v>131</v>
      </c>
      <c r="K290" s="38">
        <v>213</v>
      </c>
      <c r="L290" s="38" t="s">
        <v>177</v>
      </c>
      <c r="M290" s="38">
        <v>1</v>
      </c>
      <c r="N290" s="38" t="s">
        <v>74</v>
      </c>
      <c r="O290" s="72" t="s">
        <v>435</v>
      </c>
      <c r="P290" s="72" t="s">
        <v>299</v>
      </c>
      <c r="Q290" s="72" t="s">
        <v>413</v>
      </c>
      <c r="R290" s="72"/>
      <c r="S290" s="72"/>
      <c r="T290" s="39">
        <v>1</v>
      </c>
      <c r="U290" s="39">
        <v>2013</v>
      </c>
      <c r="V290" s="39" t="s">
        <v>176</v>
      </c>
      <c r="W290" s="34">
        <v>1</v>
      </c>
      <c r="X290" s="39">
        <v>1</v>
      </c>
      <c r="AC290" s="34" t="str">
        <f>_xlfn.XLOOKUP(J290,'COUNTRY CODES'!$B$2:$B$252,'COUNTRY CODES'!$A$2:$A$252,"")</f>
        <v xml:space="preserve">484; </v>
      </c>
    </row>
    <row r="291" spans="1:29" s="34" customFormat="1" ht="16" customHeight="1">
      <c r="A291" s="46" t="s">
        <v>175</v>
      </c>
      <c r="B291" s="34">
        <f t="shared" si="5"/>
        <v>43</v>
      </c>
      <c r="C291" s="34">
        <v>5</v>
      </c>
      <c r="D291" s="48">
        <v>-1E-3</v>
      </c>
      <c r="E291" s="47"/>
      <c r="F291" s="36"/>
      <c r="G291" s="36">
        <v>0.68500000000000005</v>
      </c>
      <c r="H291" s="37">
        <v>1</v>
      </c>
      <c r="I291" s="37">
        <v>1</v>
      </c>
      <c r="J291" s="38" t="s">
        <v>131</v>
      </c>
      <c r="K291" s="38">
        <v>209</v>
      </c>
      <c r="L291" s="38" t="s">
        <v>177</v>
      </c>
      <c r="M291" s="38">
        <v>1</v>
      </c>
      <c r="N291" s="38" t="s">
        <v>76</v>
      </c>
      <c r="O291" s="72" t="s">
        <v>435</v>
      </c>
      <c r="P291" s="72" t="s">
        <v>299</v>
      </c>
      <c r="Q291" s="72" t="s">
        <v>413</v>
      </c>
      <c r="R291" s="72"/>
      <c r="S291" s="72"/>
      <c r="T291" s="39">
        <v>1</v>
      </c>
      <c r="U291" s="39">
        <v>2013</v>
      </c>
      <c r="V291" s="39" t="s">
        <v>176</v>
      </c>
      <c r="W291" s="34">
        <v>1</v>
      </c>
      <c r="X291" s="39">
        <v>1</v>
      </c>
      <c r="AC291" s="34" t="str">
        <f>_xlfn.XLOOKUP(J291,'COUNTRY CODES'!$B$2:$B$252,'COUNTRY CODES'!$A$2:$A$252,"")</f>
        <v xml:space="preserve">484; </v>
      </c>
    </row>
    <row r="292" spans="1:29" s="34" customFormat="1" ht="16" customHeight="1">
      <c r="A292" s="46" t="s">
        <v>175</v>
      </c>
      <c r="B292" s="34">
        <f t="shared" si="5"/>
        <v>43</v>
      </c>
      <c r="C292" s="34">
        <v>6</v>
      </c>
      <c r="D292" s="48">
        <v>-1E-3</v>
      </c>
      <c r="E292" s="47"/>
      <c r="F292" s="36"/>
      <c r="G292" s="36">
        <v>0.439</v>
      </c>
      <c r="H292" s="37">
        <v>1</v>
      </c>
      <c r="I292" s="37">
        <v>1</v>
      </c>
      <c r="J292" s="38" t="s">
        <v>131</v>
      </c>
      <c r="K292" s="38">
        <v>213</v>
      </c>
      <c r="L292" s="38" t="s">
        <v>177</v>
      </c>
      <c r="M292" s="38">
        <v>1</v>
      </c>
      <c r="N292" s="38" t="s">
        <v>76</v>
      </c>
      <c r="O292" s="72" t="s">
        <v>435</v>
      </c>
      <c r="P292" s="72" t="s">
        <v>299</v>
      </c>
      <c r="Q292" s="72" t="s">
        <v>413</v>
      </c>
      <c r="R292" s="72"/>
      <c r="S292" s="72"/>
      <c r="T292" s="39">
        <v>1</v>
      </c>
      <c r="U292" s="39">
        <v>2013</v>
      </c>
      <c r="V292" s="39" t="s">
        <v>176</v>
      </c>
      <c r="W292" s="34">
        <v>1</v>
      </c>
      <c r="X292" s="39">
        <v>1</v>
      </c>
      <c r="AC292" s="34" t="str">
        <f>_xlfn.XLOOKUP(J292,'COUNTRY CODES'!$B$2:$B$252,'COUNTRY CODES'!$A$2:$A$252,"")</f>
        <v xml:space="preserve">484; </v>
      </c>
    </row>
    <row r="293" spans="1:29" s="34" customFormat="1" ht="16" customHeight="1">
      <c r="A293" s="46" t="s">
        <v>175</v>
      </c>
      <c r="B293" s="34">
        <f t="shared" si="5"/>
        <v>43</v>
      </c>
      <c r="C293" s="34">
        <v>7</v>
      </c>
      <c r="D293" s="48">
        <v>0</v>
      </c>
      <c r="E293" s="47"/>
      <c r="F293" s="36"/>
      <c r="G293" s="36">
        <v>0.92100000000000004</v>
      </c>
      <c r="H293" s="37">
        <v>1</v>
      </c>
      <c r="I293" s="37">
        <v>1</v>
      </c>
      <c r="J293" s="38" t="s">
        <v>131</v>
      </c>
      <c r="K293" s="38">
        <v>201</v>
      </c>
      <c r="L293" s="38" t="s">
        <v>177</v>
      </c>
      <c r="M293" s="38">
        <v>1</v>
      </c>
      <c r="N293" s="38" t="s">
        <v>74</v>
      </c>
      <c r="O293" s="72" t="s">
        <v>435</v>
      </c>
      <c r="P293" s="72" t="s">
        <v>299</v>
      </c>
      <c r="Q293" s="72" t="s">
        <v>413</v>
      </c>
      <c r="R293" s="72"/>
      <c r="S293" s="72"/>
      <c r="T293" s="39">
        <v>1</v>
      </c>
      <c r="U293" s="39">
        <v>2013</v>
      </c>
      <c r="V293" s="39" t="s">
        <v>176</v>
      </c>
      <c r="W293" s="34">
        <v>1</v>
      </c>
      <c r="X293" s="39">
        <v>1</v>
      </c>
      <c r="AC293" s="34" t="str">
        <f>_xlfn.XLOOKUP(J293,'COUNTRY CODES'!$B$2:$B$252,'COUNTRY CODES'!$A$2:$A$252,"")</f>
        <v xml:space="preserve">484; </v>
      </c>
    </row>
    <row r="294" spans="1:29" s="34" customFormat="1" ht="16" customHeight="1">
      <c r="A294" s="46" t="s">
        <v>175</v>
      </c>
      <c r="B294" s="34">
        <f t="shared" si="5"/>
        <v>43</v>
      </c>
      <c r="C294" s="34">
        <v>8</v>
      </c>
      <c r="D294" s="48">
        <v>-1E-3</v>
      </c>
      <c r="E294" s="47"/>
      <c r="F294" s="36"/>
      <c r="G294" s="36">
        <v>0.73699999999999999</v>
      </c>
      <c r="H294" s="37">
        <v>1</v>
      </c>
      <c r="I294" s="37">
        <v>1</v>
      </c>
      <c r="J294" s="38" t="s">
        <v>131</v>
      </c>
      <c r="K294" s="38">
        <v>205</v>
      </c>
      <c r="L294" s="38" t="s">
        <v>177</v>
      </c>
      <c r="M294" s="38">
        <v>1</v>
      </c>
      <c r="N294" s="38" t="s">
        <v>74</v>
      </c>
      <c r="O294" s="72" t="s">
        <v>435</v>
      </c>
      <c r="P294" s="72" t="s">
        <v>299</v>
      </c>
      <c r="Q294" s="72" t="s">
        <v>413</v>
      </c>
      <c r="R294" s="72"/>
      <c r="S294" s="72"/>
      <c r="T294" s="39">
        <v>1</v>
      </c>
      <c r="U294" s="39">
        <v>2013</v>
      </c>
      <c r="V294" s="39" t="s">
        <v>176</v>
      </c>
      <c r="W294" s="34">
        <v>1</v>
      </c>
      <c r="X294" s="39">
        <v>1</v>
      </c>
      <c r="AC294" s="34" t="str">
        <f>_xlfn.XLOOKUP(J294,'COUNTRY CODES'!$B$2:$B$252,'COUNTRY CODES'!$A$2:$A$252,"")</f>
        <v xml:space="preserve">484; </v>
      </c>
    </row>
    <row r="295" spans="1:29" s="34" customFormat="1" ht="16" customHeight="1">
      <c r="A295" s="46" t="s">
        <v>175</v>
      </c>
      <c r="B295" s="34">
        <f t="shared" si="5"/>
        <v>43</v>
      </c>
      <c r="C295" s="34">
        <v>9</v>
      </c>
      <c r="D295" s="48">
        <v>-2E-3</v>
      </c>
      <c r="E295" s="47"/>
      <c r="F295" s="36"/>
      <c r="G295" s="36">
        <v>0.64400000000000002</v>
      </c>
      <c r="H295" s="37">
        <v>1</v>
      </c>
      <c r="I295" s="37">
        <v>1</v>
      </c>
      <c r="J295" s="38" t="s">
        <v>131</v>
      </c>
      <c r="K295" s="38">
        <v>201</v>
      </c>
      <c r="L295" s="38" t="s">
        <v>177</v>
      </c>
      <c r="M295" s="38">
        <v>1</v>
      </c>
      <c r="N295" s="38" t="s">
        <v>76</v>
      </c>
      <c r="O295" s="72" t="s">
        <v>435</v>
      </c>
      <c r="P295" s="72" t="s">
        <v>299</v>
      </c>
      <c r="Q295" s="72" t="s">
        <v>413</v>
      </c>
      <c r="R295" s="72"/>
      <c r="S295" s="72"/>
      <c r="T295" s="39">
        <v>1</v>
      </c>
      <c r="U295" s="39">
        <v>2013</v>
      </c>
      <c r="V295" s="39" t="s">
        <v>176</v>
      </c>
      <c r="W295" s="34">
        <v>1</v>
      </c>
      <c r="X295" s="39">
        <v>1</v>
      </c>
      <c r="AC295" s="34" t="str">
        <f>_xlfn.XLOOKUP(J295,'COUNTRY CODES'!$B$2:$B$252,'COUNTRY CODES'!$A$2:$A$252,"")</f>
        <v xml:space="preserve">484; </v>
      </c>
    </row>
    <row r="296" spans="1:29" s="34" customFormat="1" ht="16" customHeight="1">
      <c r="A296" s="46" t="s">
        <v>175</v>
      </c>
      <c r="B296" s="34">
        <f t="shared" si="5"/>
        <v>43</v>
      </c>
      <c r="C296" s="34">
        <v>10</v>
      </c>
      <c r="D296" s="48">
        <v>-1E-3</v>
      </c>
      <c r="E296" s="47"/>
      <c r="F296" s="36"/>
      <c r="G296" s="36">
        <v>0.371</v>
      </c>
      <c r="H296" s="37">
        <v>1</v>
      </c>
      <c r="I296" s="37">
        <v>1</v>
      </c>
      <c r="J296" s="38" t="s">
        <v>131</v>
      </c>
      <c r="K296" s="38">
        <v>205</v>
      </c>
      <c r="L296" s="38" t="s">
        <v>177</v>
      </c>
      <c r="M296" s="38">
        <v>1</v>
      </c>
      <c r="N296" s="38" t="s">
        <v>76</v>
      </c>
      <c r="O296" s="72" t="s">
        <v>435</v>
      </c>
      <c r="P296" s="72" t="s">
        <v>299</v>
      </c>
      <c r="Q296" s="72" t="s">
        <v>413</v>
      </c>
      <c r="R296" s="72"/>
      <c r="S296" s="72"/>
      <c r="T296" s="39">
        <v>1</v>
      </c>
      <c r="U296" s="39">
        <v>2013</v>
      </c>
      <c r="V296" s="39" t="s">
        <v>176</v>
      </c>
      <c r="W296" s="34">
        <v>1</v>
      </c>
      <c r="X296" s="39">
        <v>1</v>
      </c>
      <c r="AC296" s="34" t="str">
        <f>_xlfn.XLOOKUP(J296,'COUNTRY CODES'!$B$2:$B$252,'COUNTRY CODES'!$A$2:$A$252,"")</f>
        <v xml:space="preserve">484; </v>
      </c>
    </row>
    <row r="297" spans="1:29" s="34" customFormat="1" ht="16" customHeight="1">
      <c r="A297" s="46" t="s">
        <v>175</v>
      </c>
      <c r="B297" s="34">
        <f t="shared" si="5"/>
        <v>43</v>
      </c>
      <c r="C297" s="34">
        <v>11</v>
      </c>
      <c r="D297" s="48">
        <v>-2E-3</v>
      </c>
      <c r="E297" s="47"/>
      <c r="F297" s="36"/>
      <c r="G297" s="36">
        <v>0.438</v>
      </c>
      <c r="H297" s="37">
        <v>1</v>
      </c>
      <c r="I297" s="37">
        <v>1</v>
      </c>
      <c r="J297" s="38" t="s">
        <v>131</v>
      </c>
      <c r="K297" s="38">
        <f>224-6</f>
        <v>218</v>
      </c>
      <c r="L297" s="38" t="s">
        <v>177</v>
      </c>
      <c r="M297" s="38">
        <v>1</v>
      </c>
      <c r="N297" s="38" t="s">
        <v>73</v>
      </c>
      <c r="O297" s="72" t="s">
        <v>435</v>
      </c>
      <c r="P297" s="72" t="s">
        <v>299</v>
      </c>
      <c r="Q297" s="72" t="s">
        <v>413</v>
      </c>
      <c r="R297" s="72"/>
      <c r="S297" s="72"/>
      <c r="T297" s="39">
        <v>1</v>
      </c>
      <c r="U297" s="39">
        <v>2013</v>
      </c>
      <c r="V297" s="39" t="s">
        <v>176</v>
      </c>
      <c r="W297" s="34">
        <v>1</v>
      </c>
      <c r="X297" s="39">
        <v>1</v>
      </c>
      <c r="AC297" s="34" t="str">
        <f>_xlfn.XLOOKUP(J297,'COUNTRY CODES'!$B$2:$B$252,'COUNTRY CODES'!$A$2:$A$252,"")</f>
        <v xml:space="preserve">484; </v>
      </c>
    </row>
    <row r="298" spans="1:29" s="34" customFormat="1" ht="16" customHeight="1">
      <c r="A298" s="46" t="s">
        <v>175</v>
      </c>
      <c r="B298" s="34">
        <f t="shared" si="5"/>
        <v>43</v>
      </c>
      <c r="C298" s="34">
        <v>12</v>
      </c>
      <c r="D298" s="48">
        <v>-1.7000000000000001E-2</v>
      </c>
      <c r="E298" s="47"/>
      <c r="F298" s="36"/>
      <c r="G298" s="36">
        <v>0</v>
      </c>
      <c r="H298" s="37">
        <v>1</v>
      </c>
      <c r="I298" s="37">
        <v>1</v>
      </c>
      <c r="J298" s="38" t="s">
        <v>131</v>
      </c>
      <c r="K298" s="38">
        <v>222</v>
      </c>
      <c r="L298" s="38" t="s">
        <v>177</v>
      </c>
      <c r="M298" s="38">
        <v>1</v>
      </c>
      <c r="N298" s="38" t="s">
        <v>73</v>
      </c>
      <c r="O298" s="72" t="s">
        <v>435</v>
      </c>
      <c r="P298" s="72" t="s">
        <v>299</v>
      </c>
      <c r="Q298" s="72" t="s">
        <v>413</v>
      </c>
      <c r="R298" s="72"/>
      <c r="S298" s="72"/>
      <c r="T298" s="39">
        <v>1</v>
      </c>
      <c r="U298" s="39">
        <v>2013</v>
      </c>
      <c r="V298" s="39" t="s">
        <v>176</v>
      </c>
      <c r="W298" s="34">
        <v>1</v>
      </c>
      <c r="X298" s="39">
        <v>1</v>
      </c>
      <c r="AC298" s="34" t="str">
        <f>_xlfn.XLOOKUP(J298,'COUNTRY CODES'!$B$2:$B$252,'COUNTRY CODES'!$A$2:$A$252,"")</f>
        <v xml:space="preserve">484; </v>
      </c>
    </row>
    <row r="299" spans="1:29" s="34" customFormat="1" ht="16" customHeight="1">
      <c r="A299" s="46" t="s">
        <v>175</v>
      </c>
      <c r="B299" s="34">
        <f t="shared" si="5"/>
        <v>43</v>
      </c>
      <c r="C299" s="34">
        <v>13</v>
      </c>
      <c r="D299" s="48">
        <v>1E-3</v>
      </c>
      <c r="E299" s="47"/>
      <c r="F299" s="36"/>
      <c r="G299" s="36">
        <v>0.432</v>
      </c>
      <c r="H299" s="37">
        <v>1</v>
      </c>
      <c r="I299" s="37">
        <v>1</v>
      </c>
      <c r="J299" s="38" t="s">
        <v>131</v>
      </c>
      <c r="K299" s="38">
        <v>209</v>
      </c>
      <c r="L299" s="38" t="s">
        <v>177</v>
      </c>
      <c r="M299" s="38">
        <v>1</v>
      </c>
      <c r="N299" s="38" t="s">
        <v>74</v>
      </c>
      <c r="O299" s="72" t="s">
        <v>435</v>
      </c>
      <c r="P299" s="72" t="s">
        <v>299</v>
      </c>
      <c r="Q299" s="72" t="s">
        <v>413</v>
      </c>
      <c r="R299" s="72"/>
      <c r="S299" s="72"/>
      <c r="T299" s="39">
        <v>1</v>
      </c>
      <c r="U299" s="39">
        <v>2013</v>
      </c>
      <c r="V299" s="39" t="s">
        <v>176</v>
      </c>
      <c r="W299" s="34">
        <v>1</v>
      </c>
      <c r="X299" s="39">
        <v>1</v>
      </c>
      <c r="AC299" s="34" t="str">
        <f>_xlfn.XLOOKUP(J299,'COUNTRY CODES'!$B$2:$B$252,'COUNTRY CODES'!$A$2:$A$252,"")</f>
        <v xml:space="preserve">484; </v>
      </c>
    </row>
    <row r="300" spans="1:29" s="34" customFormat="1" ht="16" customHeight="1">
      <c r="A300" s="46" t="s">
        <v>175</v>
      </c>
      <c r="B300" s="34">
        <f t="shared" si="5"/>
        <v>43</v>
      </c>
      <c r="C300" s="34">
        <v>14</v>
      </c>
      <c r="D300" s="48">
        <v>4.0000000000000001E-3</v>
      </c>
      <c r="E300" s="47"/>
      <c r="F300" s="36"/>
      <c r="G300" s="36">
        <v>0.06</v>
      </c>
      <c r="H300" s="37">
        <v>1</v>
      </c>
      <c r="I300" s="37">
        <v>1</v>
      </c>
      <c r="J300" s="38" t="s">
        <v>131</v>
      </c>
      <c r="K300" s="38">
        <v>213</v>
      </c>
      <c r="L300" s="38" t="s">
        <v>177</v>
      </c>
      <c r="M300" s="38">
        <v>1</v>
      </c>
      <c r="N300" s="38" t="s">
        <v>74</v>
      </c>
      <c r="O300" s="72" t="s">
        <v>435</v>
      </c>
      <c r="P300" s="72" t="s">
        <v>299</v>
      </c>
      <c r="Q300" s="72" t="s">
        <v>413</v>
      </c>
      <c r="R300" s="72"/>
      <c r="S300" s="72"/>
      <c r="T300" s="39">
        <v>1</v>
      </c>
      <c r="U300" s="39">
        <v>2013</v>
      </c>
      <c r="V300" s="39" t="s">
        <v>176</v>
      </c>
      <c r="W300" s="34">
        <v>1</v>
      </c>
      <c r="X300" s="39">
        <v>1</v>
      </c>
      <c r="AC300" s="34" t="str">
        <f>_xlfn.XLOOKUP(J300,'COUNTRY CODES'!$B$2:$B$252,'COUNTRY CODES'!$A$2:$A$252,"")</f>
        <v xml:space="preserve">484; </v>
      </c>
    </row>
    <row r="301" spans="1:29" s="34" customFormat="1" ht="16" customHeight="1">
      <c r="A301" s="46" t="s">
        <v>175</v>
      </c>
      <c r="B301" s="34">
        <f t="shared" si="5"/>
        <v>43</v>
      </c>
      <c r="C301" s="34">
        <v>15</v>
      </c>
      <c r="D301" s="48">
        <v>0</v>
      </c>
      <c r="E301" s="47"/>
      <c r="F301" s="36"/>
      <c r="G301" s="36">
        <v>0.81200000000000006</v>
      </c>
      <c r="H301" s="37">
        <v>1</v>
      </c>
      <c r="I301" s="37">
        <v>1</v>
      </c>
      <c r="J301" s="38" t="s">
        <v>131</v>
      </c>
      <c r="K301" s="38">
        <v>209</v>
      </c>
      <c r="L301" s="38" t="s">
        <v>177</v>
      </c>
      <c r="M301" s="38">
        <v>1</v>
      </c>
      <c r="N301" s="38" t="s">
        <v>76</v>
      </c>
      <c r="O301" s="72" t="s">
        <v>435</v>
      </c>
      <c r="P301" s="72" t="s">
        <v>299</v>
      </c>
      <c r="Q301" s="72" t="s">
        <v>413</v>
      </c>
      <c r="R301" s="72"/>
      <c r="S301" s="72"/>
      <c r="T301" s="39">
        <v>1</v>
      </c>
      <c r="U301" s="39">
        <v>2013</v>
      </c>
      <c r="V301" s="39" t="s">
        <v>176</v>
      </c>
      <c r="W301" s="34">
        <v>1</v>
      </c>
      <c r="X301" s="39">
        <v>1</v>
      </c>
      <c r="AC301" s="34" t="str">
        <f>_xlfn.XLOOKUP(J301,'COUNTRY CODES'!$B$2:$B$252,'COUNTRY CODES'!$A$2:$A$252,"")</f>
        <v xml:space="preserve">484; </v>
      </c>
    </row>
    <row r="302" spans="1:29" s="34" customFormat="1" ht="16" customHeight="1">
      <c r="A302" s="46" t="s">
        <v>175</v>
      </c>
      <c r="B302" s="34">
        <f t="shared" si="5"/>
        <v>43</v>
      </c>
      <c r="C302" s="34">
        <v>16</v>
      </c>
      <c r="D302" s="48">
        <v>3.0000000000000001E-3</v>
      </c>
      <c r="E302" s="47"/>
      <c r="F302" s="36"/>
      <c r="G302" s="36">
        <v>0.112</v>
      </c>
      <c r="H302" s="37">
        <v>1</v>
      </c>
      <c r="I302" s="37">
        <v>1</v>
      </c>
      <c r="J302" s="38" t="s">
        <v>131</v>
      </c>
      <c r="K302" s="38">
        <v>213</v>
      </c>
      <c r="L302" s="38" t="s">
        <v>177</v>
      </c>
      <c r="M302" s="38">
        <v>1</v>
      </c>
      <c r="N302" s="38" t="s">
        <v>76</v>
      </c>
      <c r="O302" s="72" t="s">
        <v>435</v>
      </c>
      <c r="P302" s="72" t="s">
        <v>299</v>
      </c>
      <c r="Q302" s="72" t="s">
        <v>413</v>
      </c>
      <c r="R302" s="72"/>
      <c r="S302" s="72"/>
      <c r="T302" s="39">
        <v>1</v>
      </c>
      <c r="U302" s="39">
        <v>2013</v>
      </c>
      <c r="V302" s="39" t="s">
        <v>176</v>
      </c>
      <c r="W302" s="34">
        <v>1</v>
      </c>
      <c r="X302" s="39">
        <v>1</v>
      </c>
      <c r="AC302" s="34" t="str">
        <f>_xlfn.XLOOKUP(J302,'COUNTRY CODES'!$B$2:$B$252,'COUNTRY CODES'!$A$2:$A$252,"")</f>
        <v xml:space="preserve">484; </v>
      </c>
    </row>
    <row r="303" spans="1:29" s="34" customFormat="1" ht="16" customHeight="1">
      <c r="A303" s="46" t="s">
        <v>175</v>
      </c>
      <c r="B303" s="34">
        <f t="shared" si="5"/>
        <v>43</v>
      </c>
      <c r="C303" s="34">
        <v>17</v>
      </c>
      <c r="D303" s="48">
        <v>0</v>
      </c>
      <c r="E303" s="47"/>
      <c r="F303" s="36"/>
      <c r="G303" s="36">
        <v>0.873</v>
      </c>
      <c r="H303" s="37">
        <v>1</v>
      </c>
      <c r="I303" s="37">
        <v>1</v>
      </c>
      <c r="J303" s="38" t="s">
        <v>131</v>
      </c>
      <c r="K303" s="38">
        <v>201</v>
      </c>
      <c r="L303" s="38" t="s">
        <v>177</v>
      </c>
      <c r="M303" s="38">
        <v>1</v>
      </c>
      <c r="N303" s="38" t="s">
        <v>74</v>
      </c>
      <c r="O303" s="72" t="s">
        <v>435</v>
      </c>
      <c r="P303" s="72" t="s">
        <v>299</v>
      </c>
      <c r="Q303" s="72" t="s">
        <v>413</v>
      </c>
      <c r="R303" s="72"/>
      <c r="S303" s="72"/>
      <c r="T303" s="39">
        <v>1</v>
      </c>
      <c r="U303" s="39">
        <v>2013</v>
      </c>
      <c r="V303" s="39" t="s">
        <v>176</v>
      </c>
      <c r="W303" s="34">
        <v>1</v>
      </c>
      <c r="X303" s="39">
        <v>1</v>
      </c>
      <c r="AC303" s="34" t="str">
        <f>_xlfn.XLOOKUP(J303,'COUNTRY CODES'!$B$2:$B$252,'COUNTRY CODES'!$A$2:$A$252,"")</f>
        <v xml:space="preserve">484; </v>
      </c>
    </row>
    <row r="304" spans="1:29" s="34" customFormat="1" ht="16" customHeight="1">
      <c r="A304" s="46" t="s">
        <v>175</v>
      </c>
      <c r="B304" s="34">
        <f t="shared" si="5"/>
        <v>43</v>
      </c>
      <c r="C304" s="34">
        <v>18</v>
      </c>
      <c r="D304" s="48">
        <v>2E-3</v>
      </c>
      <c r="E304" s="47"/>
      <c r="F304" s="36"/>
      <c r="G304" s="36">
        <v>7.4999999999999997E-2</v>
      </c>
      <c r="H304" s="37">
        <v>1</v>
      </c>
      <c r="I304" s="37">
        <v>1</v>
      </c>
      <c r="J304" s="38" t="s">
        <v>131</v>
      </c>
      <c r="K304" s="38">
        <v>205</v>
      </c>
      <c r="L304" s="38" t="s">
        <v>177</v>
      </c>
      <c r="M304" s="38">
        <v>1</v>
      </c>
      <c r="N304" s="38" t="s">
        <v>74</v>
      </c>
      <c r="O304" s="72" t="s">
        <v>435</v>
      </c>
      <c r="P304" s="72" t="s">
        <v>299</v>
      </c>
      <c r="Q304" s="72" t="s">
        <v>413</v>
      </c>
      <c r="R304" s="72"/>
      <c r="S304" s="72"/>
      <c r="T304" s="39">
        <v>1</v>
      </c>
      <c r="U304" s="39">
        <v>2013</v>
      </c>
      <c r="V304" s="39" t="s">
        <v>176</v>
      </c>
      <c r="W304" s="34">
        <v>1</v>
      </c>
      <c r="X304" s="39">
        <v>1</v>
      </c>
      <c r="AC304" s="34" t="str">
        <f>_xlfn.XLOOKUP(J304,'COUNTRY CODES'!$B$2:$B$252,'COUNTRY CODES'!$A$2:$A$252,"")</f>
        <v xml:space="preserve">484; </v>
      </c>
    </row>
    <row r="305" spans="1:29" s="34" customFormat="1" ht="16" customHeight="1">
      <c r="A305" s="46" t="s">
        <v>175</v>
      </c>
      <c r="B305" s="34">
        <f t="shared" si="5"/>
        <v>43</v>
      </c>
      <c r="C305" s="34">
        <v>19</v>
      </c>
      <c r="D305" s="48">
        <v>0</v>
      </c>
      <c r="E305" s="47"/>
      <c r="F305" s="36"/>
      <c r="G305" s="36">
        <v>0.90400000000000003</v>
      </c>
      <c r="H305" s="37">
        <v>1</v>
      </c>
      <c r="I305" s="37">
        <v>1</v>
      </c>
      <c r="J305" s="38" t="s">
        <v>131</v>
      </c>
      <c r="K305" s="38">
        <v>201</v>
      </c>
      <c r="L305" s="38" t="s">
        <v>177</v>
      </c>
      <c r="M305" s="38">
        <v>1</v>
      </c>
      <c r="N305" s="38" t="s">
        <v>76</v>
      </c>
      <c r="O305" s="72" t="s">
        <v>435</v>
      </c>
      <c r="P305" s="72" t="s">
        <v>299</v>
      </c>
      <c r="Q305" s="72" t="s">
        <v>413</v>
      </c>
      <c r="R305" s="72"/>
      <c r="S305" s="72"/>
      <c r="T305" s="39">
        <v>1</v>
      </c>
      <c r="U305" s="39">
        <v>2013</v>
      </c>
      <c r="V305" s="39" t="s">
        <v>176</v>
      </c>
      <c r="W305" s="34">
        <v>1</v>
      </c>
      <c r="X305" s="39">
        <v>1</v>
      </c>
      <c r="AC305" s="34" t="str">
        <f>_xlfn.XLOOKUP(J305,'COUNTRY CODES'!$B$2:$B$252,'COUNTRY CODES'!$A$2:$A$252,"")</f>
        <v xml:space="preserve">484; </v>
      </c>
    </row>
    <row r="306" spans="1:29" s="34" customFormat="1" ht="16" customHeight="1">
      <c r="A306" s="46" t="s">
        <v>175</v>
      </c>
      <c r="B306" s="34">
        <f t="shared" si="5"/>
        <v>43</v>
      </c>
      <c r="C306" s="34">
        <v>20</v>
      </c>
      <c r="D306" s="48">
        <v>2E-3</v>
      </c>
      <c r="E306" s="47"/>
      <c r="F306" s="36"/>
      <c r="G306" s="36">
        <v>0.112</v>
      </c>
      <c r="H306" s="37">
        <v>1</v>
      </c>
      <c r="I306" s="37">
        <v>1</v>
      </c>
      <c r="J306" s="38" t="s">
        <v>131</v>
      </c>
      <c r="K306" s="38">
        <v>205</v>
      </c>
      <c r="L306" s="38" t="s">
        <v>177</v>
      </c>
      <c r="M306" s="38">
        <v>1</v>
      </c>
      <c r="N306" s="38" t="s">
        <v>76</v>
      </c>
      <c r="O306" s="72" t="s">
        <v>435</v>
      </c>
      <c r="P306" s="72" t="s">
        <v>299</v>
      </c>
      <c r="Q306" s="72" t="s">
        <v>413</v>
      </c>
      <c r="R306" s="72"/>
      <c r="S306" s="72"/>
      <c r="T306" s="39">
        <v>1</v>
      </c>
      <c r="U306" s="39">
        <v>2013</v>
      </c>
      <c r="V306" s="39" t="s">
        <v>176</v>
      </c>
      <c r="W306" s="34">
        <v>1</v>
      </c>
      <c r="X306" s="39">
        <v>1</v>
      </c>
      <c r="AC306" s="34" t="str">
        <f>_xlfn.XLOOKUP(J306,'COUNTRY CODES'!$B$2:$B$252,'COUNTRY CODES'!$A$2:$A$252,"")</f>
        <v xml:space="preserve">484; </v>
      </c>
    </row>
    <row r="307" spans="1:29" s="34" customFormat="1" ht="16" customHeight="1">
      <c r="A307" s="46" t="s">
        <v>356</v>
      </c>
      <c r="B307" s="34">
        <f t="shared" si="5"/>
        <v>44</v>
      </c>
      <c r="C307" s="34">
        <v>1</v>
      </c>
      <c r="D307" s="48">
        <v>4.0000000000000001E-3</v>
      </c>
      <c r="E307" s="47">
        <v>4.0000000000000001E-3</v>
      </c>
      <c r="F307" s="36"/>
      <c r="G307" s="36"/>
      <c r="H307" s="37">
        <v>1</v>
      </c>
      <c r="I307" s="37">
        <v>1</v>
      </c>
      <c r="J307" s="38" t="s">
        <v>671</v>
      </c>
      <c r="K307" s="38">
        <v>11</v>
      </c>
      <c r="L307" s="38" t="s">
        <v>193</v>
      </c>
      <c r="M307" s="38">
        <v>2</v>
      </c>
      <c r="N307" s="38" t="s">
        <v>73</v>
      </c>
      <c r="O307" s="72" t="s">
        <v>405</v>
      </c>
      <c r="P307" s="72" t="s">
        <v>414</v>
      </c>
      <c r="Q307" s="72" t="s">
        <v>435</v>
      </c>
      <c r="R307" s="72" t="s">
        <v>406</v>
      </c>
      <c r="S307" s="72" t="s">
        <v>391</v>
      </c>
      <c r="T307" s="39">
        <v>1</v>
      </c>
      <c r="U307" s="39">
        <v>2013</v>
      </c>
      <c r="V307" s="39" t="s">
        <v>194</v>
      </c>
      <c r="W307" s="34">
        <v>1</v>
      </c>
      <c r="X307" s="39">
        <v>1</v>
      </c>
      <c r="AC307" s="34" t="str">
        <f>_xlfn.XLOOKUP(J307,'COUNTRY CODES'!$B$2:$B$252,'COUNTRY CODES'!$A$2:$A$252,"")</f>
        <v xml:space="preserve">408; </v>
      </c>
    </row>
    <row r="308" spans="1:29" s="34" customFormat="1" ht="16" customHeight="1">
      <c r="A308" s="46" t="s">
        <v>356</v>
      </c>
      <c r="B308" s="34">
        <f t="shared" si="5"/>
        <v>44</v>
      </c>
      <c r="C308" s="34">
        <v>2</v>
      </c>
      <c r="D308" s="48">
        <v>2E-3</v>
      </c>
      <c r="E308" s="47">
        <v>3.0000000000000001E-3</v>
      </c>
      <c r="F308" s="36"/>
      <c r="G308" s="36"/>
      <c r="H308" s="37">
        <v>1</v>
      </c>
      <c r="I308" s="37">
        <v>1</v>
      </c>
      <c r="J308" s="38" t="s">
        <v>671</v>
      </c>
      <c r="K308" s="38">
        <v>11</v>
      </c>
      <c r="L308" s="38" t="s">
        <v>193</v>
      </c>
      <c r="M308" s="38">
        <v>2</v>
      </c>
      <c r="N308" s="38" t="s">
        <v>73</v>
      </c>
      <c r="O308" s="72" t="s">
        <v>405</v>
      </c>
      <c r="P308" s="72" t="s">
        <v>414</v>
      </c>
      <c r="Q308" s="72" t="s">
        <v>435</v>
      </c>
      <c r="R308" s="72" t="s">
        <v>406</v>
      </c>
      <c r="S308" s="72" t="s">
        <v>391</v>
      </c>
      <c r="T308" s="39">
        <v>1</v>
      </c>
      <c r="U308" s="39">
        <v>2013</v>
      </c>
      <c r="V308" s="39" t="s">
        <v>194</v>
      </c>
      <c r="W308" s="34">
        <v>1</v>
      </c>
      <c r="X308" s="39">
        <v>1</v>
      </c>
      <c r="AC308" s="34" t="str">
        <f>_xlfn.XLOOKUP(J308,'COUNTRY CODES'!$B$2:$B$252,'COUNTRY CODES'!$A$2:$A$252,"")</f>
        <v xml:space="preserve">408; </v>
      </c>
    </row>
    <row r="309" spans="1:29" s="34" customFormat="1" ht="16" customHeight="1">
      <c r="A309" s="46" t="s">
        <v>356</v>
      </c>
      <c r="B309" s="34">
        <f t="shared" si="5"/>
        <v>44</v>
      </c>
      <c r="C309" s="34">
        <v>3</v>
      </c>
      <c r="D309" s="48">
        <v>4.0000000000000001E-3</v>
      </c>
      <c r="E309" s="47">
        <v>3.0000000000000001E-3</v>
      </c>
      <c r="F309" s="36"/>
      <c r="G309" s="36"/>
      <c r="H309" s="37">
        <v>1</v>
      </c>
      <c r="I309" s="37">
        <v>1</v>
      </c>
      <c r="J309" s="38" t="s">
        <v>671</v>
      </c>
      <c r="K309" s="38">
        <v>11</v>
      </c>
      <c r="L309" s="38" t="s">
        <v>193</v>
      </c>
      <c r="M309" s="38">
        <v>2</v>
      </c>
      <c r="N309" s="38" t="s">
        <v>73</v>
      </c>
      <c r="O309" s="72" t="s">
        <v>405</v>
      </c>
      <c r="P309" s="72" t="s">
        <v>414</v>
      </c>
      <c r="Q309" s="72" t="s">
        <v>435</v>
      </c>
      <c r="R309" s="72" t="s">
        <v>406</v>
      </c>
      <c r="S309" s="72" t="s">
        <v>391</v>
      </c>
      <c r="T309" s="39">
        <v>1</v>
      </c>
      <c r="U309" s="39">
        <v>2013</v>
      </c>
      <c r="V309" s="39" t="s">
        <v>194</v>
      </c>
      <c r="W309" s="34">
        <v>1</v>
      </c>
      <c r="X309" s="39">
        <v>1</v>
      </c>
      <c r="AC309" s="34" t="str">
        <f>_xlfn.XLOOKUP(J309,'COUNTRY CODES'!$B$2:$B$252,'COUNTRY CODES'!$A$2:$A$252,"")</f>
        <v xml:space="preserve">408; </v>
      </c>
    </row>
    <row r="310" spans="1:29" s="34" customFormat="1" ht="16" customHeight="1">
      <c r="A310" s="46" t="s">
        <v>356</v>
      </c>
      <c r="B310" s="34">
        <f t="shared" si="5"/>
        <v>44</v>
      </c>
      <c r="C310" s="34">
        <v>4</v>
      </c>
      <c r="D310" s="48">
        <v>2E-3</v>
      </c>
      <c r="E310" s="47">
        <v>3.0000000000000001E-3</v>
      </c>
      <c r="F310" s="36"/>
      <c r="G310" s="36"/>
      <c r="H310" s="37">
        <v>1</v>
      </c>
      <c r="I310" s="37">
        <v>1</v>
      </c>
      <c r="J310" s="38" t="s">
        <v>671</v>
      </c>
      <c r="K310" s="38">
        <v>11</v>
      </c>
      <c r="L310" s="38" t="s">
        <v>193</v>
      </c>
      <c r="M310" s="38">
        <v>2</v>
      </c>
      <c r="N310" s="38" t="s">
        <v>73</v>
      </c>
      <c r="O310" s="72" t="s">
        <v>405</v>
      </c>
      <c r="P310" s="72" t="s">
        <v>414</v>
      </c>
      <c r="Q310" s="72" t="s">
        <v>435</v>
      </c>
      <c r="R310" s="72" t="s">
        <v>406</v>
      </c>
      <c r="S310" s="72" t="s">
        <v>391</v>
      </c>
      <c r="T310" s="39">
        <v>1</v>
      </c>
      <c r="U310" s="39">
        <v>2013</v>
      </c>
      <c r="V310" s="39" t="s">
        <v>194</v>
      </c>
      <c r="W310" s="34">
        <v>1</v>
      </c>
      <c r="X310" s="39">
        <v>1</v>
      </c>
      <c r="AC310" s="34" t="str">
        <f>_xlfn.XLOOKUP(J310,'COUNTRY CODES'!$B$2:$B$252,'COUNTRY CODES'!$A$2:$A$252,"")</f>
        <v xml:space="preserve">408; </v>
      </c>
    </row>
    <row r="311" spans="1:29" s="34" customFormat="1" ht="16" customHeight="1">
      <c r="A311" s="46" t="s">
        <v>356</v>
      </c>
      <c r="B311" s="34">
        <f t="shared" si="5"/>
        <v>44</v>
      </c>
      <c r="C311" s="34">
        <v>5</v>
      </c>
      <c r="D311" s="48">
        <v>3.0000000000000001E-3</v>
      </c>
      <c r="E311" s="47">
        <v>4.0000000000000001E-3</v>
      </c>
      <c r="F311" s="36"/>
      <c r="G311" s="36"/>
      <c r="H311" s="37">
        <v>1</v>
      </c>
      <c r="I311" s="37">
        <v>1</v>
      </c>
      <c r="J311" s="38" t="s">
        <v>671</v>
      </c>
      <c r="K311" s="38">
        <v>10</v>
      </c>
      <c r="L311" s="38" t="s">
        <v>193</v>
      </c>
      <c r="M311" s="38">
        <v>2</v>
      </c>
      <c r="N311" s="38" t="s">
        <v>73</v>
      </c>
      <c r="O311" s="72" t="s">
        <v>405</v>
      </c>
      <c r="P311" s="72" t="s">
        <v>414</v>
      </c>
      <c r="Q311" s="72" t="s">
        <v>435</v>
      </c>
      <c r="R311" s="72" t="s">
        <v>406</v>
      </c>
      <c r="S311" s="72" t="s">
        <v>391</v>
      </c>
      <c r="T311" s="39">
        <v>1</v>
      </c>
      <c r="U311" s="39">
        <v>2013</v>
      </c>
      <c r="V311" s="39" t="s">
        <v>194</v>
      </c>
      <c r="W311" s="34">
        <v>1</v>
      </c>
      <c r="X311" s="39">
        <v>1</v>
      </c>
      <c r="AC311" s="34" t="str">
        <f>_xlfn.XLOOKUP(J311,'COUNTRY CODES'!$B$2:$B$252,'COUNTRY CODES'!$A$2:$A$252,"")</f>
        <v xml:space="preserve">408; </v>
      </c>
    </row>
    <row r="312" spans="1:29" s="34" customFormat="1" ht="16" customHeight="1">
      <c r="A312" s="46" t="s">
        <v>356</v>
      </c>
      <c r="B312" s="34">
        <f t="shared" si="5"/>
        <v>44</v>
      </c>
      <c r="C312" s="34">
        <v>6</v>
      </c>
      <c r="D312" s="48">
        <v>4.0000000000000001E-3</v>
      </c>
      <c r="E312" s="47">
        <v>4.0000000000000001E-3</v>
      </c>
      <c r="F312" s="36"/>
      <c r="G312" s="36"/>
      <c r="H312" s="37">
        <v>1</v>
      </c>
      <c r="I312" s="37">
        <v>1</v>
      </c>
      <c r="J312" s="38" t="s">
        <v>671</v>
      </c>
      <c r="K312" s="38">
        <v>11</v>
      </c>
      <c r="L312" s="38" t="s">
        <v>193</v>
      </c>
      <c r="M312" s="38">
        <v>2</v>
      </c>
      <c r="N312" s="38" t="s">
        <v>163</v>
      </c>
      <c r="O312" s="72" t="s">
        <v>405</v>
      </c>
      <c r="P312" s="72" t="s">
        <v>414</v>
      </c>
      <c r="Q312" s="72" t="s">
        <v>435</v>
      </c>
      <c r="R312" s="72" t="s">
        <v>406</v>
      </c>
      <c r="S312" s="72" t="s">
        <v>391</v>
      </c>
      <c r="T312" s="39">
        <v>1</v>
      </c>
      <c r="U312" s="39">
        <v>2013</v>
      </c>
      <c r="V312" s="39" t="s">
        <v>194</v>
      </c>
      <c r="W312" s="34">
        <v>1</v>
      </c>
      <c r="X312" s="39">
        <v>1</v>
      </c>
      <c r="AC312" s="34" t="str">
        <f>_xlfn.XLOOKUP(J312,'COUNTRY CODES'!$B$2:$B$252,'COUNTRY CODES'!$A$2:$A$252,"")</f>
        <v xml:space="preserve">408; </v>
      </c>
    </row>
    <row r="313" spans="1:29" s="34" customFormat="1" ht="16" customHeight="1">
      <c r="A313" s="46" t="s">
        <v>356</v>
      </c>
      <c r="B313" s="34">
        <f t="shared" si="5"/>
        <v>44</v>
      </c>
      <c r="C313" s="34">
        <v>7</v>
      </c>
      <c r="D313" s="48">
        <v>3.0000000000000001E-3</v>
      </c>
      <c r="E313" s="47">
        <v>4.0000000000000001E-3</v>
      </c>
      <c r="F313" s="36"/>
      <c r="G313" s="36"/>
      <c r="H313" s="37">
        <v>1</v>
      </c>
      <c r="I313" s="37">
        <v>1</v>
      </c>
      <c r="J313" s="38" t="s">
        <v>671</v>
      </c>
      <c r="K313" s="38">
        <v>11</v>
      </c>
      <c r="L313" s="38" t="s">
        <v>193</v>
      </c>
      <c r="M313" s="38">
        <v>2</v>
      </c>
      <c r="N313" s="38" t="s">
        <v>163</v>
      </c>
      <c r="O313" s="72" t="s">
        <v>405</v>
      </c>
      <c r="P313" s="72" t="s">
        <v>414</v>
      </c>
      <c r="Q313" s="72" t="s">
        <v>435</v>
      </c>
      <c r="R313" s="72" t="s">
        <v>406</v>
      </c>
      <c r="S313" s="72" t="s">
        <v>391</v>
      </c>
      <c r="T313" s="39">
        <v>1</v>
      </c>
      <c r="U313" s="39">
        <v>2013</v>
      </c>
      <c r="V313" s="39" t="s">
        <v>194</v>
      </c>
      <c r="W313" s="34">
        <v>1</v>
      </c>
      <c r="X313" s="39">
        <v>1</v>
      </c>
      <c r="AC313" s="34" t="str">
        <f>_xlfn.XLOOKUP(J313,'COUNTRY CODES'!$B$2:$B$252,'COUNTRY CODES'!$A$2:$A$252,"")</f>
        <v xml:space="preserve">408; </v>
      </c>
    </row>
    <row r="314" spans="1:29" s="34" customFormat="1" ht="16" customHeight="1">
      <c r="A314" s="46" t="s">
        <v>356</v>
      </c>
      <c r="B314" s="34">
        <f t="shared" si="5"/>
        <v>44</v>
      </c>
      <c r="C314" s="34">
        <v>8</v>
      </c>
      <c r="D314" s="48">
        <v>4.0000000000000001E-3</v>
      </c>
      <c r="E314" s="47">
        <v>3.0000000000000001E-3</v>
      </c>
      <c r="F314" s="36"/>
      <c r="G314" s="36"/>
      <c r="H314" s="37">
        <v>1</v>
      </c>
      <c r="I314" s="37">
        <v>1</v>
      </c>
      <c r="J314" s="38" t="s">
        <v>671</v>
      </c>
      <c r="K314" s="38">
        <v>11</v>
      </c>
      <c r="L314" s="38" t="s">
        <v>193</v>
      </c>
      <c r="M314" s="38">
        <v>2</v>
      </c>
      <c r="N314" s="38" t="s">
        <v>163</v>
      </c>
      <c r="O314" s="72" t="s">
        <v>405</v>
      </c>
      <c r="P314" s="72" t="s">
        <v>414</v>
      </c>
      <c r="Q314" s="72" t="s">
        <v>435</v>
      </c>
      <c r="R314" s="72" t="s">
        <v>406</v>
      </c>
      <c r="S314" s="72" t="s">
        <v>391</v>
      </c>
      <c r="T314" s="39">
        <v>1</v>
      </c>
      <c r="U314" s="39">
        <v>2013</v>
      </c>
      <c r="V314" s="39" t="s">
        <v>194</v>
      </c>
      <c r="W314" s="34">
        <v>1</v>
      </c>
      <c r="X314" s="39">
        <v>1</v>
      </c>
      <c r="AC314" s="34" t="str">
        <f>_xlfn.XLOOKUP(J314,'COUNTRY CODES'!$B$2:$B$252,'COUNTRY CODES'!$A$2:$A$252,"")</f>
        <v xml:space="preserve">408; </v>
      </c>
    </row>
    <row r="315" spans="1:29" s="34" customFormat="1" ht="16" customHeight="1">
      <c r="A315" s="46" t="s">
        <v>356</v>
      </c>
      <c r="B315" s="34">
        <f t="shared" si="5"/>
        <v>44</v>
      </c>
      <c r="C315" s="34">
        <v>9</v>
      </c>
      <c r="D315" s="48">
        <v>2E-3</v>
      </c>
      <c r="E315" s="47">
        <v>3.0000000000000001E-3</v>
      </c>
      <c r="F315" s="36"/>
      <c r="G315" s="36"/>
      <c r="H315" s="37">
        <v>1</v>
      </c>
      <c r="I315" s="37">
        <v>1</v>
      </c>
      <c r="J315" s="38" t="s">
        <v>671</v>
      </c>
      <c r="K315" s="38">
        <v>11</v>
      </c>
      <c r="L315" s="38" t="s">
        <v>193</v>
      </c>
      <c r="M315" s="38">
        <v>2</v>
      </c>
      <c r="N315" s="38" t="s">
        <v>163</v>
      </c>
      <c r="O315" s="72" t="s">
        <v>405</v>
      </c>
      <c r="P315" s="72" t="s">
        <v>414</v>
      </c>
      <c r="Q315" s="72" t="s">
        <v>435</v>
      </c>
      <c r="R315" s="72" t="s">
        <v>406</v>
      </c>
      <c r="S315" s="72" t="s">
        <v>391</v>
      </c>
      <c r="T315" s="39">
        <v>1</v>
      </c>
      <c r="U315" s="39">
        <v>2013</v>
      </c>
      <c r="V315" s="39" t="s">
        <v>194</v>
      </c>
      <c r="W315" s="34">
        <v>1</v>
      </c>
      <c r="X315" s="39">
        <v>1</v>
      </c>
      <c r="AC315" s="34" t="str">
        <f>_xlfn.XLOOKUP(J315,'COUNTRY CODES'!$B$2:$B$252,'COUNTRY CODES'!$A$2:$A$252,"")</f>
        <v xml:space="preserve">408; </v>
      </c>
    </row>
    <row r="316" spans="1:29" s="34" customFormat="1" ht="16" customHeight="1">
      <c r="A316" s="46" t="s">
        <v>356</v>
      </c>
      <c r="B316" s="34">
        <f t="shared" si="5"/>
        <v>44</v>
      </c>
      <c r="C316" s="34">
        <v>10</v>
      </c>
      <c r="D316" s="48">
        <v>3.0000000000000001E-3</v>
      </c>
      <c r="E316" s="47">
        <v>4.0000000000000001E-3</v>
      </c>
      <c r="F316" s="36"/>
      <c r="G316" s="36"/>
      <c r="H316" s="37">
        <v>1</v>
      </c>
      <c r="I316" s="37">
        <v>1</v>
      </c>
      <c r="J316" s="38" t="s">
        <v>671</v>
      </c>
      <c r="K316" s="38">
        <v>10</v>
      </c>
      <c r="L316" s="38" t="s">
        <v>193</v>
      </c>
      <c r="M316" s="38">
        <v>2</v>
      </c>
      <c r="N316" s="38" t="s">
        <v>163</v>
      </c>
      <c r="O316" s="72" t="s">
        <v>405</v>
      </c>
      <c r="P316" s="72" t="s">
        <v>414</v>
      </c>
      <c r="Q316" s="72" t="s">
        <v>435</v>
      </c>
      <c r="R316" s="72" t="s">
        <v>406</v>
      </c>
      <c r="S316" s="72" t="s">
        <v>391</v>
      </c>
      <c r="T316" s="39">
        <v>1</v>
      </c>
      <c r="U316" s="39">
        <v>2013</v>
      </c>
      <c r="V316" s="39" t="s">
        <v>194</v>
      </c>
      <c r="W316" s="34">
        <v>1</v>
      </c>
      <c r="X316" s="39">
        <v>1</v>
      </c>
      <c r="AC316" s="34" t="str">
        <f>_xlfn.XLOOKUP(J316,'COUNTRY CODES'!$B$2:$B$252,'COUNTRY CODES'!$A$2:$A$252,"")</f>
        <v xml:space="preserve">408; </v>
      </c>
    </row>
    <row r="317" spans="1:29" s="34" customFormat="1" ht="16" customHeight="1">
      <c r="A317" s="46" t="s">
        <v>372</v>
      </c>
      <c r="B317" s="34">
        <f t="shared" si="5"/>
        <v>45</v>
      </c>
      <c r="C317" s="34">
        <v>1</v>
      </c>
      <c r="D317" s="48">
        <v>0.32100000000000001</v>
      </c>
      <c r="E317" s="47">
        <v>0</v>
      </c>
      <c r="F317" s="36"/>
      <c r="G317" s="36"/>
      <c r="H317" s="37">
        <v>1</v>
      </c>
      <c r="I317" s="37">
        <v>1</v>
      </c>
      <c r="J317" s="38" t="s">
        <v>94</v>
      </c>
      <c r="K317" s="38">
        <v>45</v>
      </c>
      <c r="L317" s="38" t="s">
        <v>235</v>
      </c>
      <c r="M317" s="38">
        <v>1</v>
      </c>
      <c r="N317" s="38" t="s">
        <v>163</v>
      </c>
      <c r="O317" s="72" t="s">
        <v>435</v>
      </c>
      <c r="P317" s="72" t="s">
        <v>395</v>
      </c>
      <c r="Q317" s="72" t="s">
        <v>439</v>
      </c>
      <c r="R317" s="72" t="s">
        <v>299</v>
      </c>
      <c r="S317" s="72" t="s">
        <v>413</v>
      </c>
      <c r="T317" s="39">
        <v>1</v>
      </c>
      <c r="U317" s="39">
        <v>2006</v>
      </c>
      <c r="V317" s="39" t="s">
        <v>233</v>
      </c>
      <c r="W317" s="34">
        <v>3</v>
      </c>
      <c r="X317" s="39">
        <v>1</v>
      </c>
      <c r="AC317" s="34" t="s">
        <v>969</v>
      </c>
    </row>
    <row r="318" spans="1:29" s="34" customFormat="1" ht="16" customHeight="1">
      <c r="A318" s="46" t="s">
        <v>372</v>
      </c>
      <c r="B318" s="34">
        <f t="shared" si="5"/>
        <v>45</v>
      </c>
      <c r="C318" s="34">
        <v>2</v>
      </c>
      <c r="D318" s="48">
        <v>0.24</v>
      </c>
      <c r="E318" s="47">
        <v>0.02</v>
      </c>
      <c r="F318" s="36"/>
      <c r="G318" s="36"/>
      <c r="H318" s="37">
        <v>1</v>
      </c>
      <c r="I318" s="37">
        <v>1</v>
      </c>
      <c r="J318" s="38" t="s">
        <v>94</v>
      </c>
      <c r="K318" s="38">
        <v>57</v>
      </c>
      <c r="L318" s="38" t="s">
        <v>235</v>
      </c>
      <c r="M318" s="38">
        <v>1</v>
      </c>
      <c r="N318" s="38" t="s">
        <v>76</v>
      </c>
      <c r="O318" s="72" t="s">
        <v>435</v>
      </c>
      <c r="P318" s="72" t="s">
        <v>395</v>
      </c>
      <c r="Q318" s="72" t="s">
        <v>439</v>
      </c>
      <c r="R318" s="72" t="s">
        <v>299</v>
      </c>
      <c r="S318" s="72" t="s">
        <v>413</v>
      </c>
      <c r="T318" s="39">
        <v>1</v>
      </c>
      <c r="U318" s="39">
        <v>2006</v>
      </c>
      <c r="V318" s="39" t="s">
        <v>233</v>
      </c>
      <c r="W318" s="34">
        <v>3</v>
      </c>
      <c r="X318" s="39">
        <v>1</v>
      </c>
      <c r="AC318" s="34" t="s">
        <v>969</v>
      </c>
    </row>
    <row r="319" spans="1:29" s="34" customFormat="1" ht="16" customHeight="1">
      <c r="A319" s="46" t="s">
        <v>371</v>
      </c>
      <c r="B319" s="34">
        <f t="shared" si="5"/>
        <v>46</v>
      </c>
      <c r="C319" s="34">
        <v>1</v>
      </c>
      <c r="D319" s="48">
        <v>0.05</v>
      </c>
      <c r="E319" s="47"/>
      <c r="F319" s="36"/>
      <c r="G319" s="36">
        <v>0.89</v>
      </c>
      <c r="H319" s="37">
        <v>1</v>
      </c>
      <c r="I319" s="37">
        <v>1</v>
      </c>
      <c r="J319" s="38" t="s">
        <v>49</v>
      </c>
      <c r="K319" s="38">
        <v>106</v>
      </c>
      <c r="L319" s="38" t="s">
        <v>329</v>
      </c>
      <c r="M319" s="38">
        <v>1</v>
      </c>
      <c r="N319" s="38" t="s">
        <v>73</v>
      </c>
      <c r="O319" s="72" t="s">
        <v>282</v>
      </c>
      <c r="P319" s="72" t="s">
        <v>295</v>
      </c>
      <c r="Q319" s="72" t="s">
        <v>290</v>
      </c>
      <c r="R319" s="72"/>
      <c r="S319" s="72"/>
      <c r="T319" s="39">
        <v>1</v>
      </c>
      <c r="U319" s="39">
        <v>2006</v>
      </c>
      <c r="V319" s="39" t="s">
        <v>330</v>
      </c>
      <c r="W319" s="34">
        <v>3</v>
      </c>
      <c r="X319" s="39">
        <v>1</v>
      </c>
      <c r="AC319" s="34" t="s">
        <v>970</v>
      </c>
    </row>
    <row r="320" spans="1:29" s="34" customFormat="1" ht="16" customHeight="1">
      <c r="A320" s="46" t="s">
        <v>371</v>
      </c>
      <c r="B320" s="34">
        <f t="shared" si="5"/>
        <v>46</v>
      </c>
      <c r="C320" s="34">
        <v>2</v>
      </c>
      <c r="D320" s="48">
        <v>0.20200000000000001</v>
      </c>
      <c r="E320" s="47"/>
      <c r="F320" s="36"/>
      <c r="G320" s="36">
        <v>0.46</v>
      </c>
      <c r="H320" s="37">
        <v>1</v>
      </c>
      <c r="I320" s="37">
        <v>1</v>
      </c>
      <c r="J320" s="38" t="s">
        <v>49</v>
      </c>
      <c r="K320" s="38">
        <v>106</v>
      </c>
      <c r="L320" s="38" t="s">
        <v>329</v>
      </c>
      <c r="M320" s="38">
        <v>1</v>
      </c>
      <c r="N320" s="38" t="s">
        <v>108</v>
      </c>
      <c r="O320" s="72" t="s">
        <v>282</v>
      </c>
      <c r="P320" s="72" t="s">
        <v>295</v>
      </c>
      <c r="Q320" s="72" t="s">
        <v>290</v>
      </c>
      <c r="R320" s="72"/>
      <c r="S320" s="72"/>
      <c r="T320" s="39">
        <v>1</v>
      </c>
      <c r="U320" s="39">
        <v>2006</v>
      </c>
      <c r="V320" s="39" t="s">
        <v>330</v>
      </c>
      <c r="W320" s="34">
        <v>3</v>
      </c>
      <c r="X320" s="39">
        <v>1</v>
      </c>
      <c r="AC320" s="34" t="s">
        <v>970</v>
      </c>
    </row>
    <row r="321" spans="1:29" s="34" customFormat="1" ht="16" customHeight="1">
      <c r="A321" s="46" t="s">
        <v>371</v>
      </c>
      <c r="B321" s="34">
        <f t="shared" si="5"/>
        <v>46</v>
      </c>
      <c r="C321" s="34">
        <v>3</v>
      </c>
      <c r="D321" s="48">
        <v>0.23</v>
      </c>
      <c r="E321" s="47"/>
      <c r="F321" s="36"/>
      <c r="G321" s="36">
        <v>0.4</v>
      </c>
      <c r="H321" s="37">
        <v>1</v>
      </c>
      <c r="I321" s="37">
        <v>1</v>
      </c>
      <c r="J321" s="38" t="s">
        <v>49</v>
      </c>
      <c r="K321" s="38">
        <v>106</v>
      </c>
      <c r="L321" s="38" t="s">
        <v>329</v>
      </c>
      <c r="M321" s="38">
        <v>1</v>
      </c>
      <c r="N321" s="38" t="s">
        <v>108</v>
      </c>
      <c r="O321" s="72" t="s">
        <v>282</v>
      </c>
      <c r="P321" s="72" t="s">
        <v>295</v>
      </c>
      <c r="Q321" s="72" t="s">
        <v>297</v>
      </c>
      <c r="R321" s="72"/>
      <c r="S321" s="72"/>
      <c r="T321" s="39">
        <v>1</v>
      </c>
      <c r="U321" s="39">
        <v>2006</v>
      </c>
      <c r="V321" s="39" t="s">
        <v>330</v>
      </c>
      <c r="W321" s="34">
        <v>3</v>
      </c>
      <c r="X321" s="39">
        <v>1</v>
      </c>
      <c r="AC321" s="34" t="s">
        <v>970</v>
      </c>
    </row>
    <row r="322" spans="1:29" s="34" customFormat="1" ht="16" customHeight="1">
      <c r="A322" s="46" t="s">
        <v>371</v>
      </c>
      <c r="B322" s="34">
        <f t="shared" si="5"/>
        <v>46</v>
      </c>
      <c r="C322" s="34">
        <v>4</v>
      </c>
      <c r="D322" s="48">
        <v>0.34</v>
      </c>
      <c r="E322" s="47"/>
      <c r="F322" s="36"/>
      <c r="G322" s="36">
        <v>0.33</v>
      </c>
      <c r="H322" s="37">
        <v>1</v>
      </c>
      <c r="I322" s="37">
        <v>1</v>
      </c>
      <c r="J322" s="38" t="s">
        <v>49</v>
      </c>
      <c r="K322" s="38">
        <v>106</v>
      </c>
      <c r="L322" s="38" t="s">
        <v>329</v>
      </c>
      <c r="M322" s="38">
        <v>1</v>
      </c>
      <c r="N322" s="38" t="s">
        <v>163</v>
      </c>
      <c r="O322" s="72" t="s">
        <v>282</v>
      </c>
      <c r="P322" s="72" t="s">
        <v>295</v>
      </c>
      <c r="Q322" s="72" t="s">
        <v>297</v>
      </c>
      <c r="R322" s="72"/>
      <c r="S322" s="72"/>
      <c r="T322" s="39">
        <v>1</v>
      </c>
      <c r="U322" s="39">
        <v>2006</v>
      </c>
      <c r="V322" s="39" t="s">
        <v>330</v>
      </c>
      <c r="W322" s="34">
        <v>3</v>
      </c>
      <c r="X322" s="39">
        <v>1</v>
      </c>
      <c r="AC322" s="34" t="s">
        <v>970</v>
      </c>
    </row>
    <row r="323" spans="1:29" s="34" customFormat="1" ht="16" customHeight="1">
      <c r="A323" s="46" t="s">
        <v>351</v>
      </c>
      <c r="B323" s="34">
        <f t="shared" si="5"/>
        <v>47</v>
      </c>
      <c r="C323" s="34">
        <v>1</v>
      </c>
      <c r="D323" s="48">
        <v>-0.3533</v>
      </c>
      <c r="E323" s="47">
        <v>0.25380000000000003</v>
      </c>
      <c r="F323" s="36"/>
      <c r="G323" s="36"/>
      <c r="H323" s="37">
        <v>9</v>
      </c>
      <c r="I323" s="37">
        <v>9</v>
      </c>
      <c r="J323" s="38" t="s">
        <v>65</v>
      </c>
      <c r="K323" s="38">
        <v>95</v>
      </c>
      <c r="L323" s="38" t="s">
        <v>119</v>
      </c>
      <c r="M323" s="38">
        <v>1</v>
      </c>
      <c r="N323" s="38" t="s">
        <v>228</v>
      </c>
      <c r="O323" s="72" t="s">
        <v>268</v>
      </c>
      <c r="P323" s="72" t="s">
        <v>413</v>
      </c>
      <c r="Q323" s="72" t="s">
        <v>284</v>
      </c>
      <c r="R323" s="72" t="s">
        <v>303</v>
      </c>
      <c r="S323" s="72"/>
      <c r="T323" s="39">
        <v>1</v>
      </c>
      <c r="U323" s="39">
        <v>2013</v>
      </c>
      <c r="V323" s="39" t="s">
        <v>118</v>
      </c>
      <c r="W323" s="39">
        <v>3</v>
      </c>
      <c r="X323" s="39">
        <v>1</v>
      </c>
      <c r="AC323" s="34" t="str">
        <f>_xlfn.XLOOKUP(J323,'COUNTRY CODES'!$B$2:$B$252,'COUNTRY CODES'!$A$2:$A$252,"")</f>
        <v/>
      </c>
    </row>
    <row r="324" spans="1:29" s="34" customFormat="1" ht="16" customHeight="1">
      <c r="A324" s="46" t="s">
        <v>351</v>
      </c>
      <c r="B324" s="34">
        <f t="shared" si="5"/>
        <v>47</v>
      </c>
      <c r="C324" s="34">
        <v>2</v>
      </c>
      <c r="D324" s="48">
        <v>0.27039999999999997</v>
      </c>
      <c r="E324" s="47">
        <v>0.1555</v>
      </c>
      <c r="F324" s="36"/>
      <c r="G324" s="36"/>
      <c r="H324" s="37">
        <v>9</v>
      </c>
      <c r="I324" s="37">
        <v>9</v>
      </c>
      <c r="J324" s="38" t="s">
        <v>65</v>
      </c>
      <c r="K324" s="38">
        <v>94</v>
      </c>
      <c r="L324" s="38" t="s">
        <v>119</v>
      </c>
      <c r="M324" s="38">
        <v>1</v>
      </c>
      <c r="N324" s="38" t="s">
        <v>228</v>
      </c>
      <c r="O324" s="72" t="s">
        <v>268</v>
      </c>
      <c r="P324" s="72" t="s">
        <v>413</v>
      </c>
      <c r="Q324" s="72" t="s">
        <v>284</v>
      </c>
      <c r="R324" s="72" t="s">
        <v>303</v>
      </c>
      <c r="S324" s="72"/>
      <c r="T324" s="39">
        <v>1</v>
      </c>
      <c r="U324" s="39">
        <v>2013</v>
      </c>
      <c r="V324" s="39" t="s">
        <v>118</v>
      </c>
      <c r="W324" s="39">
        <v>3</v>
      </c>
      <c r="X324" s="39">
        <v>1</v>
      </c>
      <c r="AC324" s="34" t="str">
        <f>_xlfn.XLOOKUP(J324,'COUNTRY CODES'!$B$2:$B$252,'COUNTRY CODES'!$A$2:$A$252,"")</f>
        <v/>
      </c>
    </row>
    <row r="325" spans="1:29" s="34" customFormat="1" ht="16" customHeight="1">
      <c r="A325" s="46" t="s">
        <v>351</v>
      </c>
      <c r="B325" s="34">
        <f t="shared" si="5"/>
        <v>47</v>
      </c>
      <c r="C325" s="34">
        <v>3</v>
      </c>
      <c r="D325" s="48">
        <v>-0.3982</v>
      </c>
      <c r="E325" s="47">
        <v>0.2762</v>
      </c>
      <c r="F325" s="36"/>
      <c r="G325" s="36"/>
      <c r="H325" s="37">
        <v>9</v>
      </c>
      <c r="I325" s="37">
        <v>9</v>
      </c>
      <c r="J325" s="38" t="s">
        <v>65</v>
      </c>
      <c r="K325" s="38">
        <v>95</v>
      </c>
      <c r="L325" s="38" t="s">
        <v>119</v>
      </c>
      <c r="M325" s="38">
        <v>1</v>
      </c>
      <c r="N325" s="38" t="s">
        <v>228</v>
      </c>
      <c r="O325" s="72" t="s">
        <v>268</v>
      </c>
      <c r="P325" s="72" t="s">
        <v>413</v>
      </c>
      <c r="Q325" s="72" t="s">
        <v>284</v>
      </c>
      <c r="R325" s="72" t="s">
        <v>303</v>
      </c>
      <c r="S325" s="72" t="s">
        <v>435</v>
      </c>
      <c r="T325" s="39">
        <v>1</v>
      </c>
      <c r="U325" s="39">
        <v>2013</v>
      </c>
      <c r="V325" s="39" t="s">
        <v>118</v>
      </c>
      <c r="W325" s="39">
        <v>3</v>
      </c>
      <c r="X325" s="39">
        <v>1</v>
      </c>
      <c r="AC325" s="34" t="str">
        <f>_xlfn.XLOOKUP(J325,'COUNTRY CODES'!$B$2:$B$252,'COUNTRY CODES'!$A$2:$A$252,"")</f>
        <v/>
      </c>
    </row>
    <row r="326" spans="1:29" s="34" customFormat="1" ht="16" customHeight="1">
      <c r="A326" s="46" t="s">
        <v>351</v>
      </c>
      <c r="B326" s="34">
        <f t="shared" si="5"/>
        <v>47</v>
      </c>
      <c r="C326" s="34">
        <v>4</v>
      </c>
      <c r="D326" s="48">
        <v>0.29820000000000002</v>
      </c>
      <c r="E326" s="47">
        <v>0.18429999999999999</v>
      </c>
      <c r="F326" s="36"/>
      <c r="G326" s="36"/>
      <c r="H326" s="37">
        <v>9</v>
      </c>
      <c r="I326" s="37">
        <v>9</v>
      </c>
      <c r="J326" s="38" t="s">
        <v>65</v>
      </c>
      <c r="K326" s="38">
        <v>95</v>
      </c>
      <c r="L326" s="38" t="s">
        <v>119</v>
      </c>
      <c r="M326" s="38">
        <v>1</v>
      </c>
      <c r="N326" s="38" t="s">
        <v>228</v>
      </c>
      <c r="O326" s="72" t="s">
        <v>268</v>
      </c>
      <c r="P326" s="72" t="s">
        <v>413</v>
      </c>
      <c r="Q326" s="72" t="s">
        <v>284</v>
      </c>
      <c r="R326" s="72" t="s">
        <v>303</v>
      </c>
      <c r="S326" s="72" t="s">
        <v>435</v>
      </c>
      <c r="T326" s="39">
        <v>1</v>
      </c>
      <c r="U326" s="39">
        <v>2013</v>
      </c>
      <c r="V326" s="39" t="s">
        <v>118</v>
      </c>
      <c r="W326" s="39">
        <v>3</v>
      </c>
      <c r="X326" s="39">
        <v>1</v>
      </c>
      <c r="AC326" s="34" t="str">
        <f>_xlfn.XLOOKUP(J326,'COUNTRY CODES'!$B$2:$B$252,'COUNTRY CODES'!$A$2:$A$252,"")</f>
        <v/>
      </c>
    </row>
    <row r="327" spans="1:29" s="34" customFormat="1" ht="16" customHeight="1">
      <c r="A327" s="46" t="s">
        <v>351</v>
      </c>
      <c r="B327" s="34">
        <f t="shared" si="5"/>
        <v>47</v>
      </c>
      <c r="C327" s="34">
        <v>5</v>
      </c>
      <c r="D327" s="48">
        <v>-0.55700000000000005</v>
      </c>
      <c r="E327" s="47">
        <v>0.25669999999999998</v>
      </c>
      <c r="F327" s="36"/>
      <c r="G327" s="36"/>
      <c r="H327" s="37">
        <v>9</v>
      </c>
      <c r="I327" s="37">
        <v>9</v>
      </c>
      <c r="J327" s="38" t="s">
        <v>65</v>
      </c>
      <c r="K327" s="38">
        <v>85</v>
      </c>
      <c r="L327" s="38" t="s">
        <v>119</v>
      </c>
      <c r="M327" s="38">
        <v>1</v>
      </c>
      <c r="N327" s="38" t="s">
        <v>228</v>
      </c>
      <c r="O327" s="72" t="s">
        <v>268</v>
      </c>
      <c r="P327" s="72" t="s">
        <v>413</v>
      </c>
      <c r="Q327" s="72" t="s">
        <v>284</v>
      </c>
      <c r="R327" s="72" t="s">
        <v>303</v>
      </c>
      <c r="S327" s="72" t="s">
        <v>435</v>
      </c>
      <c r="T327" s="39">
        <v>1</v>
      </c>
      <c r="U327" s="39">
        <v>2013</v>
      </c>
      <c r="V327" s="39" t="s">
        <v>118</v>
      </c>
      <c r="W327" s="39">
        <v>3</v>
      </c>
      <c r="X327" s="39">
        <v>1</v>
      </c>
      <c r="AC327" s="34" t="str">
        <f>_xlfn.XLOOKUP(J327,'COUNTRY CODES'!$B$2:$B$252,'COUNTRY CODES'!$A$2:$A$252,"")</f>
        <v/>
      </c>
    </row>
    <row r="328" spans="1:29" s="34" customFormat="1" ht="16" customHeight="1">
      <c r="A328" s="46" t="s">
        <v>351</v>
      </c>
      <c r="B328" s="34">
        <f t="shared" ref="B328:B391" si="6">IF(C328=1,B327+1,B327)</f>
        <v>47</v>
      </c>
      <c r="C328" s="34">
        <v>6</v>
      </c>
      <c r="D328" s="48">
        <v>0.3911</v>
      </c>
      <c r="E328" s="47">
        <v>0.16400000000000001</v>
      </c>
      <c r="F328" s="36"/>
      <c r="G328" s="36"/>
      <c r="H328" s="37">
        <v>9</v>
      </c>
      <c r="I328" s="37">
        <v>9</v>
      </c>
      <c r="J328" s="38" t="s">
        <v>65</v>
      </c>
      <c r="K328" s="38">
        <v>84</v>
      </c>
      <c r="L328" s="38" t="s">
        <v>119</v>
      </c>
      <c r="M328" s="38">
        <v>1</v>
      </c>
      <c r="N328" s="38" t="s">
        <v>228</v>
      </c>
      <c r="O328" s="72" t="s">
        <v>268</v>
      </c>
      <c r="P328" s="72" t="s">
        <v>413</v>
      </c>
      <c r="Q328" s="72" t="s">
        <v>284</v>
      </c>
      <c r="R328" s="72" t="s">
        <v>303</v>
      </c>
      <c r="S328" s="72" t="s">
        <v>435</v>
      </c>
      <c r="T328" s="39">
        <v>1</v>
      </c>
      <c r="U328" s="39">
        <v>2013</v>
      </c>
      <c r="V328" s="39" t="s">
        <v>118</v>
      </c>
      <c r="W328" s="39">
        <v>3</v>
      </c>
      <c r="X328" s="39">
        <v>1</v>
      </c>
      <c r="AC328" s="34" t="str">
        <f>_xlfn.XLOOKUP(J328,'COUNTRY CODES'!$B$2:$B$252,'COUNTRY CODES'!$A$2:$A$252,"")</f>
        <v/>
      </c>
    </row>
    <row r="329" spans="1:29" s="34" customFormat="1" ht="16" customHeight="1">
      <c r="A329" s="46" t="s">
        <v>351</v>
      </c>
      <c r="B329" s="34">
        <f t="shared" si="6"/>
        <v>47</v>
      </c>
      <c r="C329" s="34">
        <v>7</v>
      </c>
      <c r="D329" s="48">
        <v>-3.4799999999999998E-2</v>
      </c>
      <c r="E329" s="47">
        <v>1.7000000000000001E-2</v>
      </c>
      <c r="F329" s="36"/>
      <c r="G329" s="36"/>
      <c r="H329" s="37">
        <v>1</v>
      </c>
      <c r="I329" s="37">
        <v>9</v>
      </c>
      <c r="J329" s="38" t="s">
        <v>65</v>
      </c>
      <c r="K329" s="38">
        <v>94</v>
      </c>
      <c r="L329" s="38" t="s">
        <v>119</v>
      </c>
      <c r="M329" s="38">
        <v>1</v>
      </c>
      <c r="N329" s="38" t="s">
        <v>228</v>
      </c>
      <c r="O329" s="72" t="s">
        <v>268</v>
      </c>
      <c r="P329" s="72" t="s">
        <v>413</v>
      </c>
      <c r="Q329" s="72" t="s">
        <v>284</v>
      </c>
      <c r="R329" s="72" t="s">
        <v>303</v>
      </c>
      <c r="S329" s="72"/>
      <c r="T329" s="39">
        <v>1</v>
      </c>
      <c r="U329" s="39">
        <v>2013</v>
      </c>
      <c r="V329" s="39" t="s">
        <v>118</v>
      </c>
      <c r="W329" s="39">
        <v>3</v>
      </c>
      <c r="X329" s="39">
        <v>1</v>
      </c>
      <c r="AC329" s="34" t="str">
        <f>_xlfn.XLOOKUP(J329,'COUNTRY CODES'!$B$2:$B$252,'COUNTRY CODES'!$A$2:$A$252,"")</f>
        <v/>
      </c>
    </row>
    <row r="330" spans="1:29" s="34" customFormat="1" ht="16" customHeight="1">
      <c r="A330" s="46" t="s">
        <v>351</v>
      </c>
      <c r="B330" s="34">
        <f t="shared" si="6"/>
        <v>47</v>
      </c>
      <c r="C330" s="34">
        <v>8</v>
      </c>
      <c r="D330" s="48">
        <v>1.23E-2</v>
      </c>
      <c r="E330" s="47">
        <v>9.1999999999999998E-3</v>
      </c>
      <c r="F330" s="36"/>
      <c r="G330" s="36"/>
      <c r="H330" s="37">
        <v>1</v>
      </c>
      <c r="I330" s="37">
        <v>9</v>
      </c>
      <c r="J330" s="38" t="s">
        <v>65</v>
      </c>
      <c r="K330" s="38">
        <v>93</v>
      </c>
      <c r="L330" s="38" t="s">
        <v>119</v>
      </c>
      <c r="M330" s="38">
        <v>1</v>
      </c>
      <c r="N330" s="38" t="s">
        <v>228</v>
      </c>
      <c r="O330" s="72" t="s">
        <v>268</v>
      </c>
      <c r="P330" s="72" t="s">
        <v>413</v>
      </c>
      <c r="Q330" s="72" t="s">
        <v>284</v>
      </c>
      <c r="R330" s="72" t="s">
        <v>303</v>
      </c>
      <c r="S330" s="72"/>
      <c r="T330" s="39">
        <v>1</v>
      </c>
      <c r="U330" s="39">
        <v>2013</v>
      </c>
      <c r="V330" s="39" t="s">
        <v>118</v>
      </c>
      <c r="W330" s="39">
        <v>3</v>
      </c>
      <c r="X330" s="39">
        <v>1</v>
      </c>
      <c r="AC330" s="34" t="str">
        <f>_xlfn.XLOOKUP(J330,'COUNTRY CODES'!$B$2:$B$252,'COUNTRY CODES'!$A$2:$A$252,"")</f>
        <v/>
      </c>
    </row>
    <row r="331" spans="1:29" s="34" customFormat="1" ht="16" customHeight="1">
      <c r="A331" s="46" t="s">
        <v>351</v>
      </c>
      <c r="B331" s="34">
        <f t="shared" si="6"/>
        <v>47</v>
      </c>
      <c r="C331" s="34">
        <v>9</v>
      </c>
      <c r="D331" s="48">
        <v>-3.4500000000000003E-2</v>
      </c>
      <c r="E331" s="47">
        <v>1.5900000000000001E-2</v>
      </c>
      <c r="F331" s="36"/>
      <c r="G331" s="36"/>
      <c r="H331" s="37">
        <v>1</v>
      </c>
      <c r="I331" s="37">
        <v>9</v>
      </c>
      <c r="J331" s="38" t="s">
        <v>65</v>
      </c>
      <c r="K331" s="38">
        <v>93</v>
      </c>
      <c r="L331" s="38" t="s">
        <v>119</v>
      </c>
      <c r="M331" s="38">
        <v>1</v>
      </c>
      <c r="N331" s="38" t="s">
        <v>228</v>
      </c>
      <c r="O331" s="72" t="s">
        <v>268</v>
      </c>
      <c r="P331" s="72" t="s">
        <v>413</v>
      </c>
      <c r="Q331" s="72" t="s">
        <v>284</v>
      </c>
      <c r="R331" s="72" t="s">
        <v>303</v>
      </c>
      <c r="S331" s="72" t="s">
        <v>435</v>
      </c>
      <c r="T331" s="39">
        <v>1</v>
      </c>
      <c r="U331" s="39">
        <v>2013</v>
      </c>
      <c r="V331" s="39" t="s">
        <v>118</v>
      </c>
      <c r="W331" s="39">
        <v>3</v>
      </c>
      <c r="X331" s="39">
        <v>1</v>
      </c>
      <c r="AC331" s="34" t="str">
        <f>_xlfn.XLOOKUP(J331,'COUNTRY CODES'!$B$2:$B$252,'COUNTRY CODES'!$A$2:$A$252,"")</f>
        <v/>
      </c>
    </row>
    <row r="332" spans="1:29" s="34" customFormat="1" ht="16" customHeight="1">
      <c r="A332" s="46" t="s">
        <v>351</v>
      </c>
      <c r="B332" s="34">
        <f t="shared" si="6"/>
        <v>47</v>
      </c>
      <c r="C332" s="34">
        <v>10</v>
      </c>
      <c r="D332" s="48">
        <v>2.01E-2</v>
      </c>
      <c r="E332" s="47">
        <v>7.9000000000000008E-3</v>
      </c>
      <c r="F332" s="36"/>
      <c r="G332" s="36"/>
      <c r="H332" s="37">
        <v>1</v>
      </c>
      <c r="I332" s="37">
        <v>9</v>
      </c>
      <c r="J332" s="38" t="s">
        <v>65</v>
      </c>
      <c r="K332" s="38">
        <v>83</v>
      </c>
      <c r="L332" s="38" t="s">
        <v>119</v>
      </c>
      <c r="M332" s="38">
        <v>1</v>
      </c>
      <c r="N332" s="38" t="s">
        <v>228</v>
      </c>
      <c r="O332" s="72" t="s">
        <v>268</v>
      </c>
      <c r="P332" s="72" t="s">
        <v>413</v>
      </c>
      <c r="Q332" s="72" t="s">
        <v>284</v>
      </c>
      <c r="R332" s="72" t="s">
        <v>303</v>
      </c>
      <c r="S332" s="72" t="s">
        <v>435</v>
      </c>
      <c r="T332" s="39">
        <v>1</v>
      </c>
      <c r="U332" s="39">
        <v>2013</v>
      </c>
      <c r="V332" s="39" t="s">
        <v>118</v>
      </c>
      <c r="W332" s="39">
        <v>3</v>
      </c>
      <c r="X332" s="39">
        <v>1</v>
      </c>
      <c r="AC332" s="34" t="str">
        <f>_xlfn.XLOOKUP(J332,'COUNTRY CODES'!$B$2:$B$252,'COUNTRY CODES'!$A$2:$A$252,"")</f>
        <v/>
      </c>
    </row>
    <row r="333" spans="1:29" s="34" customFormat="1" ht="16" customHeight="1">
      <c r="A333" s="46" t="s">
        <v>351</v>
      </c>
      <c r="B333" s="34">
        <f t="shared" si="6"/>
        <v>47</v>
      </c>
      <c r="C333" s="34">
        <v>11</v>
      </c>
      <c r="D333" s="48">
        <v>-2.12E-2</v>
      </c>
      <c r="E333" s="47">
        <v>1.55E-2</v>
      </c>
      <c r="F333" s="36"/>
      <c r="G333" s="36"/>
      <c r="H333" s="37">
        <v>1</v>
      </c>
      <c r="I333" s="37">
        <v>9</v>
      </c>
      <c r="J333" s="38" t="s">
        <v>65</v>
      </c>
      <c r="K333" s="38">
        <v>83</v>
      </c>
      <c r="L333" s="38" t="s">
        <v>119</v>
      </c>
      <c r="M333" s="38">
        <v>1</v>
      </c>
      <c r="N333" s="38" t="s">
        <v>228</v>
      </c>
      <c r="O333" s="72" t="s">
        <v>268</v>
      </c>
      <c r="P333" s="72" t="s">
        <v>413</v>
      </c>
      <c r="Q333" s="72" t="s">
        <v>284</v>
      </c>
      <c r="R333" s="72" t="s">
        <v>303</v>
      </c>
      <c r="S333" s="72" t="s">
        <v>435</v>
      </c>
      <c r="T333" s="39">
        <v>1</v>
      </c>
      <c r="U333" s="39">
        <v>2013</v>
      </c>
      <c r="V333" s="39" t="s">
        <v>118</v>
      </c>
      <c r="W333" s="39">
        <v>3</v>
      </c>
      <c r="X333" s="39">
        <v>1</v>
      </c>
      <c r="AC333" s="34" t="str">
        <f>_xlfn.XLOOKUP(J333,'COUNTRY CODES'!$B$2:$B$252,'COUNTRY CODES'!$A$2:$A$252,"")</f>
        <v/>
      </c>
    </row>
    <row r="334" spans="1:29" s="34" customFormat="1" ht="16" customHeight="1">
      <c r="A334" s="46" t="s">
        <v>351</v>
      </c>
      <c r="B334" s="34">
        <f t="shared" si="6"/>
        <v>47</v>
      </c>
      <c r="C334" s="34">
        <v>12</v>
      </c>
      <c r="D334" s="48">
        <v>2.8799999999999999E-2</v>
      </c>
      <c r="E334" s="47">
        <v>1.09E-2</v>
      </c>
      <c r="F334" s="36"/>
      <c r="G334" s="36"/>
      <c r="H334" s="37">
        <v>1</v>
      </c>
      <c r="I334" s="37">
        <v>9</v>
      </c>
      <c r="J334" s="38" t="s">
        <v>65</v>
      </c>
      <c r="K334" s="38">
        <v>81</v>
      </c>
      <c r="L334" s="38" t="s">
        <v>119</v>
      </c>
      <c r="M334" s="38">
        <v>1</v>
      </c>
      <c r="N334" s="38" t="s">
        <v>228</v>
      </c>
      <c r="O334" s="72" t="s">
        <v>268</v>
      </c>
      <c r="P334" s="72" t="s">
        <v>413</v>
      </c>
      <c r="Q334" s="72" t="s">
        <v>284</v>
      </c>
      <c r="R334" s="72" t="s">
        <v>303</v>
      </c>
      <c r="S334" s="72" t="s">
        <v>435</v>
      </c>
      <c r="T334" s="39">
        <v>1</v>
      </c>
      <c r="U334" s="39">
        <v>2013</v>
      </c>
      <c r="V334" s="39" t="s">
        <v>118</v>
      </c>
      <c r="W334" s="39">
        <v>3</v>
      </c>
      <c r="X334" s="39">
        <v>1</v>
      </c>
      <c r="AC334" s="34" t="str">
        <f>_xlfn.XLOOKUP(J334,'COUNTRY CODES'!$B$2:$B$252,'COUNTRY CODES'!$A$2:$A$252,"")</f>
        <v/>
      </c>
    </row>
    <row r="335" spans="1:29" s="34" customFormat="1" ht="16" customHeight="1">
      <c r="A335" s="46" t="s">
        <v>351</v>
      </c>
      <c r="B335" s="34">
        <f t="shared" si="6"/>
        <v>47</v>
      </c>
      <c r="C335" s="34">
        <v>13</v>
      </c>
      <c r="D335" s="48">
        <v>0.66049999999999998</v>
      </c>
      <c r="E335" s="47">
        <v>0.38650000000000001</v>
      </c>
      <c r="F335" s="36"/>
      <c r="G335" s="36"/>
      <c r="H335" s="37">
        <v>11</v>
      </c>
      <c r="I335" s="37">
        <v>9</v>
      </c>
      <c r="J335" s="38" t="s">
        <v>65</v>
      </c>
      <c r="K335" s="38">
        <v>95</v>
      </c>
      <c r="L335" s="38" t="s">
        <v>119</v>
      </c>
      <c r="M335" s="38">
        <v>1</v>
      </c>
      <c r="N335" s="38" t="s">
        <v>228</v>
      </c>
      <c r="O335" s="72" t="s">
        <v>268</v>
      </c>
      <c r="P335" s="72" t="s">
        <v>413</v>
      </c>
      <c r="Q335" s="72" t="s">
        <v>284</v>
      </c>
      <c r="R335" s="72" t="s">
        <v>303</v>
      </c>
      <c r="S335" s="72"/>
      <c r="T335" s="39">
        <v>1</v>
      </c>
      <c r="U335" s="39">
        <v>2013</v>
      </c>
      <c r="V335" s="39" t="s">
        <v>118</v>
      </c>
      <c r="W335" s="39">
        <v>3</v>
      </c>
      <c r="X335" s="39">
        <v>1</v>
      </c>
      <c r="AC335" s="34" t="str">
        <f>_xlfn.XLOOKUP(J335,'COUNTRY CODES'!$B$2:$B$252,'COUNTRY CODES'!$A$2:$A$252,"")</f>
        <v/>
      </c>
    </row>
    <row r="336" spans="1:29" s="34" customFormat="1" ht="16" customHeight="1">
      <c r="A336" s="46" t="s">
        <v>351</v>
      </c>
      <c r="B336" s="34">
        <f t="shared" si="6"/>
        <v>47</v>
      </c>
      <c r="C336" s="34">
        <v>14</v>
      </c>
      <c r="D336" s="48">
        <v>-0.4627</v>
      </c>
      <c r="E336" s="47">
        <v>0.29310000000000003</v>
      </c>
      <c r="F336" s="36"/>
      <c r="G336" s="36"/>
      <c r="H336" s="37">
        <v>11</v>
      </c>
      <c r="I336" s="37">
        <v>9</v>
      </c>
      <c r="J336" s="38" t="s">
        <v>65</v>
      </c>
      <c r="K336" s="38">
        <v>94</v>
      </c>
      <c r="L336" s="38" t="s">
        <v>119</v>
      </c>
      <c r="M336" s="38">
        <v>1</v>
      </c>
      <c r="N336" s="38" t="s">
        <v>228</v>
      </c>
      <c r="O336" s="72" t="s">
        <v>268</v>
      </c>
      <c r="P336" s="72" t="s">
        <v>413</v>
      </c>
      <c r="Q336" s="72" t="s">
        <v>284</v>
      </c>
      <c r="R336" s="72" t="s">
        <v>303</v>
      </c>
      <c r="S336" s="72"/>
      <c r="T336" s="39">
        <v>1</v>
      </c>
      <c r="U336" s="39">
        <v>2013</v>
      </c>
      <c r="V336" s="39" t="s">
        <v>118</v>
      </c>
      <c r="W336" s="39">
        <v>3</v>
      </c>
      <c r="X336" s="39">
        <v>1</v>
      </c>
      <c r="AC336" s="34" t="str">
        <f>_xlfn.XLOOKUP(J336,'COUNTRY CODES'!$B$2:$B$252,'COUNTRY CODES'!$A$2:$A$252,"")</f>
        <v/>
      </c>
    </row>
    <row r="337" spans="1:29" s="34" customFormat="1" ht="16" customHeight="1">
      <c r="A337" s="46" t="s">
        <v>351</v>
      </c>
      <c r="B337" s="34">
        <f t="shared" si="6"/>
        <v>47</v>
      </c>
      <c r="C337" s="34">
        <v>15</v>
      </c>
      <c r="D337" s="48">
        <v>0.81889999999999996</v>
      </c>
      <c r="E337" s="47">
        <v>0.52629999999999999</v>
      </c>
      <c r="F337" s="36"/>
      <c r="G337" s="36"/>
      <c r="H337" s="37">
        <v>11</v>
      </c>
      <c r="I337" s="37">
        <v>9</v>
      </c>
      <c r="J337" s="38" t="s">
        <v>65</v>
      </c>
      <c r="K337" s="38">
        <v>95</v>
      </c>
      <c r="L337" s="38" t="s">
        <v>119</v>
      </c>
      <c r="M337" s="38">
        <v>1</v>
      </c>
      <c r="N337" s="38" t="s">
        <v>228</v>
      </c>
      <c r="O337" s="72" t="s">
        <v>268</v>
      </c>
      <c r="P337" s="72" t="s">
        <v>413</v>
      </c>
      <c r="Q337" s="72" t="s">
        <v>284</v>
      </c>
      <c r="R337" s="72" t="s">
        <v>303</v>
      </c>
      <c r="S337" s="72" t="s">
        <v>435</v>
      </c>
      <c r="T337" s="39">
        <v>1</v>
      </c>
      <c r="U337" s="39">
        <v>2013</v>
      </c>
      <c r="V337" s="39" t="s">
        <v>118</v>
      </c>
      <c r="W337" s="39">
        <v>3</v>
      </c>
      <c r="X337" s="39">
        <v>1</v>
      </c>
      <c r="AC337" s="34" t="str">
        <f>_xlfn.XLOOKUP(J337,'COUNTRY CODES'!$B$2:$B$252,'COUNTRY CODES'!$A$2:$A$252,"")</f>
        <v/>
      </c>
    </row>
    <row r="338" spans="1:29" s="34" customFormat="1" ht="16" customHeight="1">
      <c r="A338" s="46" t="s">
        <v>351</v>
      </c>
      <c r="B338" s="34">
        <f t="shared" si="6"/>
        <v>47</v>
      </c>
      <c r="C338" s="34">
        <v>16</v>
      </c>
      <c r="D338" s="48">
        <v>-0.51690000000000003</v>
      </c>
      <c r="E338" s="47">
        <v>0.30740000000000001</v>
      </c>
      <c r="F338" s="36"/>
      <c r="G338" s="36"/>
      <c r="H338" s="37">
        <v>11</v>
      </c>
      <c r="I338" s="37">
        <v>9</v>
      </c>
      <c r="J338" s="38" t="s">
        <v>65</v>
      </c>
      <c r="K338" s="38">
        <v>95</v>
      </c>
      <c r="L338" s="38" t="s">
        <v>119</v>
      </c>
      <c r="M338" s="38">
        <v>1</v>
      </c>
      <c r="N338" s="38" t="s">
        <v>228</v>
      </c>
      <c r="O338" s="72" t="s">
        <v>268</v>
      </c>
      <c r="P338" s="72" t="s">
        <v>413</v>
      </c>
      <c r="Q338" s="72" t="s">
        <v>284</v>
      </c>
      <c r="R338" s="72" t="s">
        <v>303</v>
      </c>
      <c r="S338" s="72" t="s">
        <v>435</v>
      </c>
      <c r="T338" s="39">
        <v>1</v>
      </c>
      <c r="U338" s="39">
        <v>2013</v>
      </c>
      <c r="V338" s="39" t="s">
        <v>118</v>
      </c>
      <c r="W338" s="39">
        <v>3</v>
      </c>
      <c r="X338" s="39">
        <v>1</v>
      </c>
      <c r="AC338" s="34" t="str">
        <f>_xlfn.XLOOKUP(J338,'COUNTRY CODES'!$B$2:$B$252,'COUNTRY CODES'!$A$2:$A$252,"")</f>
        <v/>
      </c>
    </row>
    <row r="339" spans="1:29" s="34" customFormat="1" ht="16" customHeight="1">
      <c r="A339" s="46" t="s">
        <v>351</v>
      </c>
      <c r="B339" s="34">
        <f t="shared" si="6"/>
        <v>47</v>
      </c>
      <c r="C339" s="34">
        <v>17</v>
      </c>
      <c r="D339" s="48">
        <v>0.87839999999999996</v>
      </c>
      <c r="E339" s="47">
        <v>0.441</v>
      </c>
      <c r="F339" s="36"/>
      <c r="G339" s="36"/>
      <c r="H339" s="37">
        <v>11</v>
      </c>
      <c r="I339" s="37">
        <v>9</v>
      </c>
      <c r="J339" s="38" t="s">
        <v>65</v>
      </c>
      <c r="K339" s="38">
        <v>85</v>
      </c>
      <c r="L339" s="38" t="s">
        <v>119</v>
      </c>
      <c r="M339" s="38">
        <v>1</v>
      </c>
      <c r="N339" s="38" t="s">
        <v>228</v>
      </c>
      <c r="O339" s="72" t="s">
        <v>268</v>
      </c>
      <c r="P339" s="72" t="s">
        <v>413</v>
      </c>
      <c r="Q339" s="72" t="s">
        <v>284</v>
      </c>
      <c r="R339" s="72" t="s">
        <v>303</v>
      </c>
      <c r="S339" s="72" t="s">
        <v>435</v>
      </c>
      <c r="T339" s="39">
        <v>1</v>
      </c>
      <c r="U339" s="39">
        <v>2013</v>
      </c>
      <c r="V339" s="39" t="s">
        <v>118</v>
      </c>
      <c r="W339" s="39">
        <v>3</v>
      </c>
      <c r="X339" s="39">
        <v>1</v>
      </c>
      <c r="AC339" s="34" t="str">
        <f>_xlfn.XLOOKUP(J339,'COUNTRY CODES'!$B$2:$B$252,'COUNTRY CODES'!$A$2:$A$252,"")</f>
        <v/>
      </c>
    </row>
    <row r="340" spans="1:29" s="34" customFormat="1" ht="16" customHeight="1">
      <c r="A340" s="46" t="s">
        <v>351</v>
      </c>
      <c r="B340" s="34">
        <f t="shared" si="6"/>
        <v>47</v>
      </c>
      <c r="C340" s="34">
        <v>18</v>
      </c>
      <c r="D340" s="48">
        <v>-0.43280000000000002</v>
      </c>
      <c r="E340" s="47">
        <v>0.25990000000000002</v>
      </c>
      <c r="F340" s="36"/>
      <c r="G340" s="36"/>
      <c r="H340" s="37">
        <v>11</v>
      </c>
      <c r="I340" s="37">
        <v>9</v>
      </c>
      <c r="J340" s="38" t="s">
        <v>65</v>
      </c>
      <c r="K340" s="38">
        <v>84</v>
      </c>
      <c r="L340" s="38" t="s">
        <v>119</v>
      </c>
      <c r="M340" s="38">
        <v>1</v>
      </c>
      <c r="N340" s="38" t="s">
        <v>228</v>
      </c>
      <c r="O340" s="72" t="s">
        <v>268</v>
      </c>
      <c r="P340" s="72" t="s">
        <v>413</v>
      </c>
      <c r="Q340" s="72" t="s">
        <v>284</v>
      </c>
      <c r="R340" s="72" t="s">
        <v>303</v>
      </c>
      <c r="S340" s="72" t="s">
        <v>435</v>
      </c>
      <c r="T340" s="39">
        <v>1</v>
      </c>
      <c r="U340" s="39">
        <v>2013</v>
      </c>
      <c r="V340" s="39" t="s">
        <v>118</v>
      </c>
      <c r="W340" s="39">
        <v>3</v>
      </c>
      <c r="X340" s="39">
        <v>1</v>
      </c>
      <c r="AC340" s="34" t="str">
        <f>_xlfn.XLOOKUP(J340,'COUNTRY CODES'!$B$2:$B$252,'COUNTRY CODES'!$A$2:$A$252,"")</f>
        <v/>
      </c>
    </row>
    <row r="341" spans="1:29" s="34" customFormat="1" ht="16" customHeight="1">
      <c r="A341" s="46" t="s">
        <v>351</v>
      </c>
      <c r="B341" s="34">
        <f t="shared" si="6"/>
        <v>47</v>
      </c>
      <c r="C341" s="34">
        <v>19</v>
      </c>
      <c r="D341" s="48">
        <v>4.3E-3</v>
      </c>
      <c r="E341" s="47">
        <v>1.1900000000000001E-2</v>
      </c>
      <c r="F341" s="36"/>
      <c r="G341" s="36"/>
      <c r="H341" s="37">
        <v>12</v>
      </c>
      <c r="I341" s="37">
        <v>9</v>
      </c>
      <c r="J341" s="38" t="s">
        <v>65</v>
      </c>
      <c r="K341" s="38">
        <v>95</v>
      </c>
      <c r="L341" s="38" t="s">
        <v>119</v>
      </c>
      <c r="M341" s="38">
        <v>1</v>
      </c>
      <c r="N341" s="38" t="s">
        <v>228</v>
      </c>
      <c r="O341" s="72" t="s">
        <v>268</v>
      </c>
      <c r="P341" s="72" t="s">
        <v>413</v>
      </c>
      <c r="Q341" s="72" t="s">
        <v>284</v>
      </c>
      <c r="R341" s="72" t="s">
        <v>303</v>
      </c>
      <c r="S341" s="72"/>
      <c r="T341" s="39">
        <v>1</v>
      </c>
      <c r="U341" s="39">
        <v>2013</v>
      </c>
      <c r="V341" s="39" t="s">
        <v>118</v>
      </c>
      <c r="W341" s="39">
        <v>3</v>
      </c>
      <c r="X341" s="39">
        <v>1</v>
      </c>
      <c r="AC341" s="34" t="str">
        <f>_xlfn.XLOOKUP(J341,'COUNTRY CODES'!$B$2:$B$252,'COUNTRY CODES'!$A$2:$A$252,"")</f>
        <v/>
      </c>
    </row>
    <row r="342" spans="1:29" s="34" customFormat="1" ht="16" customHeight="1">
      <c r="A342" s="46" t="s">
        <v>351</v>
      </c>
      <c r="B342" s="34">
        <f t="shared" si="6"/>
        <v>47</v>
      </c>
      <c r="C342" s="34">
        <v>20</v>
      </c>
      <c r="D342" s="48">
        <v>-1.67E-2</v>
      </c>
      <c r="E342" s="47">
        <v>7.6E-3</v>
      </c>
      <c r="F342" s="36"/>
      <c r="G342" s="36"/>
      <c r="H342" s="37">
        <v>12</v>
      </c>
      <c r="I342" s="37">
        <v>9</v>
      </c>
      <c r="J342" s="38" t="s">
        <v>65</v>
      </c>
      <c r="K342" s="38">
        <v>94</v>
      </c>
      <c r="L342" s="38" t="s">
        <v>119</v>
      </c>
      <c r="M342" s="38">
        <v>1</v>
      </c>
      <c r="N342" s="38" t="s">
        <v>228</v>
      </c>
      <c r="O342" s="72" t="s">
        <v>268</v>
      </c>
      <c r="P342" s="72" t="s">
        <v>413</v>
      </c>
      <c r="Q342" s="72" t="s">
        <v>284</v>
      </c>
      <c r="R342" s="72" t="s">
        <v>303</v>
      </c>
      <c r="S342" s="72"/>
      <c r="T342" s="39">
        <v>1</v>
      </c>
      <c r="U342" s="39">
        <v>2013</v>
      </c>
      <c r="V342" s="39" t="s">
        <v>118</v>
      </c>
      <c r="W342" s="39">
        <v>3</v>
      </c>
      <c r="X342" s="39">
        <v>1</v>
      </c>
      <c r="AC342" s="34" t="str">
        <f>_xlfn.XLOOKUP(J342,'COUNTRY CODES'!$B$2:$B$252,'COUNTRY CODES'!$A$2:$A$252,"")</f>
        <v/>
      </c>
    </row>
    <row r="343" spans="1:29" s="34" customFormat="1" ht="16" customHeight="1">
      <c r="A343" s="46" t="s">
        <v>351</v>
      </c>
      <c r="B343" s="34">
        <f t="shared" si="6"/>
        <v>47</v>
      </c>
      <c r="C343" s="34">
        <v>21</v>
      </c>
      <c r="D343" s="48">
        <v>6.1400000000000003E-2</v>
      </c>
      <c r="E343" s="47">
        <v>0.13569999999999999</v>
      </c>
      <c r="F343" s="36"/>
      <c r="G343" s="36"/>
      <c r="H343" s="37">
        <v>12</v>
      </c>
      <c r="I343" s="37">
        <v>9</v>
      </c>
      <c r="J343" s="38" t="s">
        <v>65</v>
      </c>
      <c r="K343" s="38">
        <v>95</v>
      </c>
      <c r="L343" s="38" t="s">
        <v>119</v>
      </c>
      <c r="M343" s="38">
        <v>1</v>
      </c>
      <c r="N343" s="38" t="s">
        <v>228</v>
      </c>
      <c r="O343" s="72" t="s">
        <v>268</v>
      </c>
      <c r="P343" s="72" t="s">
        <v>413</v>
      </c>
      <c r="Q343" s="72" t="s">
        <v>284</v>
      </c>
      <c r="R343" s="72" t="s">
        <v>303</v>
      </c>
      <c r="S343" s="72" t="s">
        <v>435</v>
      </c>
      <c r="T343" s="39">
        <v>1</v>
      </c>
      <c r="U343" s="39">
        <v>2013</v>
      </c>
      <c r="V343" s="39" t="s">
        <v>118</v>
      </c>
      <c r="W343" s="39">
        <v>3</v>
      </c>
      <c r="X343" s="39">
        <v>1</v>
      </c>
      <c r="AC343" s="34" t="str">
        <f>_xlfn.XLOOKUP(J343,'COUNTRY CODES'!$B$2:$B$252,'COUNTRY CODES'!$A$2:$A$252,"")</f>
        <v/>
      </c>
    </row>
    <row r="344" spans="1:29" s="34" customFormat="1" ht="16" customHeight="1">
      <c r="A344" s="46" t="s">
        <v>351</v>
      </c>
      <c r="B344" s="34">
        <f t="shared" si="6"/>
        <v>47</v>
      </c>
      <c r="C344" s="34">
        <v>22</v>
      </c>
      <c r="D344" s="48">
        <v>-4.4499999999999998E-2</v>
      </c>
      <c r="E344" s="47">
        <v>3.44E-2</v>
      </c>
      <c r="F344" s="36"/>
      <c r="G344" s="36"/>
      <c r="H344" s="37">
        <v>12</v>
      </c>
      <c r="I344" s="37">
        <v>9</v>
      </c>
      <c r="J344" s="38" t="s">
        <v>65</v>
      </c>
      <c r="K344" s="38">
        <v>95</v>
      </c>
      <c r="L344" s="38" t="s">
        <v>119</v>
      </c>
      <c r="M344" s="38">
        <v>1</v>
      </c>
      <c r="N344" s="38" t="s">
        <v>228</v>
      </c>
      <c r="O344" s="72" t="s">
        <v>268</v>
      </c>
      <c r="P344" s="72" t="s">
        <v>413</v>
      </c>
      <c r="Q344" s="72" t="s">
        <v>284</v>
      </c>
      <c r="R344" s="72" t="s">
        <v>303</v>
      </c>
      <c r="S344" s="72" t="s">
        <v>435</v>
      </c>
      <c r="T344" s="39">
        <v>1</v>
      </c>
      <c r="U344" s="39">
        <v>2013</v>
      </c>
      <c r="V344" s="39" t="s">
        <v>118</v>
      </c>
      <c r="W344" s="39">
        <v>3</v>
      </c>
      <c r="X344" s="39">
        <v>1</v>
      </c>
      <c r="AC344" s="34" t="str">
        <f>_xlfn.XLOOKUP(J344,'COUNTRY CODES'!$B$2:$B$252,'COUNTRY CODES'!$A$2:$A$252,"")</f>
        <v/>
      </c>
    </row>
    <row r="345" spans="1:29" s="34" customFormat="1" ht="16" customHeight="1">
      <c r="A345" s="46" t="s">
        <v>351</v>
      </c>
      <c r="B345" s="34">
        <f t="shared" si="6"/>
        <v>47</v>
      </c>
      <c r="C345" s="34">
        <v>23</v>
      </c>
      <c r="D345" s="48">
        <v>6.9999999999999999E-4</v>
      </c>
      <c r="E345" s="47">
        <v>2.0500000000000001E-2</v>
      </c>
      <c r="F345" s="36"/>
      <c r="G345" s="36"/>
      <c r="H345" s="37">
        <v>12</v>
      </c>
      <c r="I345" s="37">
        <v>9</v>
      </c>
      <c r="J345" s="38" t="s">
        <v>65</v>
      </c>
      <c r="K345" s="38">
        <v>85</v>
      </c>
      <c r="L345" s="38" t="s">
        <v>119</v>
      </c>
      <c r="M345" s="38">
        <v>1</v>
      </c>
      <c r="N345" s="38" t="s">
        <v>228</v>
      </c>
      <c r="O345" s="72" t="s">
        <v>268</v>
      </c>
      <c r="P345" s="72" t="s">
        <v>413</v>
      </c>
      <c r="Q345" s="72" t="s">
        <v>284</v>
      </c>
      <c r="R345" s="72" t="s">
        <v>303</v>
      </c>
      <c r="S345" s="72" t="s">
        <v>435</v>
      </c>
      <c r="T345" s="39">
        <v>1</v>
      </c>
      <c r="U345" s="39">
        <v>2013</v>
      </c>
      <c r="V345" s="39" t="s">
        <v>118</v>
      </c>
      <c r="W345" s="39">
        <v>3</v>
      </c>
      <c r="X345" s="39">
        <v>1</v>
      </c>
      <c r="AC345" s="34" t="str">
        <f>_xlfn.XLOOKUP(J345,'COUNTRY CODES'!$B$2:$B$252,'COUNTRY CODES'!$A$2:$A$252,"")</f>
        <v/>
      </c>
    </row>
    <row r="346" spans="1:29" s="34" customFormat="1" ht="16" customHeight="1">
      <c r="A346" s="46" t="s">
        <v>351</v>
      </c>
      <c r="B346" s="34">
        <f t="shared" si="6"/>
        <v>47</v>
      </c>
      <c r="C346" s="34">
        <v>24</v>
      </c>
      <c r="D346" s="48">
        <v>-5.0099999999999999E-2</v>
      </c>
      <c r="E346" s="47">
        <v>2.9499999999999998E-2</v>
      </c>
      <c r="F346" s="36"/>
      <c r="G346" s="36"/>
      <c r="H346" s="37">
        <v>12</v>
      </c>
      <c r="I346" s="37">
        <v>9</v>
      </c>
      <c r="J346" s="38" t="s">
        <v>65</v>
      </c>
      <c r="K346" s="38">
        <v>84</v>
      </c>
      <c r="L346" s="38" t="s">
        <v>119</v>
      </c>
      <c r="M346" s="38">
        <v>1</v>
      </c>
      <c r="N346" s="38" t="s">
        <v>228</v>
      </c>
      <c r="O346" s="72" t="s">
        <v>268</v>
      </c>
      <c r="P346" s="72" t="s">
        <v>413</v>
      </c>
      <c r="Q346" s="72" t="s">
        <v>284</v>
      </c>
      <c r="R346" s="72" t="s">
        <v>303</v>
      </c>
      <c r="S346" s="72" t="s">
        <v>435</v>
      </c>
      <c r="T346" s="39">
        <v>1</v>
      </c>
      <c r="U346" s="39">
        <v>2013</v>
      </c>
      <c r="V346" s="39" t="s">
        <v>118</v>
      </c>
      <c r="W346" s="39">
        <v>3</v>
      </c>
      <c r="X346" s="39">
        <v>1</v>
      </c>
      <c r="AC346" s="34" t="str">
        <f>_xlfn.XLOOKUP(J346,'COUNTRY CODES'!$B$2:$B$252,'COUNTRY CODES'!$A$2:$A$252,"")</f>
        <v/>
      </c>
    </row>
    <row r="347" spans="1:29" s="34" customFormat="1" ht="16" customHeight="1">
      <c r="A347" s="46" t="s">
        <v>351</v>
      </c>
      <c r="B347" s="34">
        <f t="shared" si="6"/>
        <v>47</v>
      </c>
      <c r="C347" s="34">
        <v>25</v>
      </c>
      <c r="D347" s="48">
        <v>-0.20619999999999999</v>
      </c>
      <c r="E347" s="47">
        <v>0.15509999999999999</v>
      </c>
      <c r="F347" s="36"/>
      <c r="G347" s="36"/>
      <c r="H347" s="37">
        <v>13</v>
      </c>
      <c r="I347" s="37">
        <v>9</v>
      </c>
      <c r="J347" s="38" t="s">
        <v>65</v>
      </c>
      <c r="K347" s="38">
        <v>96</v>
      </c>
      <c r="L347" s="38" t="s">
        <v>119</v>
      </c>
      <c r="M347" s="38">
        <v>1</v>
      </c>
      <c r="N347" s="38" t="s">
        <v>228</v>
      </c>
      <c r="O347" s="72" t="s">
        <v>268</v>
      </c>
      <c r="P347" s="72" t="s">
        <v>413</v>
      </c>
      <c r="Q347" s="72" t="s">
        <v>284</v>
      </c>
      <c r="R347" s="72" t="s">
        <v>303</v>
      </c>
      <c r="S347" s="72"/>
      <c r="T347" s="39">
        <v>1</v>
      </c>
      <c r="U347" s="39">
        <v>2013</v>
      </c>
      <c r="V347" s="39" t="s">
        <v>118</v>
      </c>
      <c r="W347" s="39">
        <v>3</v>
      </c>
      <c r="X347" s="39">
        <v>1</v>
      </c>
      <c r="AC347" s="34" t="str">
        <f>_xlfn.XLOOKUP(J347,'COUNTRY CODES'!$B$2:$B$252,'COUNTRY CODES'!$A$2:$A$252,"")</f>
        <v/>
      </c>
    </row>
    <row r="348" spans="1:29" s="34" customFormat="1" ht="16" customHeight="1">
      <c r="A348" s="46" t="s">
        <v>351</v>
      </c>
      <c r="B348" s="34">
        <f t="shared" si="6"/>
        <v>47</v>
      </c>
      <c r="C348" s="34">
        <v>26</v>
      </c>
      <c r="D348" s="48">
        <v>0.40699999999999997</v>
      </c>
      <c r="E348" s="47">
        <v>0.26650000000000001</v>
      </c>
      <c r="F348" s="36"/>
      <c r="G348" s="36"/>
      <c r="H348" s="37">
        <v>13</v>
      </c>
      <c r="I348" s="37">
        <v>9</v>
      </c>
      <c r="J348" s="38" t="s">
        <v>65</v>
      </c>
      <c r="K348" s="38">
        <v>90</v>
      </c>
      <c r="L348" s="38" t="s">
        <v>119</v>
      </c>
      <c r="M348" s="38">
        <v>1</v>
      </c>
      <c r="N348" s="38" t="s">
        <v>228</v>
      </c>
      <c r="O348" s="72" t="s">
        <v>268</v>
      </c>
      <c r="P348" s="72" t="s">
        <v>413</v>
      </c>
      <c r="Q348" s="72" t="s">
        <v>284</v>
      </c>
      <c r="R348" s="72" t="s">
        <v>303</v>
      </c>
      <c r="S348" s="72"/>
      <c r="T348" s="39">
        <v>1</v>
      </c>
      <c r="U348" s="39">
        <v>2013</v>
      </c>
      <c r="V348" s="39" t="s">
        <v>118</v>
      </c>
      <c r="W348" s="39">
        <v>3</v>
      </c>
      <c r="X348" s="39">
        <v>1</v>
      </c>
      <c r="AC348" s="34" t="str">
        <f>_xlfn.XLOOKUP(J348,'COUNTRY CODES'!$B$2:$B$252,'COUNTRY CODES'!$A$2:$A$252,"")</f>
        <v/>
      </c>
    </row>
    <row r="349" spans="1:29" s="34" customFormat="1" ht="16" customHeight="1">
      <c r="A349" s="46" t="s">
        <v>351</v>
      </c>
      <c r="B349" s="34">
        <f t="shared" si="6"/>
        <v>47</v>
      </c>
      <c r="C349" s="34">
        <v>27</v>
      </c>
      <c r="D349" s="48">
        <v>-0.50370000000000004</v>
      </c>
      <c r="E349" s="47">
        <v>0.2114</v>
      </c>
      <c r="F349" s="36"/>
      <c r="G349" s="36"/>
      <c r="H349" s="37">
        <v>13</v>
      </c>
      <c r="I349" s="37">
        <v>9</v>
      </c>
      <c r="J349" s="38" t="s">
        <v>65</v>
      </c>
      <c r="K349" s="38">
        <v>96</v>
      </c>
      <c r="L349" s="38" t="s">
        <v>119</v>
      </c>
      <c r="M349" s="38">
        <v>1</v>
      </c>
      <c r="N349" s="38" t="s">
        <v>228</v>
      </c>
      <c r="O349" s="72" t="s">
        <v>268</v>
      </c>
      <c r="P349" s="72" t="s">
        <v>413</v>
      </c>
      <c r="Q349" s="72" t="s">
        <v>284</v>
      </c>
      <c r="R349" s="72" t="s">
        <v>303</v>
      </c>
      <c r="S349" s="72" t="s">
        <v>435</v>
      </c>
      <c r="T349" s="39">
        <v>1</v>
      </c>
      <c r="U349" s="39">
        <v>2013</v>
      </c>
      <c r="V349" s="39" t="s">
        <v>118</v>
      </c>
      <c r="W349" s="39">
        <v>3</v>
      </c>
      <c r="X349" s="39">
        <v>1</v>
      </c>
      <c r="AC349" s="34" t="str">
        <f>_xlfn.XLOOKUP(J349,'COUNTRY CODES'!$B$2:$B$252,'COUNTRY CODES'!$A$2:$A$252,"")</f>
        <v/>
      </c>
    </row>
    <row r="350" spans="1:29" s="34" customFormat="1" ht="16" customHeight="1">
      <c r="A350" s="46" t="s">
        <v>351</v>
      </c>
      <c r="B350" s="34">
        <f t="shared" si="6"/>
        <v>47</v>
      </c>
      <c r="C350" s="34">
        <v>28</v>
      </c>
      <c r="D350" s="48">
        <v>0.40550000000000003</v>
      </c>
      <c r="E350" s="47">
        <v>0.26879999999999998</v>
      </c>
      <c r="F350" s="36"/>
      <c r="G350" s="36"/>
      <c r="H350" s="37">
        <v>13</v>
      </c>
      <c r="I350" s="37">
        <v>9</v>
      </c>
      <c r="J350" s="38" t="s">
        <v>65</v>
      </c>
      <c r="K350" s="38">
        <v>88</v>
      </c>
      <c r="L350" s="38" t="s">
        <v>119</v>
      </c>
      <c r="M350" s="38">
        <v>1</v>
      </c>
      <c r="N350" s="38" t="s">
        <v>228</v>
      </c>
      <c r="O350" s="72" t="s">
        <v>268</v>
      </c>
      <c r="P350" s="72" t="s">
        <v>413</v>
      </c>
      <c r="Q350" s="72" t="s">
        <v>284</v>
      </c>
      <c r="R350" s="72" t="s">
        <v>303</v>
      </c>
      <c r="S350" s="72" t="s">
        <v>435</v>
      </c>
      <c r="T350" s="39">
        <v>1</v>
      </c>
      <c r="U350" s="39">
        <v>2013</v>
      </c>
      <c r="V350" s="39" t="s">
        <v>118</v>
      </c>
      <c r="W350" s="39">
        <v>3</v>
      </c>
      <c r="X350" s="39">
        <v>1</v>
      </c>
      <c r="AC350" s="34" t="str">
        <f>_xlfn.XLOOKUP(J350,'COUNTRY CODES'!$B$2:$B$252,'COUNTRY CODES'!$A$2:$A$252,"")</f>
        <v/>
      </c>
    </row>
    <row r="351" spans="1:29" s="34" customFormat="1" ht="16" customHeight="1">
      <c r="A351" s="46" t="s">
        <v>351</v>
      </c>
      <c r="B351" s="34">
        <f t="shared" si="6"/>
        <v>47</v>
      </c>
      <c r="C351" s="34">
        <v>29</v>
      </c>
      <c r="D351" s="48">
        <v>-0.53380000000000005</v>
      </c>
      <c r="E351" s="47">
        <v>0.30020000000000002</v>
      </c>
      <c r="F351" s="36"/>
      <c r="G351" s="36"/>
      <c r="H351" s="37">
        <v>13</v>
      </c>
      <c r="I351" s="37">
        <v>9</v>
      </c>
      <c r="J351" s="38" t="s">
        <v>65</v>
      </c>
      <c r="K351" s="38">
        <v>79</v>
      </c>
      <c r="L351" s="38" t="s">
        <v>119</v>
      </c>
      <c r="M351" s="38">
        <v>1</v>
      </c>
      <c r="N351" s="38" t="s">
        <v>228</v>
      </c>
      <c r="O351" s="72" t="s">
        <v>268</v>
      </c>
      <c r="P351" s="72" t="s">
        <v>413</v>
      </c>
      <c r="Q351" s="72" t="s">
        <v>284</v>
      </c>
      <c r="R351" s="72" t="s">
        <v>303</v>
      </c>
      <c r="S351" s="72" t="s">
        <v>435</v>
      </c>
      <c r="T351" s="39">
        <v>1</v>
      </c>
      <c r="U351" s="39">
        <v>2013</v>
      </c>
      <c r="V351" s="39" t="s">
        <v>118</v>
      </c>
      <c r="W351" s="39">
        <v>3</v>
      </c>
      <c r="X351" s="39">
        <v>1</v>
      </c>
      <c r="AC351" s="34" t="str">
        <f>_xlfn.XLOOKUP(J351,'COUNTRY CODES'!$B$2:$B$252,'COUNTRY CODES'!$A$2:$A$252,"")</f>
        <v/>
      </c>
    </row>
    <row r="352" spans="1:29" s="34" customFormat="1" ht="16" customHeight="1">
      <c r="A352" s="46" t="s">
        <v>351</v>
      </c>
      <c r="B352" s="34">
        <f t="shared" si="6"/>
        <v>47</v>
      </c>
      <c r="C352" s="34">
        <v>30</v>
      </c>
      <c r="D352" s="48">
        <v>0.48060000000000003</v>
      </c>
      <c r="E352" s="47">
        <v>0.29959999999999998</v>
      </c>
      <c r="F352" s="36"/>
      <c r="G352" s="36"/>
      <c r="H352" s="37">
        <v>13</v>
      </c>
      <c r="I352" s="37">
        <v>9</v>
      </c>
      <c r="J352" s="38" t="s">
        <v>65</v>
      </c>
      <c r="K352" s="38">
        <v>80</v>
      </c>
      <c r="L352" s="38" t="s">
        <v>119</v>
      </c>
      <c r="M352" s="38">
        <v>1</v>
      </c>
      <c r="N352" s="38" t="s">
        <v>228</v>
      </c>
      <c r="O352" s="72" t="s">
        <v>268</v>
      </c>
      <c r="P352" s="72" t="s">
        <v>413</v>
      </c>
      <c r="Q352" s="72" t="s">
        <v>284</v>
      </c>
      <c r="R352" s="72" t="s">
        <v>303</v>
      </c>
      <c r="S352" s="72" t="s">
        <v>435</v>
      </c>
      <c r="T352" s="39">
        <v>1</v>
      </c>
      <c r="U352" s="39">
        <v>2013</v>
      </c>
      <c r="V352" s="39" t="s">
        <v>118</v>
      </c>
      <c r="W352" s="39">
        <v>3</v>
      </c>
      <c r="X352" s="39">
        <v>1</v>
      </c>
      <c r="AC352" s="34" t="str">
        <f>_xlfn.XLOOKUP(J352,'COUNTRY CODES'!$B$2:$B$252,'COUNTRY CODES'!$A$2:$A$252,"")</f>
        <v/>
      </c>
    </row>
    <row r="353" spans="1:29" s="34" customFormat="1" ht="16" customHeight="1">
      <c r="A353" s="46" t="s">
        <v>351</v>
      </c>
      <c r="B353" s="34">
        <f t="shared" si="6"/>
        <v>47</v>
      </c>
      <c r="C353" s="34">
        <v>31</v>
      </c>
      <c r="D353" s="48">
        <v>-9.4000000000000004E-3</v>
      </c>
      <c r="E353" s="47">
        <v>4.5999999999999999E-3</v>
      </c>
      <c r="F353" s="36"/>
      <c r="G353" s="36"/>
      <c r="H353" s="37">
        <v>14</v>
      </c>
      <c r="I353" s="37">
        <v>9</v>
      </c>
      <c r="J353" s="38" t="s">
        <v>65</v>
      </c>
      <c r="K353" s="38">
        <v>145</v>
      </c>
      <c r="L353" s="38" t="s">
        <v>119</v>
      </c>
      <c r="M353" s="38">
        <v>1</v>
      </c>
      <c r="N353" s="38" t="s">
        <v>228</v>
      </c>
      <c r="O353" s="72" t="s">
        <v>268</v>
      </c>
      <c r="P353" s="72" t="s">
        <v>413</v>
      </c>
      <c r="Q353" s="72" t="s">
        <v>284</v>
      </c>
      <c r="R353" s="72" t="s">
        <v>303</v>
      </c>
      <c r="S353" s="72"/>
      <c r="T353" s="39">
        <v>1</v>
      </c>
      <c r="U353" s="39">
        <v>2013</v>
      </c>
      <c r="V353" s="39" t="s">
        <v>118</v>
      </c>
      <c r="W353" s="39">
        <v>3</v>
      </c>
      <c r="X353" s="39">
        <v>1</v>
      </c>
      <c r="AC353" s="34" t="str">
        <f>_xlfn.XLOOKUP(J353,'COUNTRY CODES'!$B$2:$B$252,'COUNTRY CODES'!$A$2:$A$252,"")</f>
        <v/>
      </c>
    </row>
    <row r="354" spans="1:29" s="34" customFormat="1" ht="16" customHeight="1">
      <c r="A354" s="46" t="s">
        <v>351</v>
      </c>
      <c r="B354" s="34">
        <f t="shared" si="6"/>
        <v>47</v>
      </c>
      <c r="C354" s="34">
        <v>32</v>
      </c>
      <c r="D354" s="48">
        <v>3.9899999999999998E-2</v>
      </c>
      <c r="E354" s="47">
        <v>9.2999999999999992E-3</v>
      </c>
      <c r="F354" s="36"/>
      <c r="G354" s="36"/>
      <c r="H354" s="37">
        <v>14</v>
      </c>
      <c r="I354" s="37">
        <v>9</v>
      </c>
      <c r="J354" s="38" t="s">
        <v>65</v>
      </c>
      <c r="K354" s="38">
        <v>39</v>
      </c>
      <c r="L354" s="38" t="s">
        <v>119</v>
      </c>
      <c r="M354" s="38">
        <v>1</v>
      </c>
      <c r="N354" s="38" t="s">
        <v>228</v>
      </c>
      <c r="O354" s="72" t="s">
        <v>268</v>
      </c>
      <c r="P354" s="72" t="s">
        <v>413</v>
      </c>
      <c r="Q354" s="72" t="s">
        <v>284</v>
      </c>
      <c r="R354" s="72" t="s">
        <v>303</v>
      </c>
      <c r="S354" s="72"/>
      <c r="T354" s="39">
        <v>1</v>
      </c>
      <c r="U354" s="39">
        <v>2013</v>
      </c>
      <c r="V354" s="39" t="s">
        <v>118</v>
      </c>
      <c r="W354" s="39">
        <v>3</v>
      </c>
      <c r="X354" s="39">
        <v>1</v>
      </c>
      <c r="AC354" s="34" t="str">
        <f>_xlfn.XLOOKUP(J354,'COUNTRY CODES'!$B$2:$B$252,'COUNTRY CODES'!$A$2:$A$252,"")</f>
        <v/>
      </c>
    </row>
    <row r="355" spans="1:29" s="34" customFormat="1" ht="16" customHeight="1">
      <c r="A355" s="46" t="s">
        <v>351</v>
      </c>
      <c r="B355" s="34">
        <f t="shared" si="6"/>
        <v>47</v>
      </c>
      <c r="C355" s="34">
        <v>33</v>
      </c>
      <c r="D355" s="48">
        <v>-4.5100000000000001E-2</v>
      </c>
      <c r="E355" s="47">
        <v>1.2999999999999999E-2</v>
      </c>
      <c r="F355" s="36"/>
      <c r="G355" s="36"/>
      <c r="H355" s="37">
        <v>14</v>
      </c>
      <c r="I355" s="37">
        <v>9</v>
      </c>
      <c r="J355" s="38" t="s">
        <v>65</v>
      </c>
      <c r="K355" s="38">
        <v>144</v>
      </c>
      <c r="L355" s="38" t="s">
        <v>119</v>
      </c>
      <c r="M355" s="38">
        <v>1</v>
      </c>
      <c r="N355" s="38" t="s">
        <v>228</v>
      </c>
      <c r="O355" s="72" t="s">
        <v>268</v>
      </c>
      <c r="P355" s="72" t="s">
        <v>413</v>
      </c>
      <c r="Q355" s="72" t="s">
        <v>284</v>
      </c>
      <c r="R355" s="72" t="s">
        <v>303</v>
      </c>
      <c r="S355" s="72" t="s">
        <v>435</v>
      </c>
      <c r="T355" s="39">
        <v>1</v>
      </c>
      <c r="U355" s="39">
        <v>2013</v>
      </c>
      <c r="V355" s="39" t="s">
        <v>118</v>
      </c>
      <c r="W355" s="39">
        <v>3</v>
      </c>
      <c r="X355" s="39">
        <v>1</v>
      </c>
      <c r="AC355" s="34" t="str">
        <f>_xlfn.XLOOKUP(J355,'COUNTRY CODES'!$B$2:$B$252,'COUNTRY CODES'!$A$2:$A$252,"")</f>
        <v/>
      </c>
    </row>
    <row r="356" spans="1:29" s="34" customFormat="1" ht="16" customHeight="1">
      <c r="A356" s="46" t="s">
        <v>351</v>
      </c>
      <c r="B356" s="34">
        <f t="shared" si="6"/>
        <v>47</v>
      </c>
      <c r="C356" s="34">
        <v>34</v>
      </c>
      <c r="D356" s="48">
        <v>0.01</v>
      </c>
      <c r="E356" s="47">
        <v>7.0000000000000001E-3</v>
      </c>
      <c r="F356" s="36"/>
      <c r="G356" s="36"/>
      <c r="H356" s="37">
        <v>14</v>
      </c>
      <c r="I356" s="37">
        <v>9</v>
      </c>
      <c r="J356" s="38" t="s">
        <v>65</v>
      </c>
      <c r="K356" s="38">
        <v>38</v>
      </c>
      <c r="L356" s="38" t="s">
        <v>119</v>
      </c>
      <c r="M356" s="38">
        <v>1</v>
      </c>
      <c r="N356" s="38" t="s">
        <v>228</v>
      </c>
      <c r="O356" s="72" t="s">
        <v>268</v>
      </c>
      <c r="P356" s="72" t="s">
        <v>413</v>
      </c>
      <c r="Q356" s="72" t="s">
        <v>284</v>
      </c>
      <c r="R356" s="72" t="s">
        <v>303</v>
      </c>
      <c r="S356" s="72" t="s">
        <v>435</v>
      </c>
      <c r="T356" s="39">
        <v>1</v>
      </c>
      <c r="U356" s="39">
        <v>2013</v>
      </c>
      <c r="V356" s="39" t="s">
        <v>118</v>
      </c>
      <c r="W356" s="39">
        <v>3</v>
      </c>
      <c r="X356" s="39">
        <v>1</v>
      </c>
      <c r="AC356" s="34" t="str">
        <f>_xlfn.XLOOKUP(J356,'COUNTRY CODES'!$B$2:$B$252,'COUNTRY CODES'!$A$2:$A$252,"")</f>
        <v/>
      </c>
    </row>
    <row r="357" spans="1:29" s="34" customFormat="1" ht="16" customHeight="1">
      <c r="A357" s="46" t="s">
        <v>351</v>
      </c>
      <c r="B357" s="34">
        <f t="shared" si="6"/>
        <v>47</v>
      </c>
      <c r="C357" s="34">
        <v>35</v>
      </c>
      <c r="D357" s="48">
        <v>-1.0500000000000001E-2</v>
      </c>
      <c r="E357" s="47">
        <v>5.4000000000000003E-3</v>
      </c>
      <c r="F357" s="36"/>
      <c r="G357" s="36"/>
      <c r="H357" s="37">
        <v>14</v>
      </c>
      <c r="I357" s="37">
        <v>9</v>
      </c>
      <c r="J357" s="38" t="s">
        <v>65</v>
      </c>
      <c r="K357" s="38">
        <v>132</v>
      </c>
      <c r="L357" s="38" t="s">
        <v>119</v>
      </c>
      <c r="M357" s="38">
        <v>1</v>
      </c>
      <c r="N357" s="38" t="s">
        <v>228</v>
      </c>
      <c r="O357" s="72" t="s">
        <v>268</v>
      </c>
      <c r="P357" s="72" t="s">
        <v>413</v>
      </c>
      <c r="Q357" s="72" t="s">
        <v>284</v>
      </c>
      <c r="R357" s="72" t="s">
        <v>303</v>
      </c>
      <c r="S357" s="72" t="s">
        <v>435</v>
      </c>
      <c r="T357" s="39">
        <v>1</v>
      </c>
      <c r="U357" s="39">
        <v>2013</v>
      </c>
      <c r="V357" s="39" t="s">
        <v>118</v>
      </c>
      <c r="W357" s="39">
        <v>3</v>
      </c>
      <c r="X357" s="39">
        <v>1</v>
      </c>
      <c r="AC357" s="34" t="str">
        <f>_xlfn.XLOOKUP(J357,'COUNTRY CODES'!$B$2:$B$252,'COUNTRY CODES'!$A$2:$A$252,"")</f>
        <v/>
      </c>
    </row>
    <row r="358" spans="1:29" s="34" customFormat="1" ht="16" customHeight="1">
      <c r="A358" s="46" t="s">
        <v>351</v>
      </c>
      <c r="B358" s="34">
        <f t="shared" si="6"/>
        <v>47</v>
      </c>
      <c r="C358" s="34">
        <v>36</v>
      </c>
      <c r="D358" s="48">
        <v>4.82E-2</v>
      </c>
      <c r="E358" s="47">
        <v>9.4000000000000004E-3</v>
      </c>
      <c r="F358" s="36"/>
      <c r="G358" s="36"/>
      <c r="H358" s="37">
        <v>14</v>
      </c>
      <c r="I358" s="37">
        <v>9</v>
      </c>
      <c r="J358" s="38" t="s">
        <v>65</v>
      </c>
      <c r="K358" s="38">
        <v>30</v>
      </c>
      <c r="L358" s="38" t="s">
        <v>119</v>
      </c>
      <c r="M358" s="38">
        <v>1</v>
      </c>
      <c r="N358" s="38" t="s">
        <v>228</v>
      </c>
      <c r="O358" s="72" t="s">
        <v>268</v>
      </c>
      <c r="P358" s="72" t="s">
        <v>413</v>
      </c>
      <c r="Q358" s="72" t="s">
        <v>284</v>
      </c>
      <c r="R358" s="72" t="s">
        <v>303</v>
      </c>
      <c r="S358" s="72" t="s">
        <v>435</v>
      </c>
      <c r="T358" s="39">
        <v>1</v>
      </c>
      <c r="U358" s="39">
        <v>2013</v>
      </c>
      <c r="V358" s="39" t="s">
        <v>118</v>
      </c>
      <c r="W358" s="39">
        <v>3</v>
      </c>
      <c r="X358" s="39">
        <v>1</v>
      </c>
      <c r="AC358" s="34" t="str">
        <f>_xlfn.XLOOKUP(J358,'COUNTRY CODES'!$B$2:$B$252,'COUNTRY CODES'!$A$2:$A$252,"")</f>
        <v/>
      </c>
    </row>
    <row r="359" spans="1:29" s="34" customFormat="1" ht="16" customHeight="1">
      <c r="A359" s="45" t="s">
        <v>160</v>
      </c>
      <c r="B359" s="34">
        <f t="shared" si="6"/>
        <v>48</v>
      </c>
      <c r="C359" s="34">
        <v>1</v>
      </c>
      <c r="D359" s="48">
        <v>0.16300000000000001</v>
      </c>
      <c r="E359" s="47">
        <v>7.5999999999999998E-2</v>
      </c>
      <c r="F359" s="36"/>
      <c r="G359" s="36"/>
      <c r="H359" s="37">
        <v>3</v>
      </c>
      <c r="I359" s="37">
        <v>15</v>
      </c>
      <c r="J359" s="38" t="s">
        <v>96</v>
      </c>
      <c r="K359" s="38">
        <v>1076</v>
      </c>
      <c r="L359" s="38" t="s">
        <v>161</v>
      </c>
      <c r="M359" s="38">
        <v>1</v>
      </c>
      <c r="N359" s="38" t="s">
        <v>74</v>
      </c>
      <c r="O359" s="72" t="s">
        <v>444</v>
      </c>
      <c r="P359" s="72" t="s">
        <v>407</v>
      </c>
      <c r="Q359" s="72"/>
      <c r="R359" s="72"/>
      <c r="S359" s="72"/>
      <c r="T359" s="39">
        <v>1</v>
      </c>
      <c r="U359" s="39">
        <v>2015</v>
      </c>
      <c r="V359" s="39" t="s">
        <v>162</v>
      </c>
      <c r="W359" s="39">
        <v>1</v>
      </c>
      <c r="X359" s="39">
        <v>2</v>
      </c>
      <c r="Y359" s="34" t="s">
        <v>140</v>
      </c>
      <c r="AC359" s="34" t="str">
        <f>_xlfn.XLOOKUP(J359,'COUNTRY CODES'!$B$2:$B$252,'COUNTRY CODES'!$A$2:$A$252,"")</f>
        <v xml:space="preserve">156; </v>
      </c>
    </row>
    <row r="360" spans="1:29" s="34" customFormat="1" ht="16" customHeight="1">
      <c r="A360" s="45" t="s">
        <v>160</v>
      </c>
      <c r="B360" s="34">
        <f t="shared" si="6"/>
        <v>48</v>
      </c>
      <c r="C360" s="34">
        <v>2</v>
      </c>
      <c r="D360" s="48">
        <v>0.16300000000000001</v>
      </c>
      <c r="E360" s="47">
        <v>7.3999999999999996E-2</v>
      </c>
      <c r="F360" s="36"/>
      <c r="G360" s="36"/>
      <c r="H360" s="37">
        <v>3</v>
      </c>
      <c r="I360" s="37">
        <v>15</v>
      </c>
      <c r="J360" s="38" t="s">
        <v>96</v>
      </c>
      <c r="K360" s="38">
        <v>1073</v>
      </c>
      <c r="L360" s="38" t="s">
        <v>161</v>
      </c>
      <c r="M360" s="38">
        <v>1</v>
      </c>
      <c r="N360" s="38" t="s">
        <v>74</v>
      </c>
      <c r="O360" s="72" t="s">
        <v>444</v>
      </c>
      <c r="P360" s="72" t="s">
        <v>407</v>
      </c>
      <c r="Q360" s="72" t="s">
        <v>411</v>
      </c>
      <c r="R360" s="72"/>
      <c r="S360" s="72"/>
      <c r="T360" s="39">
        <v>1</v>
      </c>
      <c r="U360" s="39">
        <v>2015</v>
      </c>
      <c r="V360" s="39" t="s">
        <v>162</v>
      </c>
      <c r="W360" s="39">
        <v>1</v>
      </c>
      <c r="X360" s="39">
        <v>2</v>
      </c>
      <c r="Y360" s="34" t="s">
        <v>140</v>
      </c>
      <c r="AC360" s="34" t="str">
        <f>_xlfn.XLOOKUP(J360,'COUNTRY CODES'!$B$2:$B$252,'COUNTRY CODES'!$A$2:$A$252,"")</f>
        <v xml:space="preserve">156; </v>
      </c>
    </row>
    <row r="361" spans="1:29" s="34" customFormat="1" ht="16" customHeight="1">
      <c r="A361" s="46" t="s">
        <v>215</v>
      </c>
      <c r="B361" s="34">
        <f t="shared" si="6"/>
        <v>49</v>
      </c>
      <c r="C361" s="34">
        <v>1</v>
      </c>
      <c r="D361" s="48">
        <v>1.3320000000000001</v>
      </c>
      <c r="E361" s="47"/>
      <c r="F361" s="36">
        <v>0.78700000000000003</v>
      </c>
      <c r="G361" s="36"/>
      <c r="H361" s="37">
        <v>1</v>
      </c>
      <c r="I361" s="37">
        <v>1</v>
      </c>
      <c r="J361" s="38" t="s">
        <v>671</v>
      </c>
      <c r="K361" s="38">
        <v>15</v>
      </c>
      <c r="L361" s="38" t="s">
        <v>217</v>
      </c>
      <c r="M361" s="38">
        <v>2</v>
      </c>
      <c r="N361" s="38" t="s">
        <v>73</v>
      </c>
      <c r="O361" s="72" t="s">
        <v>435</v>
      </c>
      <c r="P361" s="72" t="s">
        <v>439</v>
      </c>
      <c r="Q361" s="72" t="s">
        <v>445</v>
      </c>
      <c r="R361" s="72" t="s">
        <v>408</v>
      </c>
      <c r="S361" s="72"/>
      <c r="T361" s="39">
        <v>1</v>
      </c>
      <c r="U361" s="39">
        <v>2003</v>
      </c>
      <c r="V361" s="39" t="s">
        <v>216</v>
      </c>
      <c r="W361" s="34">
        <v>1</v>
      </c>
      <c r="X361" s="39">
        <v>1</v>
      </c>
      <c r="AC361" s="34" t="str">
        <f>_xlfn.XLOOKUP(J361,'COUNTRY CODES'!$B$2:$B$252,'COUNTRY CODES'!$A$2:$A$252,"")</f>
        <v xml:space="preserve">408; </v>
      </c>
    </row>
    <row r="362" spans="1:29" s="34" customFormat="1" ht="16" customHeight="1">
      <c r="A362" s="46" t="s">
        <v>215</v>
      </c>
      <c r="B362" s="34">
        <f t="shared" si="6"/>
        <v>49</v>
      </c>
      <c r="C362" s="34">
        <v>2</v>
      </c>
      <c r="D362" s="48">
        <v>0.46700000000000003</v>
      </c>
      <c r="E362" s="47"/>
      <c r="F362" s="36">
        <v>0.26500000000000001</v>
      </c>
      <c r="G362" s="36"/>
      <c r="H362" s="37">
        <v>1</v>
      </c>
      <c r="I362" s="37">
        <v>1</v>
      </c>
      <c r="J362" s="38" t="s">
        <v>671</v>
      </c>
      <c r="K362" s="38">
        <v>15</v>
      </c>
      <c r="L362" s="38" t="s">
        <v>217</v>
      </c>
      <c r="M362" s="38">
        <v>2</v>
      </c>
      <c r="N362" s="38" t="s">
        <v>73</v>
      </c>
      <c r="O362" s="72" t="s">
        <v>435</v>
      </c>
      <c r="P362" s="72" t="s">
        <v>439</v>
      </c>
      <c r="Q362" s="72" t="s">
        <v>445</v>
      </c>
      <c r="R362" s="72" t="s">
        <v>408</v>
      </c>
      <c r="S362" s="72"/>
      <c r="T362" s="39">
        <v>1</v>
      </c>
      <c r="U362" s="39">
        <v>2003</v>
      </c>
      <c r="V362" s="39" t="s">
        <v>216</v>
      </c>
      <c r="W362" s="34">
        <v>1</v>
      </c>
      <c r="X362" s="39">
        <v>1</v>
      </c>
      <c r="AC362" s="34" t="str">
        <f>_xlfn.XLOOKUP(J362,'COUNTRY CODES'!$B$2:$B$252,'COUNTRY CODES'!$A$2:$A$252,"")</f>
        <v xml:space="preserve">408; </v>
      </c>
    </row>
    <row r="363" spans="1:29" s="34" customFormat="1" ht="16" customHeight="1">
      <c r="A363" s="46" t="s">
        <v>215</v>
      </c>
      <c r="B363" s="34">
        <f t="shared" si="6"/>
        <v>49</v>
      </c>
      <c r="C363" s="34">
        <v>3</v>
      </c>
      <c r="D363" s="48">
        <v>1.0269999999999999</v>
      </c>
      <c r="E363" s="47"/>
      <c r="F363" s="36">
        <v>0.34899999999999998</v>
      </c>
      <c r="G363" s="36"/>
      <c r="H363" s="37">
        <v>1</v>
      </c>
      <c r="I363" s="37">
        <v>1</v>
      </c>
      <c r="J363" s="38" t="s">
        <v>671</v>
      </c>
      <c r="K363" s="38">
        <v>15</v>
      </c>
      <c r="L363" s="38" t="s">
        <v>217</v>
      </c>
      <c r="M363" s="38">
        <v>2</v>
      </c>
      <c r="N363" s="38" t="s">
        <v>73</v>
      </c>
      <c r="O363" s="72" t="s">
        <v>435</v>
      </c>
      <c r="P363" s="72" t="s">
        <v>439</v>
      </c>
      <c r="Q363" s="72" t="s">
        <v>445</v>
      </c>
      <c r="R363" s="72" t="s">
        <v>408</v>
      </c>
      <c r="S363" s="72"/>
      <c r="T363" s="39">
        <v>1</v>
      </c>
      <c r="U363" s="39">
        <v>2003</v>
      </c>
      <c r="V363" s="39" t="s">
        <v>216</v>
      </c>
      <c r="W363" s="34">
        <v>1</v>
      </c>
      <c r="X363" s="39">
        <v>1</v>
      </c>
      <c r="AC363" s="34" t="str">
        <f>_xlfn.XLOOKUP(J363,'COUNTRY CODES'!$B$2:$B$252,'COUNTRY CODES'!$A$2:$A$252,"")</f>
        <v xml:space="preserve">408; </v>
      </c>
    </row>
    <row r="364" spans="1:29" s="34" customFormat="1" ht="16" customHeight="1">
      <c r="A364" s="46" t="s">
        <v>215</v>
      </c>
      <c r="B364" s="34">
        <f t="shared" si="6"/>
        <v>49</v>
      </c>
      <c r="C364" s="34">
        <v>4</v>
      </c>
      <c r="D364" s="48">
        <v>1.7509999999999999</v>
      </c>
      <c r="E364" s="47"/>
      <c r="F364" s="36">
        <v>0.55600000000000005</v>
      </c>
      <c r="G364" s="36"/>
      <c r="H364" s="37">
        <v>1</v>
      </c>
      <c r="I364" s="37">
        <v>1</v>
      </c>
      <c r="J364" s="38" t="s">
        <v>671</v>
      </c>
      <c r="K364" s="38">
        <v>15</v>
      </c>
      <c r="L364" s="38" t="s">
        <v>217</v>
      </c>
      <c r="M364" s="38">
        <v>2</v>
      </c>
      <c r="N364" s="38" t="s">
        <v>73</v>
      </c>
      <c r="O364" s="72" t="s">
        <v>435</v>
      </c>
      <c r="P364" s="72" t="s">
        <v>439</v>
      </c>
      <c r="Q364" s="72" t="s">
        <v>445</v>
      </c>
      <c r="R364" s="72" t="s">
        <v>408</v>
      </c>
      <c r="S364" s="72"/>
      <c r="T364" s="39">
        <v>1</v>
      </c>
      <c r="U364" s="39">
        <v>2003</v>
      </c>
      <c r="V364" s="39" t="s">
        <v>216</v>
      </c>
      <c r="W364" s="34">
        <v>1</v>
      </c>
      <c r="X364" s="39">
        <v>1</v>
      </c>
      <c r="AC364" s="34" t="str">
        <f>_xlfn.XLOOKUP(J364,'COUNTRY CODES'!$B$2:$B$252,'COUNTRY CODES'!$A$2:$A$252,"")</f>
        <v xml:space="preserve">408; </v>
      </c>
    </row>
    <row r="365" spans="1:29" s="34" customFormat="1" ht="16" customHeight="1">
      <c r="A365" s="46" t="s">
        <v>215</v>
      </c>
      <c r="B365" s="34">
        <f t="shared" si="6"/>
        <v>49</v>
      </c>
      <c r="C365" s="34">
        <v>5</v>
      </c>
      <c r="D365" s="48">
        <v>0.315</v>
      </c>
      <c r="E365" s="47"/>
      <c r="F365" s="36">
        <v>0.113</v>
      </c>
      <c r="G365" s="36"/>
      <c r="H365" s="37">
        <v>1</v>
      </c>
      <c r="I365" s="37">
        <v>1</v>
      </c>
      <c r="J365" s="38" t="s">
        <v>671</v>
      </c>
      <c r="K365" s="38">
        <v>13</v>
      </c>
      <c r="L365" s="38" t="s">
        <v>217</v>
      </c>
      <c r="M365" s="38">
        <v>2</v>
      </c>
      <c r="N365" s="38" t="s">
        <v>73</v>
      </c>
      <c r="O365" s="72" t="s">
        <v>435</v>
      </c>
      <c r="P365" s="72" t="s">
        <v>439</v>
      </c>
      <c r="Q365" s="72" t="s">
        <v>445</v>
      </c>
      <c r="R365" s="72" t="s">
        <v>408</v>
      </c>
      <c r="S365" s="72"/>
      <c r="T365" s="39">
        <v>1</v>
      </c>
      <c r="U365" s="39">
        <v>2003</v>
      </c>
      <c r="V365" s="39" t="s">
        <v>216</v>
      </c>
      <c r="W365" s="34">
        <v>1</v>
      </c>
      <c r="X365" s="39">
        <v>1</v>
      </c>
      <c r="AC365" s="34" t="str">
        <f>_xlfn.XLOOKUP(J365,'COUNTRY CODES'!$B$2:$B$252,'COUNTRY CODES'!$A$2:$A$252,"")</f>
        <v xml:space="preserve">408; </v>
      </c>
    </row>
    <row r="366" spans="1:29" s="34" customFormat="1" ht="16" customHeight="1">
      <c r="A366" s="46" t="s">
        <v>215</v>
      </c>
      <c r="B366" s="34">
        <f t="shared" si="6"/>
        <v>49</v>
      </c>
      <c r="C366" s="34">
        <v>6</v>
      </c>
      <c r="D366" s="48">
        <v>-0.45</v>
      </c>
      <c r="E366" s="47"/>
      <c r="F366" s="36">
        <v>-0.17299999999999999</v>
      </c>
      <c r="G366" s="36"/>
      <c r="H366" s="37">
        <v>1</v>
      </c>
      <c r="I366" s="37">
        <v>1</v>
      </c>
      <c r="J366" s="38" t="s">
        <v>671</v>
      </c>
      <c r="K366" s="38">
        <v>13</v>
      </c>
      <c r="L366" s="38" t="s">
        <v>217</v>
      </c>
      <c r="M366" s="38">
        <v>2</v>
      </c>
      <c r="N366" s="38" t="s">
        <v>73</v>
      </c>
      <c r="O366" s="72" t="s">
        <v>435</v>
      </c>
      <c r="P366" s="72" t="s">
        <v>439</v>
      </c>
      <c r="Q366" s="72" t="s">
        <v>445</v>
      </c>
      <c r="R366" s="72" t="s">
        <v>408</v>
      </c>
      <c r="S366" s="72"/>
      <c r="T366" s="39">
        <v>1</v>
      </c>
      <c r="U366" s="39">
        <v>2003</v>
      </c>
      <c r="V366" s="39" t="s">
        <v>216</v>
      </c>
      <c r="W366" s="34">
        <v>1</v>
      </c>
      <c r="X366" s="39">
        <v>1</v>
      </c>
      <c r="AC366" s="34" t="str">
        <f>_xlfn.XLOOKUP(J366,'COUNTRY CODES'!$B$2:$B$252,'COUNTRY CODES'!$A$2:$A$252,"")</f>
        <v xml:space="preserve">408; </v>
      </c>
    </row>
    <row r="367" spans="1:29" s="34" customFormat="1" ht="16" customHeight="1">
      <c r="A367" s="46" t="s">
        <v>215</v>
      </c>
      <c r="B367" s="34">
        <f t="shared" si="6"/>
        <v>49</v>
      </c>
      <c r="C367" s="34">
        <v>7</v>
      </c>
      <c r="D367" s="48">
        <v>3.6960000000000002</v>
      </c>
      <c r="E367" s="47"/>
      <c r="F367" s="36">
        <v>0.77400000000000002</v>
      </c>
      <c r="G367" s="36"/>
      <c r="H367" s="37">
        <v>1</v>
      </c>
      <c r="I367" s="37">
        <v>1</v>
      </c>
      <c r="J367" s="38" t="s">
        <v>671</v>
      </c>
      <c r="K367" s="38">
        <v>13</v>
      </c>
      <c r="L367" s="38" t="s">
        <v>217</v>
      </c>
      <c r="M367" s="38">
        <v>2</v>
      </c>
      <c r="N367" s="38" t="s">
        <v>73</v>
      </c>
      <c r="O367" s="72" t="s">
        <v>435</v>
      </c>
      <c r="P367" s="72" t="s">
        <v>439</v>
      </c>
      <c r="Q367" s="72" t="s">
        <v>445</v>
      </c>
      <c r="R367" s="72" t="s">
        <v>408</v>
      </c>
      <c r="S367" s="72"/>
      <c r="T367" s="39">
        <v>1</v>
      </c>
      <c r="U367" s="39">
        <v>2003</v>
      </c>
      <c r="V367" s="39" t="s">
        <v>216</v>
      </c>
      <c r="W367" s="34">
        <v>1</v>
      </c>
      <c r="X367" s="39">
        <v>1</v>
      </c>
      <c r="AC367" s="34" t="str">
        <f>_xlfn.XLOOKUP(J367,'COUNTRY CODES'!$B$2:$B$252,'COUNTRY CODES'!$A$2:$A$252,"")</f>
        <v xml:space="preserve">408; </v>
      </c>
    </row>
    <row r="368" spans="1:29" s="34" customFormat="1" ht="16" customHeight="1">
      <c r="A368" s="46" t="s">
        <v>215</v>
      </c>
      <c r="B368" s="34">
        <f t="shared" si="6"/>
        <v>49</v>
      </c>
      <c r="C368" s="34">
        <v>8</v>
      </c>
      <c r="D368" s="48">
        <v>4.1740000000000004</v>
      </c>
      <c r="E368" s="47"/>
      <c r="F368" s="36">
        <v>0.91500000000000004</v>
      </c>
      <c r="G368" s="36"/>
      <c r="H368" s="37">
        <v>1</v>
      </c>
      <c r="I368" s="37">
        <v>1</v>
      </c>
      <c r="J368" s="38" t="s">
        <v>671</v>
      </c>
      <c r="K368" s="38">
        <v>13</v>
      </c>
      <c r="L368" s="38" t="s">
        <v>217</v>
      </c>
      <c r="M368" s="38">
        <v>2</v>
      </c>
      <c r="N368" s="38" t="s">
        <v>73</v>
      </c>
      <c r="O368" s="72" t="s">
        <v>435</v>
      </c>
      <c r="P368" s="72" t="s">
        <v>439</v>
      </c>
      <c r="Q368" s="72" t="s">
        <v>445</v>
      </c>
      <c r="R368" s="72" t="s">
        <v>408</v>
      </c>
      <c r="S368" s="72"/>
      <c r="T368" s="39">
        <v>1</v>
      </c>
      <c r="U368" s="39">
        <v>2003</v>
      </c>
      <c r="V368" s="39" t="s">
        <v>216</v>
      </c>
      <c r="W368" s="34">
        <v>1</v>
      </c>
      <c r="X368" s="39">
        <v>1</v>
      </c>
      <c r="AC368" s="34" t="str">
        <f>_xlfn.XLOOKUP(J368,'COUNTRY CODES'!$B$2:$B$252,'COUNTRY CODES'!$A$2:$A$252,"")</f>
        <v xml:space="preserve">408; </v>
      </c>
    </row>
    <row r="369" spans="1:29" s="34" customFormat="1" ht="16" customHeight="1">
      <c r="A369" s="46" t="s">
        <v>195</v>
      </c>
      <c r="B369" s="34">
        <f t="shared" si="6"/>
        <v>50</v>
      </c>
      <c r="C369" s="34">
        <v>1</v>
      </c>
      <c r="D369" s="48">
        <v>1.2999999999999999E-2</v>
      </c>
      <c r="E369" s="47">
        <v>6.0000000000000001E-3</v>
      </c>
      <c r="F369" s="36"/>
      <c r="G369" s="36"/>
      <c r="H369" s="37">
        <v>1</v>
      </c>
      <c r="I369" s="37">
        <v>9</v>
      </c>
      <c r="J369" s="38" t="s">
        <v>200</v>
      </c>
      <c r="K369" s="38">
        <v>74</v>
      </c>
      <c r="L369" s="38" t="s">
        <v>201</v>
      </c>
      <c r="M369" s="38">
        <v>1</v>
      </c>
      <c r="N369" s="38" t="s">
        <v>74</v>
      </c>
      <c r="O369" s="72" t="s">
        <v>413</v>
      </c>
      <c r="P369" s="72" t="s">
        <v>287</v>
      </c>
      <c r="Q369" s="72" t="s">
        <v>391</v>
      </c>
      <c r="R369" s="72" t="s">
        <v>311</v>
      </c>
      <c r="S369" s="72"/>
      <c r="T369" s="39">
        <v>1</v>
      </c>
      <c r="U369" s="39">
        <v>2008</v>
      </c>
      <c r="V369" s="39" t="s">
        <v>202</v>
      </c>
      <c r="W369" s="34">
        <v>3</v>
      </c>
      <c r="X369" s="39">
        <v>1</v>
      </c>
      <c r="AC369" s="34" t="s">
        <v>971</v>
      </c>
    </row>
    <row r="370" spans="1:29" s="34" customFormat="1" ht="16" customHeight="1">
      <c r="A370" s="46" t="s">
        <v>195</v>
      </c>
      <c r="B370" s="34">
        <f t="shared" si="6"/>
        <v>50</v>
      </c>
      <c r="C370" s="34">
        <v>2</v>
      </c>
      <c r="D370" s="48">
        <v>2.8000000000000001E-2</v>
      </c>
      <c r="E370" s="47">
        <v>1.4E-2</v>
      </c>
      <c r="F370" s="36"/>
      <c r="G370" s="36"/>
      <c r="H370" s="37">
        <v>1</v>
      </c>
      <c r="I370" s="37">
        <v>1</v>
      </c>
      <c r="J370" s="38" t="s">
        <v>200</v>
      </c>
      <c r="K370" s="38">
        <v>74</v>
      </c>
      <c r="L370" s="38" t="s">
        <v>201</v>
      </c>
      <c r="M370" s="38">
        <v>1</v>
      </c>
      <c r="N370" s="38" t="s">
        <v>74</v>
      </c>
      <c r="O370" s="72" t="s">
        <v>413</v>
      </c>
      <c r="P370" s="72" t="s">
        <v>287</v>
      </c>
      <c r="Q370" s="72" t="s">
        <v>391</v>
      </c>
      <c r="R370" s="72" t="s">
        <v>311</v>
      </c>
      <c r="S370" s="72"/>
      <c r="T370" s="39">
        <v>1</v>
      </c>
      <c r="U370" s="39">
        <v>2008</v>
      </c>
      <c r="V370" s="39" t="s">
        <v>202</v>
      </c>
      <c r="W370" s="34">
        <v>3</v>
      </c>
      <c r="X370" s="39">
        <v>1</v>
      </c>
      <c r="AC370" s="34" t="s">
        <v>971</v>
      </c>
    </row>
    <row r="371" spans="1:29" s="34" customFormat="1" ht="16" customHeight="1">
      <c r="A371" s="46" t="s">
        <v>195</v>
      </c>
      <c r="B371" s="34">
        <f t="shared" si="6"/>
        <v>50</v>
      </c>
      <c r="C371" s="34">
        <v>3</v>
      </c>
      <c r="D371" s="48">
        <v>8.0000000000000002E-3</v>
      </c>
      <c r="E371" s="47">
        <v>6.0000000000000001E-3</v>
      </c>
      <c r="F371" s="36"/>
      <c r="G371" s="36"/>
      <c r="H371" s="37">
        <v>1</v>
      </c>
      <c r="I371" s="37">
        <v>9</v>
      </c>
      <c r="J371" s="38" t="s">
        <v>200</v>
      </c>
      <c r="K371" s="38">
        <v>73</v>
      </c>
      <c r="L371" s="38" t="s">
        <v>201</v>
      </c>
      <c r="M371" s="38">
        <v>1</v>
      </c>
      <c r="N371" s="38" t="s">
        <v>74</v>
      </c>
      <c r="O371" s="72" t="s">
        <v>413</v>
      </c>
      <c r="P371" s="72" t="s">
        <v>287</v>
      </c>
      <c r="Q371" s="72" t="s">
        <v>391</v>
      </c>
      <c r="R371" s="72" t="s">
        <v>311</v>
      </c>
      <c r="S371" s="72"/>
      <c r="T371" s="39">
        <v>1</v>
      </c>
      <c r="U371" s="39">
        <v>2008</v>
      </c>
      <c r="V371" s="39" t="s">
        <v>202</v>
      </c>
      <c r="W371" s="34">
        <v>3</v>
      </c>
      <c r="X371" s="39">
        <v>1</v>
      </c>
      <c r="AC371" s="34" t="s">
        <v>971</v>
      </c>
    </row>
    <row r="372" spans="1:29" s="34" customFormat="1" ht="16" customHeight="1">
      <c r="A372" s="46" t="s">
        <v>195</v>
      </c>
      <c r="B372" s="34">
        <f t="shared" si="6"/>
        <v>50</v>
      </c>
      <c r="C372" s="34">
        <v>4</v>
      </c>
      <c r="D372" s="48">
        <v>1.7000000000000001E-2</v>
      </c>
      <c r="E372" s="47">
        <v>1.4999999999999999E-2</v>
      </c>
      <c r="F372" s="36"/>
      <c r="G372" s="36"/>
      <c r="H372" s="37">
        <v>1</v>
      </c>
      <c r="I372" s="37">
        <v>1</v>
      </c>
      <c r="J372" s="38" t="s">
        <v>200</v>
      </c>
      <c r="K372" s="38">
        <v>73</v>
      </c>
      <c r="L372" s="38" t="s">
        <v>201</v>
      </c>
      <c r="M372" s="38">
        <v>1</v>
      </c>
      <c r="N372" s="38" t="s">
        <v>74</v>
      </c>
      <c r="O372" s="72" t="s">
        <v>413</v>
      </c>
      <c r="P372" s="72" t="s">
        <v>287</v>
      </c>
      <c r="Q372" s="72" t="s">
        <v>391</v>
      </c>
      <c r="R372" s="72" t="s">
        <v>311</v>
      </c>
      <c r="S372" s="72"/>
      <c r="T372" s="39">
        <v>1</v>
      </c>
      <c r="U372" s="39">
        <v>2008</v>
      </c>
      <c r="V372" s="39" t="s">
        <v>202</v>
      </c>
      <c r="W372" s="34">
        <v>3</v>
      </c>
      <c r="X372" s="39">
        <v>1</v>
      </c>
      <c r="AC372" s="34" t="s">
        <v>971</v>
      </c>
    </row>
    <row r="373" spans="1:29" s="34" customFormat="1" ht="16" customHeight="1">
      <c r="A373" s="46" t="s">
        <v>195</v>
      </c>
      <c r="B373" s="34">
        <f t="shared" si="6"/>
        <v>50</v>
      </c>
      <c r="C373" s="34">
        <v>5</v>
      </c>
      <c r="D373" s="48">
        <v>1.4999999999999999E-2</v>
      </c>
      <c r="E373" s="47">
        <v>6.0000000000000001E-3</v>
      </c>
      <c r="F373" s="36"/>
      <c r="G373" s="36"/>
      <c r="H373" s="37">
        <v>1</v>
      </c>
      <c r="I373" s="37">
        <v>9</v>
      </c>
      <c r="J373" s="38" t="s">
        <v>200</v>
      </c>
      <c r="K373" s="38">
        <v>73</v>
      </c>
      <c r="L373" s="38" t="s">
        <v>201</v>
      </c>
      <c r="M373" s="38">
        <v>1</v>
      </c>
      <c r="N373" s="38" t="s">
        <v>74</v>
      </c>
      <c r="O373" s="72" t="s">
        <v>413</v>
      </c>
      <c r="P373" s="72" t="s">
        <v>287</v>
      </c>
      <c r="Q373" s="72" t="s">
        <v>391</v>
      </c>
      <c r="R373" s="72" t="s">
        <v>311</v>
      </c>
      <c r="S373" s="72"/>
      <c r="T373" s="39">
        <v>1</v>
      </c>
      <c r="U373" s="39">
        <v>2008</v>
      </c>
      <c r="V373" s="39" t="s">
        <v>202</v>
      </c>
      <c r="W373" s="34">
        <v>3</v>
      </c>
      <c r="X373" s="39">
        <v>1</v>
      </c>
      <c r="AC373" s="34" t="s">
        <v>971</v>
      </c>
    </row>
    <row r="374" spans="1:29" s="34" customFormat="1" ht="16" customHeight="1">
      <c r="A374" s="46" t="s">
        <v>195</v>
      </c>
      <c r="B374" s="34">
        <f t="shared" si="6"/>
        <v>50</v>
      </c>
      <c r="C374" s="34">
        <v>6</v>
      </c>
      <c r="D374" s="48">
        <v>1.4999999999999999E-2</v>
      </c>
      <c r="E374" s="47">
        <v>7.0000000000000001E-3</v>
      </c>
      <c r="F374" s="36"/>
      <c r="G374" s="36"/>
      <c r="H374" s="37">
        <v>1</v>
      </c>
      <c r="I374" s="37">
        <v>9</v>
      </c>
      <c r="J374" s="38" t="s">
        <v>200</v>
      </c>
      <c r="K374" s="38">
        <v>72</v>
      </c>
      <c r="L374" s="38" t="s">
        <v>201</v>
      </c>
      <c r="M374" s="38">
        <v>1</v>
      </c>
      <c r="N374" s="38" t="s">
        <v>74</v>
      </c>
      <c r="O374" s="72" t="s">
        <v>413</v>
      </c>
      <c r="P374" s="72" t="s">
        <v>287</v>
      </c>
      <c r="Q374" s="72" t="s">
        <v>391</v>
      </c>
      <c r="R374" s="72" t="s">
        <v>311</v>
      </c>
      <c r="S374" s="72"/>
      <c r="T374" s="39">
        <v>1</v>
      </c>
      <c r="U374" s="39">
        <v>2008</v>
      </c>
      <c r="V374" s="39" t="s">
        <v>202</v>
      </c>
      <c r="W374" s="34">
        <v>3</v>
      </c>
      <c r="X374" s="39">
        <v>1</v>
      </c>
      <c r="AC374" s="34" t="s">
        <v>971</v>
      </c>
    </row>
    <row r="375" spans="1:29" s="34" customFormat="1" ht="16" customHeight="1">
      <c r="A375" s="46" t="s">
        <v>195</v>
      </c>
      <c r="B375" s="34">
        <f t="shared" si="6"/>
        <v>50</v>
      </c>
      <c r="C375" s="34">
        <v>7</v>
      </c>
      <c r="D375" s="48">
        <v>1.6E-2</v>
      </c>
      <c r="E375" s="47">
        <v>6.0000000000000001E-3</v>
      </c>
      <c r="F375" s="36"/>
      <c r="G375" s="36"/>
      <c r="H375" s="37">
        <v>1</v>
      </c>
      <c r="I375" s="37">
        <v>9</v>
      </c>
      <c r="J375" s="38" t="s">
        <v>200</v>
      </c>
      <c r="K375" s="38">
        <v>74</v>
      </c>
      <c r="L375" s="38" t="s">
        <v>201</v>
      </c>
      <c r="M375" s="38">
        <v>1</v>
      </c>
      <c r="N375" s="38" t="s">
        <v>74</v>
      </c>
      <c r="O375" s="72" t="s">
        <v>413</v>
      </c>
      <c r="P375" s="72" t="s">
        <v>287</v>
      </c>
      <c r="Q375" s="72" t="s">
        <v>391</v>
      </c>
      <c r="R375" s="72" t="s">
        <v>311</v>
      </c>
      <c r="S375" s="72"/>
      <c r="T375" s="39">
        <v>1</v>
      </c>
      <c r="U375" s="39">
        <v>2008</v>
      </c>
      <c r="V375" s="39" t="s">
        <v>202</v>
      </c>
      <c r="W375" s="34">
        <v>3</v>
      </c>
      <c r="X375" s="39">
        <v>1</v>
      </c>
      <c r="AC375" s="34" t="s">
        <v>971</v>
      </c>
    </row>
    <row r="376" spans="1:29" s="34" customFormat="1" ht="16" customHeight="1">
      <c r="A376" s="46" t="s">
        <v>195</v>
      </c>
      <c r="B376" s="34">
        <f t="shared" si="6"/>
        <v>50</v>
      </c>
      <c r="C376" s="34">
        <v>8</v>
      </c>
      <c r="D376" s="48">
        <v>1.4E-2</v>
      </c>
      <c r="E376" s="47">
        <v>6.0000000000000001E-3</v>
      </c>
      <c r="F376" s="36"/>
      <c r="G376" s="36"/>
      <c r="H376" s="37">
        <v>1</v>
      </c>
      <c r="I376" s="37">
        <v>9</v>
      </c>
      <c r="J376" s="38" t="s">
        <v>200</v>
      </c>
      <c r="K376" s="38">
        <v>74</v>
      </c>
      <c r="L376" s="38" t="s">
        <v>201</v>
      </c>
      <c r="M376" s="38">
        <v>1</v>
      </c>
      <c r="N376" s="38" t="s">
        <v>74</v>
      </c>
      <c r="O376" s="72" t="s">
        <v>413</v>
      </c>
      <c r="P376" s="72" t="s">
        <v>287</v>
      </c>
      <c r="Q376" s="72" t="s">
        <v>391</v>
      </c>
      <c r="R376" s="72" t="s">
        <v>311</v>
      </c>
      <c r="S376" s="72"/>
      <c r="T376" s="39">
        <v>1</v>
      </c>
      <c r="U376" s="39">
        <v>2008</v>
      </c>
      <c r="V376" s="39" t="s">
        <v>202</v>
      </c>
      <c r="W376" s="34">
        <v>3</v>
      </c>
      <c r="X376" s="39">
        <v>1</v>
      </c>
      <c r="AC376" s="34" t="s">
        <v>971</v>
      </c>
    </row>
    <row r="377" spans="1:29" s="34" customFormat="1" ht="16" customHeight="1">
      <c r="A377" s="46" t="s">
        <v>195</v>
      </c>
      <c r="B377" s="34">
        <f t="shared" si="6"/>
        <v>50</v>
      </c>
      <c r="C377" s="34">
        <v>9</v>
      </c>
      <c r="D377" s="48">
        <v>1.7000000000000001E-2</v>
      </c>
      <c r="E377" s="47">
        <v>6.0000000000000001E-3</v>
      </c>
      <c r="F377" s="36"/>
      <c r="G377" s="36"/>
      <c r="H377" s="37">
        <v>1</v>
      </c>
      <c r="I377" s="37">
        <v>9</v>
      </c>
      <c r="J377" s="38" t="s">
        <v>200</v>
      </c>
      <c r="K377" s="38">
        <v>74</v>
      </c>
      <c r="L377" s="38" t="s">
        <v>201</v>
      </c>
      <c r="M377" s="38">
        <v>1</v>
      </c>
      <c r="N377" s="38" t="s">
        <v>74</v>
      </c>
      <c r="O377" s="72" t="s">
        <v>413</v>
      </c>
      <c r="P377" s="72" t="s">
        <v>287</v>
      </c>
      <c r="Q377" s="72" t="s">
        <v>391</v>
      </c>
      <c r="R377" s="72" t="s">
        <v>311</v>
      </c>
      <c r="S377" s="72"/>
      <c r="T377" s="39">
        <v>1</v>
      </c>
      <c r="U377" s="39">
        <v>2008</v>
      </c>
      <c r="V377" s="39" t="s">
        <v>202</v>
      </c>
      <c r="W377" s="34">
        <v>3</v>
      </c>
      <c r="X377" s="39">
        <v>1</v>
      </c>
      <c r="AC377" s="34" t="s">
        <v>971</v>
      </c>
    </row>
    <row r="378" spans="1:29" s="34" customFormat="1" ht="16" customHeight="1">
      <c r="A378" s="46" t="s">
        <v>195</v>
      </c>
      <c r="B378" s="34">
        <f t="shared" si="6"/>
        <v>50</v>
      </c>
      <c r="C378" s="34">
        <v>10</v>
      </c>
      <c r="D378" s="48">
        <v>1.6E-2</v>
      </c>
      <c r="E378" s="47">
        <v>5.0000000000000001E-3</v>
      </c>
      <c r="F378" s="36"/>
      <c r="G378" s="36"/>
      <c r="H378" s="37">
        <v>1</v>
      </c>
      <c r="I378" s="37">
        <v>9</v>
      </c>
      <c r="J378" s="38" t="s">
        <v>200</v>
      </c>
      <c r="K378" s="38">
        <v>73</v>
      </c>
      <c r="L378" s="38" t="s">
        <v>201</v>
      </c>
      <c r="M378" s="38">
        <v>1</v>
      </c>
      <c r="N378" s="38" t="s">
        <v>74</v>
      </c>
      <c r="O378" s="72" t="s">
        <v>413</v>
      </c>
      <c r="P378" s="72" t="s">
        <v>287</v>
      </c>
      <c r="Q378" s="72" t="s">
        <v>391</v>
      </c>
      <c r="R378" s="72" t="s">
        <v>311</v>
      </c>
      <c r="S378" s="72"/>
      <c r="T378" s="39">
        <v>1</v>
      </c>
      <c r="U378" s="39">
        <v>2008</v>
      </c>
      <c r="V378" s="39" t="s">
        <v>202</v>
      </c>
      <c r="W378" s="34">
        <v>3</v>
      </c>
      <c r="X378" s="39">
        <v>1</v>
      </c>
      <c r="AC378" s="34" t="s">
        <v>971</v>
      </c>
    </row>
    <row r="379" spans="1:29" s="34" customFormat="1" ht="16" customHeight="1">
      <c r="A379" s="46" t="s">
        <v>195</v>
      </c>
      <c r="B379" s="34">
        <f t="shared" si="6"/>
        <v>50</v>
      </c>
      <c r="C379" s="34">
        <v>11</v>
      </c>
      <c r="D379" s="48">
        <v>1.7000000000000001E-2</v>
      </c>
      <c r="E379" s="47">
        <v>6.0000000000000001E-3</v>
      </c>
      <c r="F379" s="36"/>
      <c r="G379" s="36"/>
      <c r="H379" s="37">
        <v>1</v>
      </c>
      <c r="I379" s="37">
        <v>9</v>
      </c>
      <c r="J379" s="38" t="s">
        <v>200</v>
      </c>
      <c r="K379" s="38">
        <v>67</v>
      </c>
      <c r="L379" s="38" t="s">
        <v>201</v>
      </c>
      <c r="M379" s="38">
        <v>1</v>
      </c>
      <c r="N379" s="38" t="s">
        <v>74</v>
      </c>
      <c r="O379" s="72" t="s">
        <v>413</v>
      </c>
      <c r="P379" s="72" t="s">
        <v>287</v>
      </c>
      <c r="Q379" s="72" t="s">
        <v>391</v>
      </c>
      <c r="R379" s="72" t="s">
        <v>311</v>
      </c>
      <c r="S379" s="72"/>
      <c r="T379" s="39">
        <v>1</v>
      </c>
      <c r="U379" s="39">
        <v>2008</v>
      </c>
      <c r="V379" s="39" t="s">
        <v>202</v>
      </c>
      <c r="W379" s="34">
        <v>3</v>
      </c>
      <c r="X379" s="39">
        <v>1</v>
      </c>
      <c r="AC379" s="34" t="s">
        <v>971</v>
      </c>
    </row>
    <row r="380" spans="1:29" s="34" customFormat="1" ht="16" customHeight="1">
      <c r="A380" s="46" t="s">
        <v>260</v>
      </c>
      <c r="B380" s="34">
        <f t="shared" si="6"/>
        <v>51</v>
      </c>
      <c r="C380" s="34">
        <v>1</v>
      </c>
      <c r="D380" s="48">
        <v>-3.0000000000000001E-3</v>
      </c>
      <c r="E380" s="47"/>
      <c r="F380" s="36">
        <v>-0.92</v>
      </c>
      <c r="G380" s="36"/>
      <c r="H380" s="37">
        <v>1</v>
      </c>
      <c r="I380" s="37">
        <v>1</v>
      </c>
      <c r="J380" s="38" t="s">
        <v>153</v>
      </c>
      <c r="K380" s="38">
        <v>253</v>
      </c>
      <c r="L380" s="38" t="s">
        <v>56</v>
      </c>
      <c r="M380" s="38">
        <v>1</v>
      </c>
      <c r="N380" s="38" t="s">
        <v>74</v>
      </c>
      <c r="O380" s="72" t="s">
        <v>435</v>
      </c>
      <c r="P380" s="72" t="s">
        <v>395</v>
      </c>
      <c r="Q380" s="72"/>
      <c r="R380" s="72"/>
      <c r="S380" s="72"/>
      <c r="T380" s="39">
        <v>1</v>
      </c>
      <c r="U380" s="39">
        <v>2017</v>
      </c>
      <c r="V380" s="39" t="s">
        <v>261</v>
      </c>
      <c r="W380" s="34">
        <v>3</v>
      </c>
      <c r="X380" s="39">
        <v>1</v>
      </c>
      <c r="AC380" s="34" t="s">
        <v>972</v>
      </c>
    </row>
    <row r="381" spans="1:29" s="34" customFormat="1" ht="16" customHeight="1">
      <c r="A381" s="46" t="s">
        <v>260</v>
      </c>
      <c r="B381" s="34">
        <f t="shared" si="6"/>
        <v>51</v>
      </c>
      <c r="C381" s="34">
        <v>2</v>
      </c>
      <c r="D381" s="48">
        <v>3.0000000000000001E-3</v>
      </c>
      <c r="E381" s="47"/>
      <c r="F381" s="36">
        <v>0.95</v>
      </c>
      <c r="G381" s="36"/>
      <c r="H381" s="37">
        <v>1</v>
      </c>
      <c r="I381" s="37">
        <v>1</v>
      </c>
      <c r="J381" s="38" t="s">
        <v>153</v>
      </c>
      <c r="K381" s="38">
        <v>198</v>
      </c>
      <c r="L381" s="38" t="s">
        <v>56</v>
      </c>
      <c r="M381" s="38">
        <v>1</v>
      </c>
      <c r="N381" s="38" t="s">
        <v>74</v>
      </c>
      <c r="O381" s="72" t="s">
        <v>435</v>
      </c>
      <c r="P381" s="72" t="s">
        <v>395</v>
      </c>
      <c r="Q381" s="72" t="s">
        <v>308</v>
      </c>
      <c r="R381" s="72"/>
      <c r="S381" s="72"/>
      <c r="T381" s="39">
        <v>1</v>
      </c>
      <c r="U381" s="39">
        <v>2017</v>
      </c>
      <c r="V381" s="39" t="s">
        <v>261</v>
      </c>
      <c r="W381" s="34">
        <v>3</v>
      </c>
      <c r="X381" s="39">
        <v>1</v>
      </c>
      <c r="AC381" s="34" t="s">
        <v>972</v>
      </c>
    </row>
    <row r="382" spans="1:29" s="34" customFormat="1" ht="16" customHeight="1">
      <c r="A382" s="46" t="s">
        <v>260</v>
      </c>
      <c r="B382" s="34">
        <f t="shared" si="6"/>
        <v>51</v>
      </c>
      <c r="C382" s="34">
        <v>3</v>
      </c>
      <c r="D382" s="48">
        <v>5.0000000000000001E-3</v>
      </c>
      <c r="E382" s="47"/>
      <c r="F382" s="36">
        <v>1.43</v>
      </c>
      <c r="G382" s="36"/>
      <c r="H382" s="37">
        <v>1</v>
      </c>
      <c r="I382" s="37">
        <v>1</v>
      </c>
      <c r="J382" s="38" t="s">
        <v>153</v>
      </c>
      <c r="K382" s="38">
        <v>193</v>
      </c>
      <c r="L382" s="38" t="s">
        <v>56</v>
      </c>
      <c r="M382" s="38">
        <v>1</v>
      </c>
      <c r="N382" s="38" t="s">
        <v>74</v>
      </c>
      <c r="O382" s="72" t="s">
        <v>435</v>
      </c>
      <c r="P382" s="72" t="s">
        <v>395</v>
      </c>
      <c r="Q382" s="72" t="s">
        <v>308</v>
      </c>
      <c r="R382" s="72" t="s">
        <v>299</v>
      </c>
      <c r="S382" s="72"/>
      <c r="T382" s="39">
        <v>1</v>
      </c>
      <c r="U382" s="39">
        <v>2017</v>
      </c>
      <c r="V382" s="39" t="s">
        <v>261</v>
      </c>
      <c r="W382" s="34">
        <v>3</v>
      </c>
      <c r="X382" s="39">
        <v>1</v>
      </c>
      <c r="AC382" s="34" t="s">
        <v>972</v>
      </c>
    </row>
    <row r="383" spans="1:29" s="34" customFormat="1" ht="16" customHeight="1">
      <c r="A383" s="46" t="s">
        <v>260</v>
      </c>
      <c r="B383" s="34">
        <f t="shared" si="6"/>
        <v>51</v>
      </c>
      <c r="C383" s="34">
        <v>4</v>
      </c>
      <c r="D383" s="48">
        <v>8.9999999999999993E-3</v>
      </c>
      <c r="E383" s="47"/>
      <c r="F383" s="36">
        <v>2.36</v>
      </c>
      <c r="G383" s="36"/>
      <c r="H383" s="37">
        <v>1</v>
      </c>
      <c r="I383" s="37">
        <v>1</v>
      </c>
      <c r="J383" s="38" t="s">
        <v>153</v>
      </c>
      <c r="K383" s="38">
        <v>192</v>
      </c>
      <c r="L383" s="38" t="s">
        <v>56</v>
      </c>
      <c r="M383" s="38">
        <v>1</v>
      </c>
      <c r="N383" s="38" t="s">
        <v>74</v>
      </c>
      <c r="O383" s="72" t="s">
        <v>435</v>
      </c>
      <c r="P383" s="72" t="s">
        <v>395</v>
      </c>
      <c r="Q383" s="72" t="s">
        <v>308</v>
      </c>
      <c r="R383" s="72" t="s">
        <v>299</v>
      </c>
      <c r="S383" s="72" t="s">
        <v>303</v>
      </c>
      <c r="T383" s="39">
        <v>1</v>
      </c>
      <c r="U383" s="39">
        <v>2017</v>
      </c>
      <c r="V383" s="39" t="s">
        <v>261</v>
      </c>
      <c r="W383" s="34">
        <v>3</v>
      </c>
      <c r="X383" s="39">
        <v>1</v>
      </c>
      <c r="AC383" s="34" t="s">
        <v>972</v>
      </c>
    </row>
    <row r="384" spans="1:29" s="34" customFormat="1" ht="16" customHeight="1">
      <c r="A384" s="46" t="s">
        <v>260</v>
      </c>
      <c r="B384" s="34">
        <f t="shared" si="6"/>
        <v>51</v>
      </c>
      <c r="C384" s="34">
        <v>5</v>
      </c>
      <c r="D384" s="48">
        <v>7.0000000000000001E-3</v>
      </c>
      <c r="E384" s="47"/>
      <c r="F384" s="36">
        <v>1.92</v>
      </c>
      <c r="G384" s="36"/>
      <c r="H384" s="37">
        <v>1</v>
      </c>
      <c r="I384" s="37">
        <v>1</v>
      </c>
      <c r="J384" s="38" t="s">
        <v>153</v>
      </c>
      <c r="K384" s="38">
        <v>190</v>
      </c>
      <c r="L384" s="38" t="s">
        <v>56</v>
      </c>
      <c r="M384" s="38">
        <v>1</v>
      </c>
      <c r="N384" s="38" t="s">
        <v>74</v>
      </c>
      <c r="O384" s="72" t="s">
        <v>435</v>
      </c>
      <c r="P384" s="72" t="s">
        <v>395</v>
      </c>
      <c r="Q384" s="72" t="s">
        <v>308</v>
      </c>
      <c r="R384" s="72" t="s">
        <v>299</v>
      </c>
      <c r="S384" s="72" t="s">
        <v>303</v>
      </c>
      <c r="T384" s="39">
        <v>1</v>
      </c>
      <c r="U384" s="39">
        <v>2017</v>
      </c>
      <c r="V384" s="39" t="s">
        <v>261</v>
      </c>
      <c r="W384" s="34">
        <v>3</v>
      </c>
      <c r="X384" s="39">
        <v>1</v>
      </c>
      <c r="AC384" s="34" t="s">
        <v>972</v>
      </c>
    </row>
    <row r="385" spans="1:29" s="34" customFormat="1" ht="16" customHeight="1">
      <c r="A385" s="46" t="s">
        <v>260</v>
      </c>
      <c r="B385" s="34">
        <f t="shared" si="6"/>
        <v>51</v>
      </c>
      <c r="C385" s="34">
        <v>6</v>
      </c>
      <c r="D385" s="48">
        <v>8.9999999999999993E-3</v>
      </c>
      <c r="E385" s="47"/>
      <c r="F385" s="36">
        <v>2.19</v>
      </c>
      <c r="G385" s="36"/>
      <c r="H385" s="37">
        <v>1</v>
      </c>
      <c r="I385" s="37">
        <v>1</v>
      </c>
      <c r="J385" s="38" t="s">
        <v>153</v>
      </c>
      <c r="K385" s="38">
        <v>189</v>
      </c>
      <c r="L385" s="38" t="s">
        <v>56</v>
      </c>
      <c r="M385" s="38">
        <v>1</v>
      </c>
      <c r="N385" s="38" t="s">
        <v>74</v>
      </c>
      <c r="O385" s="72" t="s">
        <v>435</v>
      </c>
      <c r="P385" s="72" t="s">
        <v>395</v>
      </c>
      <c r="Q385" s="72" t="s">
        <v>308</v>
      </c>
      <c r="R385" s="72" t="s">
        <v>299</v>
      </c>
      <c r="S385" s="72" t="s">
        <v>303</v>
      </c>
      <c r="T385" s="39">
        <v>1</v>
      </c>
      <c r="U385" s="39">
        <v>2017</v>
      </c>
      <c r="V385" s="39" t="s">
        <v>261</v>
      </c>
      <c r="W385" s="34">
        <v>3</v>
      </c>
      <c r="X385" s="39">
        <v>1</v>
      </c>
      <c r="AC385" s="34" t="s">
        <v>972</v>
      </c>
    </row>
    <row r="386" spans="1:29" s="34" customFormat="1" ht="16" customHeight="1">
      <c r="A386" s="46" t="s">
        <v>260</v>
      </c>
      <c r="B386" s="34">
        <f t="shared" si="6"/>
        <v>51</v>
      </c>
      <c r="C386" s="34">
        <v>7</v>
      </c>
      <c r="D386" s="48">
        <v>5.0000000000000001E-3</v>
      </c>
      <c r="E386" s="47"/>
      <c r="F386" s="36">
        <v>1.89</v>
      </c>
      <c r="G386" s="36"/>
      <c r="H386" s="37">
        <v>1</v>
      </c>
      <c r="I386" s="37">
        <v>1</v>
      </c>
      <c r="J386" s="38" t="s">
        <v>153</v>
      </c>
      <c r="K386" s="38">
        <v>180</v>
      </c>
      <c r="L386" s="38" t="s">
        <v>56</v>
      </c>
      <c r="M386" s="38">
        <v>1</v>
      </c>
      <c r="N386" s="38" t="s">
        <v>74</v>
      </c>
      <c r="O386" s="72" t="s">
        <v>435</v>
      </c>
      <c r="P386" s="72" t="s">
        <v>395</v>
      </c>
      <c r="Q386" s="72" t="s">
        <v>308</v>
      </c>
      <c r="R386" s="72" t="s">
        <v>299</v>
      </c>
      <c r="S386" s="72" t="s">
        <v>303</v>
      </c>
      <c r="T386" s="39">
        <v>1</v>
      </c>
      <c r="U386" s="39">
        <v>2017</v>
      </c>
      <c r="V386" s="39" t="s">
        <v>261</v>
      </c>
      <c r="W386" s="34">
        <v>3</v>
      </c>
      <c r="X386" s="39">
        <v>1</v>
      </c>
      <c r="AC386" s="34" t="s">
        <v>972</v>
      </c>
    </row>
    <row r="387" spans="1:29" s="34" customFormat="1" ht="16" customHeight="1">
      <c r="A387" s="46" t="s">
        <v>260</v>
      </c>
      <c r="B387" s="34">
        <f t="shared" si="6"/>
        <v>51</v>
      </c>
      <c r="C387" s="34">
        <v>8</v>
      </c>
      <c r="D387" s="48">
        <v>3.2000000000000001E-2</v>
      </c>
      <c r="E387" s="47"/>
      <c r="F387" s="36">
        <v>1.23</v>
      </c>
      <c r="G387" s="36"/>
      <c r="H387" s="37">
        <v>1</v>
      </c>
      <c r="I387" s="37">
        <v>1</v>
      </c>
      <c r="J387" s="38" t="s">
        <v>153</v>
      </c>
      <c r="K387" s="38">
        <v>253</v>
      </c>
      <c r="L387" s="38" t="s">
        <v>56</v>
      </c>
      <c r="M387" s="38">
        <v>1</v>
      </c>
      <c r="N387" s="38" t="s">
        <v>74</v>
      </c>
      <c r="O387" s="72" t="s">
        <v>435</v>
      </c>
      <c r="P387" s="72" t="s">
        <v>395</v>
      </c>
      <c r="Q387" s="72" t="s">
        <v>308</v>
      </c>
      <c r="R387" s="72" t="s">
        <v>299</v>
      </c>
      <c r="S387" s="72" t="s">
        <v>303</v>
      </c>
      <c r="T387" s="39">
        <v>1</v>
      </c>
      <c r="U387" s="39">
        <v>2017</v>
      </c>
      <c r="V387" s="39" t="s">
        <v>261</v>
      </c>
      <c r="W387" s="34">
        <v>3</v>
      </c>
      <c r="X387" s="39">
        <v>1</v>
      </c>
      <c r="AC387" s="34" t="s">
        <v>972</v>
      </c>
    </row>
    <row r="388" spans="1:29" s="34" customFormat="1" ht="16" customHeight="1">
      <c r="A388" s="46" t="s">
        <v>260</v>
      </c>
      <c r="B388" s="34">
        <f t="shared" si="6"/>
        <v>51</v>
      </c>
      <c r="C388" s="34">
        <v>9</v>
      </c>
      <c r="D388" s="48">
        <v>7.0000000000000007E-2</v>
      </c>
      <c r="E388" s="47"/>
      <c r="F388" s="36">
        <v>3.85</v>
      </c>
      <c r="G388" s="36"/>
      <c r="H388" s="37">
        <v>1</v>
      </c>
      <c r="I388" s="37">
        <v>1</v>
      </c>
      <c r="J388" s="38" t="s">
        <v>153</v>
      </c>
      <c r="K388" s="38">
        <v>198</v>
      </c>
      <c r="L388" s="38" t="s">
        <v>56</v>
      </c>
      <c r="M388" s="38">
        <v>1</v>
      </c>
      <c r="N388" s="38" t="s">
        <v>74</v>
      </c>
      <c r="O388" s="72" t="s">
        <v>435</v>
      </c>
      <c r="P388" s="72" t="s">
        <v>395</v>
      </c>
      <c r="Q388" s="72" t="s">
        <v>308</v>
      </c>
      <c r="R388" s="72" t="s">
        <v>299</v>
      </c>
      <c r="S388" s="72" t="s">
        <v>303</v>
      </c>
      <c r="T388" s="39">
        <v>1</v>
      </c>
      <c r="U388" s="39">
        <v>2017</v>
      </c>
      <c r="V388" s="39" t="s">
        <v>261</v>
      </c>
      <c r="W388" s="34">
        <v>3</v>
      </c>
      <c r="X388" s="39">
        <v>1</v>
      </c>
      <c r="AC388" s="34" t="s">
        <v>972</v>
      </c>
    </row>
    <row r="389" spans="1:29" s="34" customFormat="1" ht="16" customHeight="1">
      <c r="A389" s="46" t="s">
        <v>260</v>
      </c>
      <c r="B389" s="34">
        <f t="shared" si="6"/>
        <v>51</v>
      </c>
      <c r="C389" s="34">
        <v>10</v>
      </c>
      <c r="D389" s="48">
        <v>7.0000000000000007E-2</v>
      </c>
      <c r="E389" s="47"/>
      <c r="F389" s="36">
        <v>3.33</v>
      </c>
      <c r="G389" s="36"/>
      <c r="H389" s="37">
        <v>1</v>
      </c>
      <c r="I389" s="37">
        <v>1</v>
      </c>
      <c r="J389" s="38" t="s">
        <v>153</v>
      </c>
      <c r="K389" s="38">
        <v>193</v>
      </c>
      <c r="L389" s="38" t="s">
        <v>56</v>
      </c>
      <c r="M389" s="38">
        <v>1</v>
      </c>
      <c r="N389" s="38" t="s">
        <v>74</v>
      </c>
      <c r="O389" s="72" t="s">
        <v>435</v>
      </c>
      <c r="P389" s="72" t="s">
        <v>395</v>
      </c>
      <c r="Q389" s="72" t="s">
        <v>308</v>
      </c>
      <c r="R389" s="72" t="s">
        <v>299</v>
      </c>
      <c r="S389" s="72" t="s">
        <v>303</v>
      </c>
      <c r="T389" s="39">
        <v>1</v>
      </c>
      <c r="U389" s="39">
        <v>2017</v>
      </c>
      <c r="V389" s="39" t="s">
        <v>261</v>
      </c>
      <c r="W389" s="34">
        <v>3</v>
      </c>
      <c r="X389" s="39">
        <v>1</v>
      </c>
      <c r="AC389" s="34" t="s">
        <v>972</v>
      </c>
    </row>
    <row r="390" spans="1:29" s="34" customFormat="1" ht="16" customHeight="1">
      <c r="A390" s="46" t="s">
        <v>260</v>
      </c>
      <c r="B390" s="34">
        <f t="shared" si="6"/>
        <v>51</v>
      </c>
      <c r="C390" s="34">
        <v>11</v>
      </c>
      <c r="D390" s="48">
        <v>7.0000000000000007E-2</v>
      </c>
      <c r="E390" s="47"/>
      <c r="F390" s="36">
        <v>3.05</v>
      </c>
      <c r="G390" s="36"/>
      <c r="H390" s="37">
        <v>1</v>
      </c>
      <c r="I390" s="37">
        <v>1</v>
      </c>
      <c r="J390" s="38" t="s">
        <v>153</v>
      </c>
      <c r="K390" s="38">
        <v>192</v>
      </c>
      <c r="L390" s="38" t="s">
        <v>56</v>
      </c>
      <c r="M390" s="38">
        <v>1</v>
      </c>
      <c r="N390" s="38" t="s">
        <v>74</v>
      </c>
      <c r="O390" s="72" t="s">
        <v>435</v>
      </c>
      <c r="P390" s="72" t="s">
        <v>395</v>
      </c>
      <c r="Q390" s="72" t="s">
        <v>308</v>
      </c>
      <c r="R390" s="72" t="s">
        <v>299</v>
      </c>
      <c r="S390" s="72" t="s">
        <v>303</v>
      </c>
      <c r="T390" s="39">
        <v>1</v>
      </c>
      <c r="U390" s="39">
        <v>2017</v>
      </c>
      <c r="V390" s="39" t="s">
        <v>261</v>
      </c>
      <c r="W390" s="34">
        <v>3</v>
      </c>
      <c r="X390" s="39">
        <v>1</v>
      </c>
      <c r="AC390" s="34" t="s">
        <v>972</v>
      </c>
    </row>
    <row r="391" spans="1:29" s="34" customFormat="1" ht="16" customHeight="1">
      <c r="A391" s="46" t="s">
        <v>260</v>
      </c>
      <c r="B391" s="34">
        <f t="shared" si="6"/>
        <v>51</v>
      </c>
      <c r="C391" s="34">
        <v>12</v>
      </c>
      <c r="D391" s="48">
        <v>0.08</v>
      </c>
      <c r="E391" s="47"/>
      <c r="F391" s="36">
        <v>3.79</v>
      </c>
      <c r="G391" s="36"/>
      <c r="H391" s="37">
        <v>1</v>
      </c>
      <c r="I391" s="37">
        <v>1</v>
      </c>
      <c r="J391" s="38" t="s">
        <v>153</v>
      </c>
      <c r="K391" s="38">
        <v>190</v>
      </c>
      <c r="L391" s="38" t="s">
        <v>56</v>
      </c>
      <c r="M391" s="38">
        <v>1</v>
      </c>
      <c r="N391" s="38" t="s">
        <v>74</v>
      </c>
      <c r="O391" s="72" t="s">
        <v>435</v>
      </c>
      <c r="P391" s="72" t="s">
        <v>395</v>
      </c>
      <c r="Q391" s="72" t="s">
        <v>308</v>
      </c>
      <c r="R391" s="72" t="s">
        <v>299</v>
      </c>
      <c r="S391" s="72" t="s">
        <v>303</v>
      </c>
      <c r="T391" s="39">
        <v>1</v>
      </c>
      <c r="U391" s="39">
        <v>2017</v>
      </c>
      <c r="V391" s="39" t="s">
        <v>261</v>
      </c>
      <c r="W391" s="34">
        <v>3</v>
      </c>
      <c r="X391" s="39">
        <v>1</v>
      </c>
      <c r="AC391" s="34" t="s">
        <v>972</v>
      </c>
    </row>
    <row r="392" spans="1:29" s="34" customFormat="1" ht="16" customHeight="1">
      <c r="A392" s="46" t="s">
        <v>260</v>
      </c>
      <c r="B392" s="34">
        <f t="shared" ref="B392:B455" si="7">IF(C392=1,B391+1,B391)</f>
        <v>51</v>
      </c>
      <c r="C392" s="34">
        <v>13</v>
      </c>
      <c r="D392" s="48">
        <v>0.08</v>
      </c>
      <c r="E392" s="47"/>
      <c r="F392" s="36">
        <v>3.39</v>
      </c>
      <c r="G392" s="36"/>
      <c r="H392" s="37">
        <v>1</v>
      </c>
      <c r="I392" s="37">
        <v>1</v>
      </c>
      <c r="J392" s="38" t="s">
        <v>153</v>
      </c>
      <c r="K392" s="38">
        <v>189</v>
      </c>
      <c r="L392" s="38" t="s">
        <v>56</v>
      </c>
      <c r="M392" s="38">
        <v>1</v>
      </c>
      <c r="N392" s="38" t="s">
        <v>74</v>
      </c>
      <c r="O392" s="72" t="s">
        <v>435</v>
      </c>
      <c r="P392" s="72" t="s">
        <v>395</v>
      </c>
      <c r="Q392" s="72" t="s">
        <v>308</v>
      </c>
      <c r="R392" s="72" t="s">
        <v>299</v>
      </c>
      <c r="S392" s="72" t="s">
        <v>303</v>
      </c>
      <c r="T392" s="39">
        <v>1</v>
      </c>
      <c r="U392" s="39">
        <v>2017</v>
      </c>
      <c r="V392" s="39" t="s">
        <v>261</v>
      </c>
      <c r="W392" s="34">
        <v>3</v>
      </c>
      <c r="X392" s="39">
        <v>1</v>
      </c>
      <c r="AC392" s="34" t="s">
        <v>972</v>
      </c>
    </row>
    <row r="393" spans="1:29" s="34" customFormat="1" ht="16" customHeight="1">
      <c r="A393" s="46" t="s">
        <v>260</v>
      </c>
      <c r="B393" s="34">
        <f t="shared" si="7"/>
        <v>51</v>
      </c>
      <c r="C393" s="34">
        <v>14</v>
      </c>
      <c r="D393" s="48">
        <v>0.15</v>
      </c>
      <c r="E393" s="47"/>
      <c r="F393" s="36">
        <v>1.92</v>
      </c>
      <c r="G393" s="36"/>
      <c r="H393" s="37">
        <v>1</v>
      </c>
      <c r="I393" s="37">
        <v>1</v>
      </c>
      <c r="J393" s="38" t="s">
        <v>153</v>
      </c>
      <c r="K393" s="38">
        <v>124</v>
      </c>
      <c r="L393" s="38" t="s">
        <v>56</v>
      </c>
      <c r="M393" s="38">
        <v>1</v>
      </c>
      <c r="N393" s="38" t="s">
        <v>77</v>
      </c>
      <c r="O393" s="72" t="s">
        <v>435</v>
      </c>
      <c r="P393" s="72" t="s">
        <v>395</v>
      </c>
      <c r="Q393" s="72" t="s">
        <v>308</v>
      </c>
      <c r="R393" s="72" t="s">
        <v>299</v>
      </c>
      <c r="S393" s="72" t="s">
        <v>303</v>
      </c>
      <c r="T393" s="39">
        <v>1</v>
      </c>
      <c r="U393" s="39">
        <v>2017</v>
      </c>
      <c r="V393" s="39" t="s">
        <v>261</v>
      </c>
      <c r="W393" s="34">
        <v>3</v>
      </c>
      <c r="X393" s="39">
        <v>1</v>
      </c>
      <c r="AC393" s="34" t="s">
        <v>972</v>
      </c>
    </row>
    <row r="394" spans="1:29" s="34" customFormat="1" ht="16" customHeight="1">
      <c r="A394" s="46" t="s">
        <v>260</v>
      </c>
      <c r="B394" s="34">
        <f t="shared" si="7"/>
        <v>51</v>
      </c>
      <c r="C394" s="34">
        <v>15</v>
      </c>
      <c r="D394" s="48">
        <v>0.1</v>
      </c>
      <c r="E394" s="47"/>
      <c r="F394" s="36">
        <v>2.36</v>
      </c>
      <c r="G394" s="36"/>
      <c r="H394" s="37">
        <v>1</v>
      </c>
      <c r="I394" s="37">
        <v>1</v>
      </c>
      <c r="J394" s="38" t="s">
        <v>153</v>
      </c>
      <c r="K394" s="38">
        <v>129</v>
      </c>
      <c r="L394" s="38" t="s">
        <v>56</v>
      </c>
      <c r="M394" s="38">
        <v>1</v>
      </c>
      <c r="N394" s="38" t="s">
        <v>77</v>
      </c>
      <c r="O394" s="72" t="s">
        <v>435</v>
      </c>
      <c r="P394" s="72" t="s">
        <v>395</v>
      </c>
      <c r="Q394" s="72" t="s">
        <v>308</v>
      </c>
      <c r="R394" s="72" t="s">
        <v>299</v>
      </c>
      <c r="S394" s="72" t="s">
        <v>303</v>
      </c>
      <c r="T394" s="39">
        <v>1</v>
      </c>
      <c r="U394" s="39">
        <v>2017</v>
      </c>
      <c r="V394" s="39" t="s">
        <v>261</v>
      </c>
      <c r="W394" s="34">
        <v>3</v>
      </c>
      <c r="X394" s="39">
        <v>1</v>
      </c>
      <c r="AC394" s="34" t="s">
        <v>972</v>
      </c>
    </row>
    <row r="395" spans="1:29" s="34" customFormat="1" ht="16" customHeight="1">
      <c r="A395" s="46" t="s">
        <v>260</v>
      </c>
      <c r="B395" s="34">
        <f t="shared" si="7"/>
        <v>51</v>
      </c>
      <c r="C395" s="34">
        <v>16</v>
      </c>
      <c r="D395" s="48">
        <v>0.15</v>
      </c>
      <c r="E395" s="47"/>
      <c r="F395" s="36">
        <v>1.91</v>
      </c>
      <c r="G395" s="36"/>
      <c r="H395" s="37">
        <v>1</v>
      </c>
      <c r="I395" s="37">
        <v>1</v>
      </c>
      <c r="J395" s="38" t="s">
        <v>153</v>
      </c>
      <c r="K395" s="38">
        <v>124</v>
      </c>
      <c r="L395" s="38" t="s">
        <v>56</v>
      </c>
      <c r="M395" s="38">
        <v>1</v>
      </c>
      <c r="N395" s="38" t="s">
        <v>262</v>
      </c>
      <c r="O395" s="72" t="s">
        <v>435</v>
      </c>
      <c r="P395" s="72" t="s">
        <v>395</v>
      </c>
      <c r="Q395" s="72" t="s">
        <v>308</v>
      </c>
      <c r="R395" s="72" t="s">
        <v>299</v>
      </c>
      <c r="S395" s="72" t="s">
        <v>303</v>
      </c>
      <c r="T395" s="39">
        <v>1</v>
      </c>
      <c r="U395" s="39">
        <v>2017</v>
      </c>
      <c r="V395" s="39" t="s">
        <v>261</v>
      </c>
      <c r="W395" s="34">
        <v>3</v>
      </c>
      <c r="X395" s="39">
        <v>1</v>
      </c>
      <c r="AC395" s="34" t="s">
        <v>972</v>
      </c>
    </row>
    <row r="396" spans="1:29" s="34" customFormat="1" ht="16" customHeight="1">
      <c r="A396" s="46" t="s">
        <v>260</v>
      </c>
      <c r="B396" s="34">
        <f t="shared" si="7"/>
        <v>51</v>
      </c>
      <c r="C396" s="34">
        <v>17</v>
      </c>
      <c r="D396" s="48">
        <v>0.17</v>
      </c>
      <c r="E396" s="47"/>
      <c r="F396" s="36">
        <v>2.37</v>
      </c>
      <c r="G396" s="36"/>
      <c r="H396" s="37">
        <v>1</v>
      </c>
      <c r="I396" s="37">
        <v>1</v>
      </c>
      <c r="J396" s="38" t="s">
        <v>153</v>
      </c>
      <c r="K396" s="38">
        <v>129</v>
      </c>
      <c r="L396" s="38" t="s">
        <v>56</v>
      </c>
      <c r="M396" s="38">
        <v>1</v>
      </c>
      <c r="N396" s="38" t="s">
        <v>262</v>
      </c>
      <c r="O396" s="72" t="s">
        <v>435</v>
      </c>
      <c r="P396" s="72" t="s">
        <v>395</v>
      </c>
      <c r="Q396" s="72" t="s">
        <v>308</v>
      </c>
      <c r="R396" s="72" t="s">
        <v>299</v>
      </c>
      <c r="S396" s="72" t="s">
        <v>303</v>
      </c>
      <c r="T396" s="39">
        <v>1</v>
      </c>
      <c r="U396" s="39">
        <v>2017</v>
      </c>
      <c r="V396" s="39" t="s">
        <v>261</v>
      </c>
      <c r="W396" s="34">
        <v>3</v>
      </c>
      <c r="X396" s="39">
        <v>1</v>
      </c>
      <c r="AC396" s="34" t="s">
        <v>972</v>
      </c>
    </row>
    <row r="397" spans="1:29" s="34" customFormat="1" ht="16" customHeight="1">
      <c r="A397" s="46" t="s">
        <v>260</v>
      </c>
      <c r="B397" s="34">
        <f t="shared" si="7"/>
        <v>51</v>
      </c>
      <c r="C397" s="34">
        <v>18</v>
      </c>
      <c r="D397" s="48">
        <v>0.13</v>
      </c>
      <c r="E397" s="47"/>
      <c r="F397" s="36">
        <v>1.71</v>
      </c>
      <c r="G397" s="36"/>
      <c r="H397" s="37">
        <v>1</v>
      </c>
      <c r="I397" s="37">
        <v>1</v>
      </c>
      <c r="J397" s="38" t="s">
        <v>153</v>
      </c>
      <c r="K397" s="38">
        <v>123</v>
      </c>
      <c r="L397" s="38" t="s">
        <v>56</v>
      </c>
      <c r="M397" s="38">
        <v>1</v>
      </c>
      <c r="N397" s="38" t="s">
        <v>90</v>
      </c>
      <c r="O397" s="72" t="s">
        <v>435</v>
      </c>
      <c r="P397" s="72" t="s">
        <v>395</v>
      </c>
      <c r="Q397" s="72" t="s">
        <v>308</v>
      </c>
      <c r="R397" s="72" t="s">
        <v>299</v>
      </c>
      <c r="S397" s="72" t="s">
        <v>303</v>
      </c>
      <c r="T397" s="39">
        <v>1</v>
      </c>
      <c r="U397" s="39">
        <v>2017</v>
      </c>
      <c r="V397" s="39" t="s">
        <v>261</v>
      </c>
      <c r="W397" s="34">
        <v>3</v>
      </c>
      <c r="X397" s="39">
        <v>1</v>
      </c>
      <c r="AC397" s="34" t="s">
        <v>972</v>
      </c>
    </row>
    <row r="398" spans="1:29" s="34" customFormat="1" ht="16" customHeight="1">
      <c r="A398" s="46" t="s">
        <v>260</v>
      </c>
      <c r="B398" s="34">
        <f t="shared" si="7"/>
        <v>51</v>
      </c>
      <c r="C398" s="34">
        <v>19</v>
      </c>
      <c r="D398" s="48">
        <v>0.15</v>
      </c>
      <c r="E398" s="47"/>
      <c r="F398" s="36">
        <v>2.31</v>
      </c>
      <c r="G398" s="36"/>
      <c r="H398" s="37">
        <v>1</v>
      </c>
      <c r="I398" s="37">
        <v>1</v>
      </c>
      <c r="J398" s="38" t="s">
        <v>153</v>
      </c>
      <c r="K398" s="38">
        <v>126</v>
      </c>
      <c r="L398" s="38" t="s">
        <v>56</v>
      </c>
      <c r="M398" s="38">
        <v>1</v>
      </c>
      <c r="N398" s="38" t="s">
        <v>90</v>
      </c>
      <c r="O398" s="72" t="s">
        <v>435</v>
      </c>
      <c r="P398" s="72" t="s">
        <v>395</v>
      </c>
      <c r="Q398" s="72" t="s">
        <v>308</v>
      </c>
      <c r="R398" s="72" t="s">
        <v>299</v>
      </c>
      <c r="S398" s="72" t="s">
        <v>303</v>
      </c>
      <c r="T398" s="39">
        <v>1</v>
      </c>
      <c r="U398" s="39">
        <v>2017</v>
      </c>
      <c r="V398" s="39" t="s">
        <v>261</v>
      </c>
      <c r="W398" s="34">
        <v>3</v>
      </c>
      <c r="X398" s="39">
        <v>1</v>
      </c>
      <c r="AC398" s="34" t="s">
        <v>972</v>
      </c>
    </row>
    <row r="399" spans="1:29" s="34" customFormat="1" ht="16" customHeight="1">
      <c r="A399" s="46" t="s">
        <v>260</v>
      </c>
      <c r="B399" s="34">
        <f t="shared" si="7"/>
        <v>51</v>
      </c>
      <c r="C399" s="34">
        <v>20</v>
      </c>
      <c r="D399" s="48">
        <v>0.17</v>
      </c>
      <c r="E399" s="47"/>
      <c r="F399" s="36">
        <v>2.08</v>
      </c>
      <c r="G399" s="36"/>
      <c r="H399" s="37">
        <v>1</v>
      </c>
      <c r="I399" s="37">
        <v>1</v>
      </c>
      <c r="J399" s="38" t="s">
        <v>153</v>
      </c>
      <c r="K399" s="38">
        <v>131</v>
      </c>
      <c r="L399" s="38" t="s">
        <v>56</v>
      </c>
      <c r="M399" s="38">
        <v>1</v>
      </c>
      <c r="N399" s="38" t="s">
        <v>77</v>
      </c>
      <c r="O399" s="72" t="s">
        <v>435</v>
      </c>
      <c r="P399" s="72" t="s">
        <v>395</v>
      </c>
      <c r="Q399" s="72" t="s">
        <v>308</v>
      </c>
      <c r="R399" s="72" t="s">
        <v>299</v>
      </c>
      <c r="S399" s="72" t="s">
        <v>303</v>
      </c>
      <c r="T399" s="39">
        <v>1</v>
      </c>
      <c r="U399" s="39">
        <v>2017</v>
      </c>
      <c r="V399" s="39" t="s">
        <v>261</v>
      </c>
      <c r="W399" s="34">
        <v>3</v>
      </c>
      <c r="X399" s="39">
        <v>1</v>
      </c>
      <c r="AC399" s="34" t="s">
        <v>972</v>
      </c>
    </row>
    <row r="400" spans="1:29" s="34" customFormat="1" ht="16" customHeight="1">
      <c r="A400" s="46" t="s">
        <v>260</v>
      </c>
      <c r="B400" s="34">
        <f t="shared" si="7"/>
        <v>51</v>
      </c>
      <c r="C400" s="34">
        <v>21</v>
      </c>
      <c r="D400" s="48">
        <v>0.18</v>
      </c>
      <c r="E400" s="47"/>
      <c r="F400" s="36">
        <v>2.08</v>
      </c>
      <c r="G400" s="36"/>
      <c r="H400" s="37">
        <v>1</v>
      </c>
      <c r="I400" s="37">
        <v>1</v>
      </c>
      <c r="J400" s="38" t="s">
        <v>153</v>
      </c>
      <c r="K400" s="38">
        <v>130</v>
      </c>
      <c r="L400" s="38" t="s">
        <v>56</v>
      </c>
      <c r="M400" s="38">
        <v>1</v>
      </c>
      <c r="N400" s="38" t="s">
        <v>262</v>
      </c>
      <c r="O400" s="72" t="s">
        <v>435</v>
      </c>
      <c r="P400" s="72" t="s">
        <v>395</v>
      </c>
      <c r="Q400" s="72" t="s">
        <v>308</v>
      </c>
      <c r="R400" s="72" t="s">
        <v>299</v>
      </c>
      <c r="S400" s="72" t="s">
        <v>303</v>
      </c>
      <c r="T400" s="39">
        <v>1</v>
      </c>
      <c r="U400" s="39">
        <v>2017</v>
      </c>
      <c r="V400" s="39" t="s">
        <v>261</v>
      </c>
      <c r="W400" s="34">
        <v>3</v>
      </c>
      <c r="X400" s="39">
        <v>1</v>
      </c>
      <c r="AC400" s="34" t="s">
        <v>972</v>
      </c>
    </row>
    <row r="401" spans="1:29" s="34" customFormat="1" ht="16" customHeight="1">
      <c r="A401" s="46" t="s">
        <v>260</v>
      </c>
      <c r="B401" s="34">
        <f t="shared" si="7"/>
        <v>51</v>
      </c>
      <c r="C401" s="34">
        <v>22</v>
      </c>
      <c r="D401" s="48">
        <v>0.24</v>
      </c>
      <c r="E401" s="47"/>
      <c r="F401" s="36">
        <v>1.77</v>
      </c>
      <c r="G401" s="36"/>
      <c r="H401" s="37">
        <v>1</v>
      </c>
      <c r="I401" s="37">
        <v>1</v>
      </c>
      <c r="J401" s="38" t="s">
        <v>153</v>
      </c>
      <c r="K401" s="38">
        <v>125</v>
      </c>
      <c r="L401" s="38" t="s">
        <v>56</v>
      </c>
      <c r="M401" s="38">
        <v>1</v>
      </c>
      <c r="N401" s="38" t="s">
        <v>90</v>
      </c>
      <c r="O401" s="72" t="s">
        <v>435</v>
      </c>
      <c r="P401" s="72" t="s">
        <v>395</v>
      </c>
      <c r="Q401" s="72" t="s">
        <v>308</v>
      </c>
      <c r="R401" s="72" t="s">
        <v>299</v>
      </c>
      <c r="S401" s="72" t="s">
        <v>303</v>
      </c>
      <c r="T401" s="39">
        <v>1</v>
      </c>
      <c r="U401" s="39">
        <v>2017</v>
      </c>
      <c r="V401" s="39" t="s">
        <v>261</v>
      </c>
      <c r="W401" s="34">
        <v>3</v>
      </c>
      <c r="X401" s="39">
        <v>1</v>
      </c>
      <c r="AC401" s="34" t="s">
        <v>972</v>
      </c>
    </row>
    <row r="402" spans="1:29" s="34" customFormat="1" ht="16" customHeight="1">
      <c r="A402" s="46" t="s">
        <v>260</v>
      </c>
      <c r="B402" s="34">
        <f t="shared" si="7"/>
        <v>51</v>
      </c>
      <c r="C402" s="34">
        <v>23</v>
      </c>
      <c r="D402" s="48">
        <v>0.17</v>
      </c>
      <c r="E402" s="47"/>
      <c r="F402" s="36">
        <v>2.95</v>
      </c>
      <c r="G402" s="36"/>
      <c r="H402" s="37">
        <v>1</v>
      </c>
      <c r="I402" s="37">
        <v>1</v>
      </c>
      <c r="J402" s="38" t="s">
        <v>153</v>
      </c>
      <c r="K402" s="38">
        <f>206-65-12</f>
        <v>129</v>
      </c>
      <c r="L402" s="38" t="s">
        <v>56</v>
      </c>
      <c r="M402" s="38">
        <v>1</v>
      </c>
      <c r="N402" s="38" t="s">
        <v>77</v>
      </c>
      <c r="O402" s="72" t="s">
        <v>435</v>
      </c>
      <c r="P402" s="72" t="s">
        <v>395</v>
      </c>
      <c r="Q402" s="72" t="s">
        <v>308</v>
      </c>
      <c r="R402" s="72" t="s">
        <v>299</v>
      </c>
      <c r="S402" s="72" t="s">
        <v>303</v>
      </c>
      <c r="T402" s="39">
        <v>1</v>
      </c>
      <c r="U402" s="39">
        <v>2017</v>
      </c>
      <c r="V402" s="39" t="s">
        <v>261</v>
      </c>
      <c r="W402" s="34">
        <v>3</v>
      </c>
      <c r="X402" s="39">
        <v>1</v>
      </c>
      <c r="AC402" s="34" t="s">
        <v>972</v>
      </c>
    </row>
    <row r="403" spans="1:29" s="34" customFormat="1" ht="16" customHeight="1">
      <c r="A403" s="46" t="s">
        <v>260</v>
      </c>
      <c r="B403" s="34">
        <f t="shared" si="7"/>
        <v>51</v>
      </c>
      <c r="C403" s="34">
        <v>24</v>
      </c>
      <c r="D403" s="48">
        <v>0.10299999999999999</v>
      </c>
      <c r="E403" s="47"/>
      <c r="F403" s="36">
        <v>2.0299999999999998</v>
      </c>
      <c r="G403" s="36"/>
      <c r="H403" s="37">
        <v>1</v>
      </c>
      <c r="I403" s="37">
        <v>1</v>
      </c>
      <c r="J403" s="38" t="s">
        <v>153</v>
      </c>
      <c r="K403" s="38">
        <v>119</v>
      </c>
      <c r="L403" s="38" t="s">
        <v>56</v>
      </c>
      <c r="M403" s="38">
        <v>1</v>
      </c>
      <c r="N403" s="38" t="s">
        <v>77</v>
      </c>
      <c r="O403" s="72" t="s">
        <v>435</v>
      </c>
      <c r="P403" s="72" t="s">
        <v>395</v>
      </c>
      <c r="Q403" s="72" t="s">
        <v>308</v>
      </c>
      <c r="R403" s="72" t="s">
        <v>299</v>
      </c>
      <c r="S403" s="72" t="s">
        <v>303</v>
      </c>
      <c r="T403" s="39">
        <v>1</v>
      </c>
      <c r="U403" s="39">
        <v>2017</v>
      </c>
      <c r="V403" s="39" t="s">
        <v>261</v>
      </c>
      <c r="W403" s="34">
        <v>3</v>
      </c>
      <c r="X403" s="39">
        <v>1</v>
      </c>
      <c r="AC403" s="34" t="s">
        <v>972</v>
      </c>
    </row>
    <row r="404" spans="1:29" s="34" customFormat="1" ht="16" customHeight="1">
      <c r="A404" s="46" t="s">
        <v>260</v>
      </c>
      <c r="B404" s="34">
        <f t="shared" si="7"/>
        <v>51</v>
      </c>
      <c r="C404" s="34">
        <v>25</v>
      </c>
      <c r="D404" s="48">
        <v>0.17</v>
      </c>
      <c r="E404" s="47"/>
      <c r="F404" s="36">
        <v>2.95</v>
      </c>
      <c r="G404" s="36"/>
      <c r="H404" s="37">
        <v>1</v>
      </c>
      <c r="I404" s="37">
        <v>1</v>
      </c>
      <c r="J404" s="38" t="s">
        <v>153</v>
      </c>
      <c r="K404" s="38">
        <v>119</v>
      </c>
      <c r="L404" s="38" t="s">
        <v>56</v>
      </c>
      <c r="M404" s="38">
        <v>1</v>
      </c>
      <c r="N404" s="38" t="s">
        <v>262</v>
      </c>
      <c r="O404" s="72" t="s">
        <v>435</v>
      </c>
      <c r="P404" s="72" t="s">
        <v>395</v>
      </c>
      <c r="Q404" s="72" t="s">
        <v>308</v>
      </c>
      <c r="R404" s="72" t="s">
        <v>299</v>
      </c>
      <c r="S404" s="72" t="s">
        <v>303</v>
      </c>
      <c r="T404" s="39">
        <v>1</v>
      </c>
      <c r="U404" s="39">
        <v>2017</v>
      </c>
      <c r="V404" s="39" t="s">
        <v>261</v>
      </c>
      <c r="W404" s="34">
        <v>3</v>
      </c>
      <c r="X404" s="39">
        <v>1</v>
      </c>
      <c r="AC404" s="34" t="s">
        <v>972</v>
      </c>
    </row>
    <row r="405" spans="1:29" s="34" customFormat="1" ht="16" customHeight="1">
      <c r="A405" s="46" t="s">
        <v>260</v>
      </c>
      <c r="B405" s="34">
        <f t="shared" si="7"/>
        <v>51</v>
      </c>
      <c r="C405" s="34">
        <v>26</v>
      </c>
      <c r="D405" s="48">
        <v>0.11</v>
      </c>
      <c r="E405" s="47"/>
      <c r="F405" s="36">
        <v>2.06</v>
      </c>
      <c r="G405" s="36"/>
      <c r="H405" s="37">
        <v>1</v>
      </c>
      <c r="I405" s="37">
        <v>1</v>
      </c>
      <c r="J405" s="38" t="s">
        <v>153</v>
      </c>
      <c r="K405" s="38">
        <v>119</v>
      </c>
      <c r="L405" s="38" t="s">
        <v>56</v>
      </c>
      <c r="M405" s="38">
        <v>1</v>
      </c>
      <c r="N405" s="38" t="s">
        <v>262</v>
      </c>
      <c r="O405" s="72" t="s">
        <v>435</v>
      </c>
      <c r="P405" s="72" t="s">
        <v>395</v>
      </c>
      <c r="Q405" s="72" t="s">
        <v>308</v>
      </c>
      <c r="R405" s="72" t="s">
        <v>299</v>
      </c>
      <c r="S405" s="72" t="s">
        <v>303</v>
      </c>
      <c r="T405" s="39">
        <v>1</v>
      </c>
      <c r="U405" s="39">
        <v>2017</v>
      </c>
      <c r="V405" s="39" t="s">
        <v>261</v>
      </c>
      <c r="W405" s="34">
        <v>3</v>
      </c>
      <c r="X405" s="39">
        <v>1</v>
      </c>
      <c r="AC405" s="34" t="s">
        <v>972</v>
      </c>
    </row>
    <row r="406" spans="1:29" s="34" customFormat="1" ht="16" customHeight="1">
      <c r="A406" s="46" t="s">
        <v>260</v>
      </c>
      <c r="B406" s="34">
        <f t="shared" si="7"/>
        <v>51</v>
      </c>
      <c r="C406" s="34">
        <v>27</v>
      </c>
      <c r="D406" s="48">
        <v>0.16</v>
      </c>
      <c r="E406" s="47"/>
      <c r="F406" s="36">
        <v>3.09</v>
      </c>
      <c r="G406" s="36"/>
      <c r="H406" s="37">
        <v>1</v>
      </c>
      <c r="I406" s="37">
        <v>1</v>
      </c>
      <c r="J406" s="38" t="s">
        <v>153</v>
      </c>
      <c r="K406" s="38">
        <v>129</v>
      </c>
      <c r="L406" s="38" t="s">
        <v>56</v>
      </c>
      <c r="M406" s="38">
        <v>1</v>
      </c>
      <c r="N406" s="38" t="s">
        <v>90</v>
      </c>
      <c r="O406" s="72" t="s">
        <v>435</v>
      </c>
      <c r="P406" s="72" t="s">
        <v>395</v>
      </c>
      <c r="Q406" s="72" t="s">
        <v>308</v>
      </c>
      <c r="R406" s="72" t="s">
        <v>299</v>
      </c>
      <c r="S406" s="72" t="s">
        <v>303</v>
      </c>
      <c r="T406" s="39">
        <v>1</v>
      </c>
      <c r="U406" s="39">
        <v>2017</v>
      </c>
      <c r="V406" s="39" t="s">
        <v>261</v>
      </c>
      <c r="W406" s="34">
        <v>3</v>
      </c>
      <c r="X406" s="39">
        <v>1</v>
      </c>
      <c r="AC406" s="34" t="s">
        <v>972</v>
      </c>
    </row>
    <row r="407" spans="1:29" s="34" customFormat="1" ht="16" customHeight="1">
      <c r="A407" s="46" t="s">
        <v>260</v>
      </c>
      <c r="B407" s="34">
        <f t="shared" si="7"/>
        <v>51</v>
      </c>
      <c r="C407" s="34">
        <v>28</v>
      </c>
      <c r="D407" s="48">
        <v>8.5999999999999993E-2</v>
      </c>
      <c r="E407" s="47"/>
      <c r="F407" s="36">
        <v>1.6</v>
      </c>
      <c r="G407" s="36"/>
      <c r="H407" s="37">
        <v>1</v>
      </c>
      <c r="I407" s="37">
        <v>1</v>
      </c>
      <c r="J407" s="38" t="s">
        <v>153</v>
      </c>
      <c r="K407" s="38">
        <v>119</v>
      </c>
      <c r="L407" s="38" t="s">
        <v>56</v>
      </c>
      <c r="M407" s="38">
        <v>1</v>
      </c>
      <c r="N407" s="38" t="s">
        <v>90</v>
      </c>
      <c r="O407" s="72" t="s">
        <v>435</v>
      </c>
      <c r="P407" s="72" t="s">
        <v>395</v>
      </c>
      <c r="Q407" s="72" t="s">
        <v>308</v>
      </c>
      <c r="R407" s="72" t="s">
        <v>299</v>
      </c>
      <c r="S407" s="72" t="s">
        <v>303</v>
      </c>
      <c r="T407" s="39">
        <v>1</v>
      </c>
      <c r="U407" s="39">
        <v>2017</v>
      </c>
      <c r="V407" s="39" t="s">
        <v>261</v>
      </c>
      <c r="W407" s="34">
        <v>3</v>
      </c>
      <c r="X407" s="39">
        <v>1</v>
      </c>
      <c r="AC407" s="34" t="s">
        <v>972</v>
      </c>
    </row>
    <row r="408" spans="1:29" s="34" customFormat="1" ht="16" customHeight="1">
      <c r="A408" s="46" t="s">
        <v>247</v>
      </c>
      <c r="B408" s="34">
        <f t="shared" si="7"/>
        <v>52</v>
      </c>
      <c r="C408" s="34">
        <v>1</v>
      </c>
      <c r="D408" s="48">
        <v>0.41067700000000001</v>
      </c>
      <c r="E408" s="47"/>
      <c r="F408" s="36"/>
      <c r="G408" s="36">
        <v>0.2331</v>
      </c>
      <c r="H408" s="37">
        <v>1</v>
      </c>
      <c r="I408" s="37">
        <v>1</v>
      </c>
      <c r="J408" s="38" t="s">
        <v>248</v>
      </c>
      <c r="K408" s="38">
        <v>27</v>
      </c>
      <c r="L408" s="38" t="s">
        <v>250</v>
      </c>
      <c r="M408" s="38">
        <v>1</v>
      </c>
      <c r="N408" s="38" t="s">
        <v>73</v>
      </c>
      <c r="O408" s="72" t="s">
        <v>413</v>
      </c>
      <c r="P408" s="72" t="s">
        <v>435</v>
      </c>
      <c r="Q408" s="72" t="s">
        <v>299</v>
      </c>
      <c r="R408" s="72"/>
      <c r="S408" s="72"/>
      <c r="T408" s="39">
        <v>1</v>
      </c>
      <c r="U408" s="39">
        <v>2019</v>
      </c>
      <c r="V408" s="39" t="s">
        <v>249</v>
      </c>
      <c r="W408" s="34">
        <v>3</v>
      </c>
      <c r="X408" s="39">
        <v>1</v>
      </c>
      <c r="AC408" s="34" t="s">
        <v>973</v>
      </c>
    </row>
    <row r="409" spans="1:29" s="34" customFormat="1" ht="16" customHeight="1">
      <c r="A409" s="46" t="s">
        <v>247</v>
      </c>
      <c r="B409" s="34">
        <f t="shared" si="7"/>
        <v>52</v>
      </c>
      <c r="C409" s="34">
        <v>2</v>
      </c>
      <c r="D409" s="48">
        <v>0.16212099999999999</v>
      </c>
      <c r="E409" s="47"/>
      <c r="F409" s="36"/>
      <c r="G409" s="36">
        <v>0.80200000000000005</v>
      </c>
      <c r="H409" s="37">
        <v>1</v>
      </c>
      <c r="I409" s="37">
        <v>1</v>
      </c>
      <c r="J409" s="38" t="s">
        <v>248</v>
      </c>
      <c r="K409" s="38">
        <v>21</v>
      </c>
      <c r="L409" s="38" t="s">
        <v>250</v>
      </c>
      <c r="M409" s="38">
        <v>1</v>
      </c>
      <c r="N409" s="38" t="s">
        <v>74</v>
      </c>
      <c r="O409" s="72" t="s">
        <v>413</v>
      </c>
      <c r="P409" s="72" t="s">
        <v>435</v>
      </c>
      <c r="Q409" s="72" t="s">
        <v>299</v>
      </c>
      <c r="R409" s="72"/>
      <c r="S409" s="72"/>
      <c r="T409" s="39">
        <v>1</v>
      </c>
      <c r="U409" s="39">
        <v>2019</v>
      </c>
      <c r="V409" s="39" t="s">
        <v>249</v>
      </c>
      <c r="W409" s="34">
        <v>3</v>
      </c>
      <c r="X409" s="39">
        <v>1</v>
      </c>
      <c r="AC409" s="34" t="s">
        <v>973</v>
      </c>
    </row>
    <row r="410" spans="1:29" s="34" customFormat="1" ht="16" customHeight="1">
      <c r="A410" s="46" t="s">
        <v>247</v>
      </c>
      <c r="B410" s="34">
        <f t="shared" si="7"/>
        <v>52</v>
      </c>
      <c r="C410" s="34">
        <v>3</v>
      </c>
      <c r="D410" s="48">
        <v>-0.13413600000000001</v>
      </c>
      <c r="E410" s="47"/>
      <c r="F410" s="36"/>
      <c r="G410" s="36">
        <v>0.8468</v>
      </c>
      <c r="H410" s="37">
        <v>1</v>
      </c>
      <c r="I410" s="37">
        <v>1</v>
      </c>
      <c r="J410" s="38" t="s">
        <v>248</v>
      </c>
      <c r="K410" s="38">
        <v>21</v>
      </c>
      <c r="L410" s="38" t="s">
        <v>250</v>
      </c>
      <c r="M410" s="38">
        <v>1</v>
      </c>
      <c r="N410" s="38" t="s">
        <v>76</v>
      </c>
      <c r="O410" s="72" t="s">
        <v>413</v>
      </c>
      <c r="P410" s="72" t="s">
        <v>435</v>
      </c>
      <c r="Q410" s="72" t="s">
        <v>299</v>
      </c>
      <c r="R410" s="72"/>
      <c r="S410" s="72"/>
      <c r="T410" s="39">
        <v>1</v>
      </c>
      <c r="U410" s="39">
        <v>2019</v>
      </c>
      <c r="V410" s="39" t="s">
        <v>249</v>
      </c>
      <c r="W410" s="34">
        <v>3</v>
      </c>
      <c r="X410" s="39">
        <v>1</v>
      </c>
      <c r="AC410" s="34" t="s">
        <v>973</v>
      </c>
    </row>
    <row r="411" spans="1:29" s="34" customFormat="1" ht="16" customHeight="1">
      <c r="A411" s="46" t="s">
        <v>247</v>
      </c>
      <c r="B411" s="34">
        <f t="shared" si="7"/>
        <v>52</v>
      </c>
      <c r="C411" s="34">
        <v>4</v>
      </c>
      <c r="D411" s="48">
        <v>-0.47464800000000001</v>
      </c>
      <c r="E411" s="47"/>
      <c r="F411" s="36"/>
      <c r="G411" s="36">
        <v>6.3600000000000004E-2</v>
      </c>
      <c r="H411" s="37">
        <v>1</v>
      </c>
      <c r="I411" s="37">
        <v>1</v>
      </c>
      <c r="J411" s="38" t="s">
        <v>248</v>
      </c>
      <c r="K411" s="38">
        <v>21</v>
      </c>
      <c r="L411" s="38" t="s">
        <v>250</v>
      </c>
      <c r="M411" s="38">
        <v>1</v>
      </c>
      <c r="N411" s="38" t="s">
        <v>76</v>
      </c>
      <c r="O411" s="72" t="s">
        <v>413</v>
      </c>
      <c r="P411" s="72" t="s">
        <v>435</v>
      </c>
      <c r="Q411" s="72" t="s">
        <v>299</v>
      </c>
      <c r="R411" s="72"/>
      <c r="S411" s="72"/>
      <c r="T411" s="39">
        <v>1</v>
      </c>
      <c r="U411" s="39">
        <v>2019</v>
      </c>
      <c r="V411" s="39" t="s">
        <v>249</v>
      </c>
      <c r="W411" s="34">
        <v>3</v>
      </c>
      <c r="X411" s="39">
        <v>1</v>
      </c>
      <c r="AC411" s="34" t="s">
        <v>973</v>
      </c>
    </row>
    <row r="412" spans="1:29" s="34" customFormat="1" ht="16" customHeight="1">
      <c r="A412" s="46" t="s">
        <v>247</v>
      </c>
      <c r="B412" s="34">
        <f t="shared" si="7"/>
        <v>52</v>
      </c>
      <c r="C412" s="34">
        <v>5</v>
      </c>
      <c r="D412" s="48">
        <v>-0.41278300000000001</v>
      </c>
      <c r="E412" s="47"/>
      <c r="F412" s="36"/>
      <c r="G412" s="36">
        <v>3.5000000000000001E-3</v>
      </c>
      <c r="H412" s="37">
        <v>1</v>
      </c>
      <c r="I412" s="37">
        <v>1</v>
      </c>
      <c r="J412" s="38" t="s">
        <v>248</v>
      </c>
      <c r="K412" s="38">
        <v>21</v>
      </c>
      <c r="L412" s="38" t="s">
        <v>250</v>
      </c>
      <c r="M412" s="38">
        <v>1</v>
      </c>
      <c r="N412" s="38" t="s">
        <v>76</v>
      </c>
      <c r="O412" s="72" t="s">
        <v>413</v>
      </c>
      <c r="P412" s="72" t="s">
        <v>435</v>
      </c>
      <c r="Q412" s="72" t="s">
        <v>299</v>
      </c>
      <c r="R412" s="72"/>
      <c r="S412" s="72"/>
      <c r="T412" s="39">
        <v>1</v>
      </c>
      <c r="U412" s="39">
        <v>2019</v>
      </c>
      <c r="V412" s="39" t="s">
        <v>249</v>
      </c>
      <c r="W412" s="34">
        <v>3</v>
      </c>
      <c r="X412" s="39">
        <v>1</v>
      </c>
      <c r="AC412" s="34" t="s">
        <v>973</v>
      </c>
    </row>
    <row r="413" spans="1:29" s="34" customFormat="1" ht="16" customHeight="1">
      <c r="A413" s="46" t="s">
        <v>247</v>
      </c>
      <c r="B413" s="34">
        <f t="shared" si="7"/>
        <v>52</v>
      </c>
      <c r="C413" s="34">
        <v>6</v>
      </c>
      <c r="D413" s="48">
        <v>-0.45960499999999999</v>
      </c>
      <c r="E413" s="47"/>
      <c r="F413" s="36"/>
      <c r="G413" s="36">
        <v>3.8399999999999997E-2</v>
      </c>
      <c r="H413" s="37">
        <v>1</v>
      </c>
      <c r="I413" s="37">
        <v>1</v>
      </c>
      <c r="J413" s="38" t="s">
        <v>248</v>
      </c>
      <c r="K413" s="38">
        <v>21</v>
      </c>
      <c r="L413" s="38" t="s">
        <v>250</v>
      </c>
      <c r="M413" s="38">
        <v>1</v>
      </c>
      <c r="N413" s="38" t="s">
        <v>76</v>
      </c>
      <c r="O413" s="72" t="s">
        <v>413</v>
      </c>
      <c r="P413" s="72" t="s">
        <v>435</v>
      </c>
      <c r="Q413" s="72" t="s">
        <v>299</v>
      </c>
      <c r="R413" s="72"/>
      <c r="S413" s="72"/>
      <c r="T413" s="39">
        <v>1</v>
      </c>
      <c r="U413" s="39">
        <v>2019</v>
      </c>
      <c r="V413" s="39" t="s">
        <v>249</v>
      </c>
      <c r="W413" s="34">
        <v>3</v>
      </c>
      <c r="X413" s="39">
        <v>1</v>
      </c>
      <c r="AC413" s="34" t="s">
        <v>973</v>
      </c>
    </row>
    <row r="414" spans="1:29" s="34" customFormat="1" ht="16" customHeight="1">
      <c r="A414" s="46" t="s">
        <v>247</v>
      </c>
      <c r="B414" s="34">
        <f t="shared" si="7"/>
        <v>52</v>
      </c>
      <c r="C414" s="34">
        <v>7</v>
      </c>
      <c r="D414" s="48">
        <v>-0.66577699999999995</v>
      </c>
      <c r="E414" s="47"/>
      <c r="F414" s="36"/>
      <c r="G414" s="36">
        <v>1E-4</v>
      </c>
      <c r="H414" s="37">
        <v>1</v>
      </c>
      <c r="I414" s="37">
        <v>1</v>
      </c>
      <c r="J414" s="38" t="s">
        <v>248</v>
      </c>
      <c r="K414" s="38">
        <v>21</v>
      </c>
      <c r="L414" s="38" t="s">
        <v>250</v>
      </c>
      <c r="M414" s="38">
        <v>1</v>
      </c>
      <c r="N414" s="38" t="s">
        <v>76</v>
      </c>
      <c r="O414" s="72" t="s">
        <v>413</v>
      </c>
      <c r="P414" s="72" t="s">
        <v>435</v>
      </c>
      <c r="Q414" s="72" t="s">
        <v>299</v>
      </c>
      <c r="R414" s="72"/>
      <c r="S414" s="72"/>
      <c r="T414" s="39">
        <v>1</v>
      </c>
      <c r="U414" s="39">
        <v>2019</v>
      </c>
      <c r="V414" s="39" t="s">
        <v>249</v>
      </c>
      <c r="W414" s="34">
        <v>3</v>
      </c>
      <c r="X414" s="39">
        <v>1</v>
      </c>
      <c r="AC414" s="34" t="s">
        <v>973</v>
      </c>
    </row>
    <row r="415" spans="1:29" s="34" customFormat="1" ht="16" customHeight="1">
      <c r="A415" s="46" t="s">
        <v>247</v>
      </c>
      <c r="B415" s="34">
        <f t="shared" si="7"/>
        <v>52</v>
      </c>
      <c r="C415" s="34">
        <v>8</v>
      </c>
      <c r="D415" s="48">
        <v>-0.176065</v>
      </c>
      <c r="E415" s="47"/>
      <c r="F415" s="36"/>
      <c r="G415" s="36">
        <v>0.72009999999999996</v>
      </c>
      <c r="H415" s="37">
        <v>1</v>
      </c>
      <c r="I415" s="37">
        <v>1</v>
      </c>
      <c r="J415" s="38" t="s">
        <v>248</v>
      </c>
      <c r="K415" s="38">
        <v>21</v>
      </c>
      <c r="L415" s="38" t="s">
        <v>250</v>
      </c>
      <c r="M415" s="38">
        <v>1</v>
      </c>
      <c r="N415" s="38" t="s">
        <v>76</v>
      </c>
      <c r="O415" s="72" t="s">
        <v>413</v>
      </c>
      <c r="P415" s="72" t="s">
        <v>435</v>
      </c>
      <c r="Q415" s="72" t="s">
        <v>299</v>
      </c>
      <c r="R415" s="72"/>
      <c r="S415" s="72"/>
      <c r="T415" s="39">
        <v>1</v>
      </c>
      <c r="U415" s="39">
        <v>2019</v>
      </c>
      <c r="V415" s="39" t="s">
        <v>249</v>
      </c>
      <c r="W415" s="34">
        <v>3</v>
      </c>
      <c r="X415" s="39">
        <v>1</v>
      </c>
      <c r="AC415" s="34" t="s">
        <v>973</v>
      </c>
    </row>
    <row r="416" spans="1:29" s="34" customFormat="1" ht="16" customHeight="1">
      <c r="A416" s="46" t="s">
        <v>247</v>
      </c>
      <c r="B416" s="34">
        <f t="shared" si="7"/>
        <v>52</v>
      </c>
      <c r="C416" s="34">
        <v>9</v>
      </c>
      <c r="D416" s="48">
        <v>-0.139547</v>
      </c>
      <c r="E416" s="47"/>
      <c r="F416" s="36"/>
      <c r="G416" s="36">
        <v>0.70040000000000002</v>
      </c>
      <c r="H416" s="37">
        <v>1</v>
      </c>
      <c r="I416" s="37">
        <v>1</v>
      </c>
      <c r="J416" s="38" t="s">
        <v>248</v>
      </c>
      <c r="K416" s="38">
        <v>21</v>
      </c>
      <c r="L416" s="38" t="s">
        <v>250</v>
      </c>
      <c r="M416" s="38">
        <v>1</v>
      </c>
      <c r="N416" s="38" t="s">
        <v>76</v>
      </c>
      <c r="O416" s="72" t="s">
        <v>413</v>
      </c>
      <c r="P416" s="72" t="s">
        <v>435</v>
      </c>
      <c r="Q416" s="72" t="s">
        <v>299</v>
      </c>
      <c r="R416" s="72"/>
      <c r="S416" s="72"/>
      <c r="T416" s="39">
        <v>1</v>
      </c>
      <c r="U416" s="39">
        <v>2019</v>
      </c>
      <c r="V416" s="39" t="s">
        <v>249</v>
      </c>
      <c r="W416" s="34">
        <v>3</v>
      </c>
      <c r="X416" s="39">
        <v>1</v>
      </c>
      <c r="AC416" s="34" t="s">
        <v>973</v>
      </c>
    </row>
    <row r="417" spans="1:29" s="34" customFormat="1" ht="16" customHeight="1">
      <c r="A417" s="46" t="s">
        <v>247</v>
      </c>
      <c r="B417" s="34">
        <f t="shared" si="7"/>
        <v>52</v>
      </c>
      <c r="C417" s="34">
        <v>10</v>
      </c>
      <c r="D417" s="48">
        <v>-0.227934</v>
      </c>
      <c r="E417" s="47"/>
      <c r="F417" s="36"/>
      <c r="G417" s="36">
        <v>0.41239999999999999</v>
      </c>
      <c r="H417" s="37">
        <v>1</v>
      </c>
      <c r="I417" s="37">
        <v>1</v>
      </c>
      <c r="J417" s="38" t="s">
        <v>248</v>
      </c>
      <c r="K417" s="38">
        <v>21</v>
      </c>
      <c r="L417" s="38" t="s">
        <v>250</v>
      </c>
      <c r="M417" s="38">
        <v>1</v>
      </c>
      <c r="N417" s="38" t="s">
        <v>76</v>
      </c>
      <c r="O417" s="72" t="s">
        <v>413</v>
      </c>
      <c r="P417" s="72" t="s">
        <v>435</v>
      </c>
      <c r="Q417" s="72" t="s">
        <v>299</v>
      </c>
      <c r="R417" s="72"/>
      <c r="S417" s="72"/>
      <c r="T417" s="39">
        <v>1</v>
      </c>
      <c r="U417" s="39">
        <v>2019</v>
      </c>
      <c r="V417" s="39" t="s">
        <v>249</v>
      </c>
      <c r="W417" s="34">
        <v>3</v>
      </c>
      <c r="X417" s="39">
        <v>1</v>
      </c>
      <c r="AC417" s="34" t="s">
        <v>973</v>
      </c>
    </row>
    <row r="418" spans="1:29" s="34" customFormat="1" ht="16" customHeight="1">
      <c r="A418" s="46" t="s">
        <v>247</v>
      </c>
      <c r="B418" s="34">
        <f t="shared" si="7"/>
        <v>52</v>
      </c>
      <c r="C418" s="34">
        <v>11</v>
      </c>
      <c r="D418" s="48">
        <v>0.55466899999999997</v>
      </c>
      <c r="E418" s="47"/>
      <c r="F418" s="36"/>
      <c r="G418" s="36">
        <v>0.8468</v>
      </c>
      <c r="H418" s="37">
        <v>1</v>
      </c>
      <c r="I418" s="37">
        <v>1</v>
      </c>
      <c r="J418" s="38" t="s">
        <v>248</v>
      </c>
      <c r="K418" s="38">
        <v>23</v>
      </c>
      <c r="L418" s="38" t="s">
        <v>250</v>
      </c>
      <c r="M418" s="38">
        <v>1</v>
      </c>
      <c r="N418" s="38" t="s">
        <v>76</v>
      </c>
      <c r="O418" s="72" t="s">
        <v>413</v>
      </c>
      <c r="P418" s="72" t="s">
        <v>435</v>
      </c>
      <c r="Q418" s="72" t="s">
        <v>299</v>
      </c>
      <c r="R418" s="72"/>
      <c r="S418" s="72"/>
      <c r="T418" s="39">
        <v>1</v>
      </c>
      <c r="U418" s="39">
        <v>2019</v>
      </c>
      <c r="V418" s="39" t="s">
        <v>249</v>
      </c>
      <c r="W418" s="34">
        <v>3</v>
      </c>
      <c r="X418" s="39">
        <v>1</v>
      </c>
      <c r="AC418" s="34" t="s">
        <v>973</v>
      </c>
    </row>
    <row r="419" spans="1:29" s="34" customFormat="1" ht="16" customHeight="1">
      <c r="A419" s="46" t="s">
        <v>239</v>
      </c>
      <c r="B419" s="34">
        <f t="shared" si="7"/>
        <v>53</v>
      </c>
      <c r="C419" s="34">
        <v>1</v>
      </c>
      <c r="D419" s="48">
        <v>2.1</v>
      </c>
      <c r="E419" s="47">
        <v>0.8</v>
      </c>
      <c r="F419" s="36"/>
      <c r="G419" s="36"/>
      <c r="H419" s="37">
        <v>1</v>
      </c>
      <c r="I419" s="37">
        <v>1</v>
      </c>
      <c r="J419" s="38" t="s">
        <v>241</v>
      </c>
      <c r="K419" s="38">
        <v>127</v>
      </c>
      <c r="L419" s="38" t="s">
        <v>126</v>
      </c>
      <c r="M419" s="38">
        <v>1</v>
      </c>
      <c r="N419" s="38" t="s">
        <v>74</v>
      </c>
      <c r="O419" s="72" t="s">
        <v>446</v>
      </c>
      <c r="P419" s="72" t="s">
        <v>308</v>
      </c>
      <c r="Q419" s="72" t="s">
        <v>435</v>
      </c>
      <c r="R419" s="72" t="s">
        <v>291</v>
      </c>
      <c r="S419" s="72" t="s">
        <v>413</v>
      </c>
      <c r="T419" s="39">
        <v>1</v>
      </c>
      <c r="U419" s="39">
        <v>2013</v>
      </c>
      <c r="V419" s="39" t="s">
        <v>240</v>
      </c>
      <c r="W419" s="34">
        <v>3</v>
      </c>
      <c r="X419" s="39">
        <v>1</v>
      </c>
      <c r="AC419" s="34" t="s">
        <v>974</v>
      </c>
    </row>
    <row r="420" spans="1:29" s="34" customFormat="1" ht="16" customHeight="1">
      <c r="A420" s="46" t="s">
        <v>239</v>
      </c>
      <c r="B420" s="34">
        <f t="shared" si="7"/>
        <v>53</v>
      </c>
      <c r="C420" s="34">
        <v>2</v>
      </c>
      <c r="D420" s="48">
        <v>2.33</v>
      </c>
      <c r="E420" s="47">
        <v>1.1399999999999999</v>
      </c>
      <c r="F420" s="36"/>
      <c r="G420" s="36"/>
      <c r="H420" s="37">
        <v>1</v>
      </c>
      <c r="I420" s="37">
        <v>1</v>
      </c>
      <c r="J420" s="38" t="s">
        <v>241</v>
      </c>
      <c r="K420" s="38">
        <v>127</v>
      </c>
      <c r="L420" s="38" t="s">
        <v>126</v>
      </c>
      <c r="M420" s="38">
        <v>1</v>
      </c>
      <c r="N420" s="38" t="s">
        <v>74</v>
      </c>
      <c r="O420" s="72" t="s">
        <v>446</v>
      </c>
      <c r="P420" s="72" t="s">
        <v>308</v>
      </c>
      <c r="Q420" s="72" t="s">
        <v>435</v>
      </c>
      <c r="R420" s="72" t="s">
        <v>291</v>
      </c>
      <c r="S420" s="72" t="s">
        <v>413</v>
      </c>
      <c r="T420" s="39">
        <v>1</v>
      </c>
      <c r="U420" s="39">
        <v>2013</v>
      </c>
      <c r="V420" s="39" t="s">
        <v>240</v>
      </c>
      <c r="W420" s="34">
        <v>3</v>
      </c>
      <c r="X420" s="39">
        <v>1</v>
      </c>
      <c r="AC420" s="34" t="s">
        <v>974</v>
      </c>
    </row>
    <row r="421" spans="1:29" s="34" customFormat="1" ht="16" customHeight="1">
      <c r="A421" s="46" t="s">
        <v>239</v>
      </c>
      <c r="B421" s="34">
        <f t="shared" si="7"/>
        <v>53</v>
      </c>
      <c r="C421" s="34">
        <v>3</v>
      </c>
      <c r="D421" s="48">
        <v>2.4500000000000002</v>
      </c>
      <c r="E421" s="47">
        <v>1.1399999999999999</v>
      </c>
      <c r="F421" s="36"/>
      <c r="G421" s="36"/>
      <c r="H421" s="37">
        <v>1</v>
      </c>
      <c r="I421" s="37">
        <v>1</v>
      </c>
      <c r="J421" s="38" t="s">
        <v>241</v>
      </c>
      <c r="K421" s="38">
        <v>127</v>
      </c>
      <c r="L421" s="38" t="s">
        <v>126</v>
      </c>
      <c r="M421" s="38">
        <v>1</v>
      </c>
      <c r="N421" s="38" t="s">
        <v>74</v>
      </c>
      <c r="O421" s="72" t="s">
        <v>446</v>
      </c>
      <c r="P421" s="72" t="s">
        <v>308</v>
      </c>
      <c r="Q421" s="72" t="s">
        <v>435</v>
      </c>
      <c r="R421" s="72" t="s">
        <v>291</v>
      </c>
      <c r="S421" s="72" t="s">
        <v>413</v>
      </c>
      <c r="T421" s="39">
        <v>1</v>
      </c>
      <c r="U421" s="39">
        <v>2013</v>
      </c>
      <c r="V421" s="39" t="s">
        <v>240</v>
      </c>
      <c r="W421" s="34">
        <v>3</v>
      </c>
      <c r="X421" s="39">
        <v>1</v>
      </c>
      <c r="AC421" s="34" t="s">
        <v>974</v>
      </c>
    </row>
    <row r="422" spans="1:29" s="34" customFormat="1" ht="16" customHeight="1">
      <c r="A422" s="46" t="s">
        <v>357</v>
      </c>
      <c r="B422" s="34">
        <f t="shared" si="7"/>
        <v>54</v>
      </c>
      <c r="C422" s="34">
        <v>1</v>
      </c>
      <c r="D422" s="48">
        <v>-0.35599799999999998</v>
      </c>
      <c r="E422" s="47"/>
      <c r="F422" s="36">
        <v>-2.8448699999999998</v>
      </c>
      <c r="G422" s="36"/>
      <c r="H422" s="37">
        <v>1</v>
      </c>
      <c r="I422" s="37">
        <v>9</v>
      </c>
      <c r="J422" s="38" t="s">
        <v>187</v>
      </c>
      <c r="K422" s="38">
        <v>118</v>
      </c>
      <c r="L422" s="38" t="s">
        <v>205</v>
      </c>
      <c r="M422" s="38">
        <v>1</v>
      </c>
      <c r="N422" s="38" t="s">
        <v>74</v>
      </c>
      <c r="O422" s="72" t="s">
        <v>435</v>
      </c>
      <c r="P422" s="72" t="s">
        <v>405</v>
      </c>
      <c r="Q422" s="72" t="s">
        <v>439</v>
      </c>
      <c r="R422" s="72"/>
      <c r="S422" s="72"/>
      <c r="T422" s="39">
        <v>1</v>
      </c>
      <c r="U422" s="39">
        <v>2014</v>
      </c>
      <c r="V422" s="39" t="s">
        <v>214</v>
      </c>
      <c r="W422" s="34">
        <v>3</v>
      </c>
      <c r="X422" s="39">
        <v>1</v>
      </c>
      <c r="AC422" s="34" t="s">
        <v>975</v>
      </c>
    </row>
    <row r="423" spans="1:29" s="34" customFormat="1" ht="16" customHeight="1">
      <c r="A423" s="45" t="s">
        <v>84</v>
      </c>
      <c r="B423" s="34">
        <f t="shared" si="7"/>
        <v>55</v>
      </c>
      <c r="C423" s="34">
        <v>1</v>
      </c>
      <c r="D423" s="48">
        <v>1.72E-6</v>
      </c>
      <c r="E423" s="47"/>
      <c r="F423" s="36">
        <v>0.58499999999999996</v>
      </c>
      <c r="G423" s="36"/>
      <c r="H423" s="37">
        <v>1</v>
      </c>
      <c r="I423" s="37">
        <v>1</v>
      </c>
      <c r="J423" s="38" t="s">
        <v>86</v>
      </c>
      <c r="K423" s="38">
        <v>9</v>
      </c>
      <c r="L423" s="38" t="s">
        <v>85</v>
      </c>
      <c r="M423" s="38">
        <v>2</v>
      </c>
      <c r="N423" s="38" t="s">
        <v>68</v>
      </c>
      <c r="O423" s="72"/>
      <c r="P423" s="72"/>
      <c r="Q423" s="72"/>
      <c r="R423" s="72"/>
      <c r="S423" s="72"/>
      <c r="T423" s="39">
        <v>1</v>
      </c>
      <c r="U423" s="39">
        <v>2018</v>
      </c>
      <c r="V423" s="39" t="s">
        <v>87</v>
      </c>
      <c r="W423" s="34">
        <v>1</v>
      </c>
      <c r="X423" s="39">
        <v>1</v>
      </c>
      <c r="AC423" s="34" t="str">
        <f>_xlfn.XLOOKUP(J423,'COUNTRY CODES'!$B$2:$B$252,'COUNTRY CODES'!$A$2:$A$252,"")</f>
        <v xml:space="preserve">710; </v>
      </c>
    </row>
    <row r="424" spans="1:29" s="34" customFormat="1" ht="16" customHeight="1">
      <c r="A424" s="46" t="s">
        <v>270</v>
      </c>
      <c r="B424" s="34">
        <f t="shared" si="7"/>
        <v>56</v>
      </c>
      <c r="C424" s="34">
        <v>1</v>
      </c>
      <c r="D424" s="48">
        <v>9.0999999999999998E-2</v>
      </c>
      <c r="E424" s="47"/>
      <c r="F424" s="36">
        <v>2.4460000000000002</v>
      </c>
      <c r="G424" s="36"/>
      <c r="H424" s="37">
        <v>1</v>
      </c>
      <c r="I424" s="37">
        <v>9</v>
      </c>
      <c r="J424" s="38" t="s">
        <v>153</v>
      </c>
      <c r="K424" s="38">
        <v>44</v>
      </c>
      <c r="L424" s="38" t="s">
        <v>272</v>
      </c>
      <c r="M424" s="38">
        <v>1</v>
      </c>
      <c r="N424" s="38" t="s">
        <v>73</v>
      </c>
      <c r="O424" s="72" t="s">
        <v>435</v>
      </c>
      <c r="P424" s="72" t="s">
        <v>395</v>
      </c>
      <c r="Q424" s="72" t="s">
        <v>303</v>
      </c>
      <c r="R424" s="72" t="s">
        <v>391</v>
      </c>
      <c r="S424" s="72" t="s">
        <v>290</v>
      </c>
      <c r="T424" s="39">
        <v>1</v>
      </c>
      <c r="U424" s="39">
        <v>1995</v>
      </c>
      <c r="V424" s="39" t="s">
        <v>271</v>
      </c>
      <c r="W424" s="34">
        <v>3</v>
      </c>
      <c r="X424" s="39">
        <v>1</v>
      </c>
      <c r="AC424" s="34" t="s">
        <v>976</v>
      </c>
    </row>
    <row r="425" spans="1:29" s="34" customFormat="1" ht="16" customHeight="1">
      <c r="A425" s="46" t="s">
        <v>270</v>
      </c>
      <c r="B425" s="34">
        <f t="shared" si="7"/>
        <v>56</v>
      </c>
      <c r="C425" s="34">
        <v>2</v>
      </c>
      <c r="D425" s="48">
        <v>9.9000000000000005E-2</v>
      </c>
      <c r="E425" s="47"/>
      <c r="F425" s="36">
        <v>2.6659999999999999</v>
      </c>
      <c r="G425" s="36"/>
      <c r="H425" s="37">
        <v>1</v>
      </c>
      <c r="I425" s="37">
        <v>9</v>
      </c>
      <c r="J425" s="38" t="s">
        <v>153</v>
      </c>
      <c r="K425" s="38">
        <v>44</v>
      </c>
      <c r="L425" s="38" t="s">
        <v>272</v>
      </c>
      <c r="M425" s="38">
        <v>1</v>
      </c>
      <c r="N425" s="38" t="s">
        <v>73</v>
      </c>
      <c r="O425" s="72" t="s">
        <v>435</v>
      </c>
      <c r="P425" s="72" t="s">
        <v>395</v>
      </c>
      <c r="Q425" s="72" t="s">
        <v>303</v>
      </c>
      <c r="R425" s="72" t="s">
        <v>391</v>
      </c>
      <c r="S425" s="72" t="s">
        <v>290</v>
      </c>
      <c r="T425" s="39">
        <v>1</v>
      </c>
      <c r="U425" s="39">
        <v>1995</v>
      </c>
      <c r="V425" s="39" t="s">
        <v>271</v>
      </c>
      <c r="W425" s="34">
        <v>3</v>
      </c>
      <c r="X425" s="39">
        <v>1</v>
      </c>
      <c r="AC425" s="34" t="s">
        <v>976</v>
      </c>
    </row>
    <row r="426" spans="1:29" s="34" customFormat="1" ht="16" customHeight="1">
      <c r="A426" s="46" t="s">
        <v>270</v>
      </c>
      <c r="B426" s="34">
        <f t="shared" si="7"/>
        <v>56</v>
      </c>
      <c r="C426" s="34">
        <v>3</v>
      </c>
      <c r="D426" s="48">
        <v>9.7000000000000003E-2</v>
      </c>
      <c r="E426" s="47"/>
      <c r="F426" s="36">
        <v>2.5760000000000001</v>
      </c>
      <c r="G426" s="36"/>
      <c r="H426" s="37">
        <v>1</v>
      </c>
      <c r="I426" s="37">
        <v>9</v>
      </c>
      <c r="J426" s="38" t="s">
        <v>153</v>
      </c>
      <c r="K426" s="38">
        <v>43</v>
      </c>
      <c r="L426" s="38" t="s">
        <v>272</v>
      </c>
      <c r="M426" s="38">
        <v>1</v>
      </c>
      <c r="N426" s="38" t="s">
        <v>73</v>
      </c>
      <c r="O426" s="72" t="s">
        <v>435</v>
      </c>
      <c r="P426" s="72" t="s">
        <v>395</v>
      </c>
      <c r="Q426" s="72" t="s">
        <v>303</v>
      </c>
      <c r="R426" s="72" t="s">
        <v>391</v>
      </c>
      <c r="S426" s="72" t="s">
        <v>290</v>
      </c>
      <c r="T426" s="39">
        <v>1</v>
      </c>
      <c r="U426" s="39">
        <v>1995</v>
      </c>
      <c r="V426" s="39" t="s">
        <v>271</v>
      </c>
      <c r="W426" s="34">
        <v>3</v>
      </c>
      <c r="X426" s="39">
        <v>1</v>
      </c>
      <c r="AC426" s="34" t="s">
        <v>976</v>
      </c>
    </row>
    <row r="427" spans="1:29" s="34" customFormat="1" ht="16" customHeight="1">
      <c r="A427" s="46" t="s">
        <v>270</v>
      </c>
      <c r="B427" s="34">
        <f t="shared" si="7"/>
        <v>56</v>
      </c>
      <c r="C427" s="34">
        <v>4</v>
      </c>
      <c r="D427" s="48">
        <v>0.29099999999999998</v>
      </c>
      <c r="E427" s="47"/>
      <c r="F427" s="36">
        <v>3.7440000000000002</v>
      </c>
      <c r="G427" s="36"/>
      <c r="H427" s="37">
        <v>1</v>
      </c>
      <c r="I427" s="37">
        <v>9</v>
      </c>
      <c r="J427" s="38" t="s">
        <v>153</v>
      </c>
      <c r="K427" s="38">
        <v>39</v>
      </c>
      <c r="L427" s="38" t="s">
        <v>272</v>
      </c>
      <c r="M427" s="38">
        <v>1</v>
      </c>
      <c r="N427" s="38" t="s">
        <v>73</v>
      </c>
      <c r="O427" s="72" t="s">
        <v>435</v>
      </c>
      <c r="P427" s="72" t="s">
        <v>395</v>
      </c>
      <c r="Q427" s="72" t="s">
        <v>303</v>
      </c>
      <c r="R427" s="72" t="s">
        <v>391</v>
      </c>
      <c r="S427" s="72" t="s">
        <v>290</v>
      </c>
      <c r="T427" s="39">
        <v>1</v>
      </c>
      <c r="U427" s="39">
        <v>1995</v>
      </c>
      <c r="V427" s="39" t="s">
        <v>271</v>
      </c>
      <c r="W427" s="34">
        <v>3</v>
      </c>
      <c r="X427" s="39">
        <v>1</v>
      </c>
      <c r="AC427" s="34" t="s">
        <v>976</v>
      </c>
    </row>
    <row r="428" spans="1:29" s="34" customFormat="1" ht="16" customHeight="1">
      <c r="A428" s="46" t="s">
        <v>270</v>
      </c>
      <c r="B428" s="34">
        <f t="shared" si="7"/>
        <v>56</v>
      </c>
      <c r="C428" s="34">
        <v>5</v>
      </c>
      <c r="D428" s="48">
        <v>0.29199999999999998</v>
      </c>
      <c r="E428" s="47"/>
      <c r="F428" s="36">
        <v>3.7349999999999999</v>
      </c>
      <c r="G428" s="36"/>
      <c r="H428" s="37">
        <v>1</v>
      </c>
      <c r="I428" s="37">
        <v>9</v>
      </c>
      <c r="J428" s="38" t="s">
        <v>153</v>
      </c>
      <c r="K428" s="38">
        <v>39</v>
      </c>
      <c r="L428" s="38" t="s">
        <v>272</v>
      </c>
      <c r="M428" s="38">
        <v>1</v>
      </c>
      <c r="N428" s="38" t="s">
        <v>73</v>
      </c>
      <c r="O428" s="72" t="s">
        <v>435</v>
      </c>
      <c r="P428" s="72" t="s">
        <v>395</v>
      </c>
      <c r="Q428" s="72" t="s">
        <v>303</v>
      </c>
      <c r="R428" s="72" t="s">
        <v>391</v>
      </c>
      <c r="S428" s="72" t="s">
        <v>290</v>
      </c>
      <c r="T428" s="39">
        <v>1</v>
      </c>
      <c r="U428" s="39">
        <v>1995</v>
      </c>
      <c r="V428" s="39" t="s">
        <v>271</v>
      </c>
      <c r="W428" s="34">
        <v>3</v>
      </c>
      <c r="X428" s="39">
        <v>1</v>
      </c>
      <c r="AC428" s="34" t="s">
        <v>976</v>
      </c>
    </row>
    <row r="429" spans="1:29" s="34" customFormat="1" ht="16" customHeight="1">
      <c r="A429" s="46" t="s">
        <v>270</v>
      </c>
      <c r="B429" s="34">
        <f t="shared" si="7"/>
        <v>56</v>
      </c>
      <c r="C429" s="34">
        <v>6</v>
      </c>
      <c r="D429" s="48">
        <v>0.29399999999999998</v>
      </c>
      <c r="E429" s="47"/>
      <c r="F429" s="36">
        <v>3.7519999999999998</v>
      </c>
      <c r="G429" s="36"/>
      <c r="H429" s="37">
        <v>1</v>
      </c>
      <c r="I429" s="37">
        <v>9</v>
      </c>
      <c r="J429" s="38" t="s">
        <v>153</v>
      </c>
      <c r="K429" s="38">
        <v>38</v>
      </c>
      <c r="L429" s="38" t="s">
        <v>272</v>
      </c>
      <c r="M429" s="38">
        <v>1</v>
      </c>
      <c r="N429" s="38" t="s">
        <v>73</v>
      </c>
      <c r="O429" s="72" t="s">
        <v>435</v>
      </c>
      <c r="P429" s="72" t="s">
        <v>395</v>
      </c>
      <c r="Q429" s="72" t="s">
        <v>303</v>
      </c>
      <c r="R429" s="72" t="s">
        <v>391</v>
      </c>
      <c r="S429" s="72" t="s">
        <v>290</v>
      </c>
      <c r="T429" s="39">
        <v>1</v>
      </c>
      <c r="U429" s="39">
        <v>1995</v>
      </c>
      <c r="V429" s="39" t="s">
        <v>271</v>
      </c>
      <c r="W429" s="34">
        <v>3</v>
      </c>
      <c r="X429" s="39">
        <v>1</v>
      </c>
      <c r="AC429" s="34" t="s">
        <v>976</v>
      </c>
    </row>
    <row r="430" spans="1:29" s="34" customFormat="1" ht="16" customHeight="1">
      <c r="A430" s="46" t="s">
        <v>270</v>
      </c>
      <c r="B430" s="34">
        <f t="shared" si="7"/>
        <v>56</v>
      </c>
      <c r="C430" s="34">
        <v>7</v>
      </c>
      <c r="D430" s="48">
        <v>0.44500000000000001</v>
      </c>
      <c r="E430" s="47"/>
      <c r="F430" s="36">
        <v>4.59</v>
      </c>
      <c r="G430" s="36"/>
      <c r="H430" s="37">
        <v>1</v>
      </c>
      <c r="I430" s="37">
        <v>9</v>
      </c>
      <c r="J430" s="38" t="s">
        <v>153</v>
      </c>
      <c r="K430" s="38">
        <v>34</v>
      </c>
      <c r="L430" s="38" t="s">
        <v>272</v>
      </c>
      <c r="M430" s="38">
        <v>1</v>
      </c>
      <c r="N430" s="38" t="s">
        <v>73</v>
      </c>
      <c r="O430" s="72" t="s">
        <v>435</v>
      </c>
      <c r="P430" s="72" t="s">
        <v>395</v>
      </c>
      <c r="Q430" s="72" t="s">
        <v>303</v>
      </c>
      <c r="R430" s="72" t="s">
        <v>391</v>
      </c>
      <c r="S430" s="72" t="s">
        <v>290</v>
      </c>
      <c r="T430" s="39">
        <v>1</v>
      </c>
      <c r="U430" s="39">
        <v>1995</v>
      </c>
      <c r="V430" s="39" t="s">
        <v>271</v>
      </c>
      <c r="W430" s="34">
        <v>3</v>
      </c>
      <c r="X430" s="39">
        <v>1</v>
      </c>
      <c r="AC430" s="34" t="s">
        <v>976</v>
      </c>
    </row>
    <row r="431" spans="1:29" s="34" customFormat="1" ht="16" customHeight="1">
      <c r="A431" s="46" t="s">
        <v>270</v>
      </c>
      <c r="B431" s="34">
        <f t="shared" si="7"/>
        <v>56</v>
      </c>
      <c r="C431" s="34">
        <v>8</v>
      </c>
      <c r="D431" s="48">
        <v>0.43</v>
      </c>
      <c r="E431" s="47"/>
      <c r="F431" s="36">
        <v>4.351</v>
      </c>
      <c r="G431" s="36"/>
      <c r="H431" s="37">
        <v>1</v>
      </c>
      <c r="I431" s="37">
        <v>9</v>
      </c>
      <c r="J431" s="38" t="s">
        <v>153</v>
      </c>
      <c r="K431" s="38">
        <v>34</v>
      </c>
      <c r="L431" s="38" t="s">
        <v>272</v>
      </c>
      <c r="M431" s="38">
        <v>1</v>
      </c>
      <c r="N431" s="38" t="s">
        <v>73</v>
      </c>
      <c r="O431" s="72" t="s">
        <v>435</v>
      </c>
      <c r="P431" s="72" t="s">
        <v>395</v>
      </c>
      <c r="Q431" s="72" t="s">
        <v>303</v>
      </c>
      <c r="R431" s="72" t="s">
        <v>391</v>
      </c>
      <c r="S431" s="72" t="s">
        <v>290</v>
      </c>
      <c r="T431" s="39">
        <v>1</v>
      </c>
      <c r="U431" s="39">
        <v>1995</v>
      </c>
      <c r="V431" s="39" t="s">
        <v>271</v>
      </c>
      <c r="W431" s="34">
        <v>3</v>
      </c>
      <c r="X431" s="39">
        <v>1</v>
      </c>
      <c r="AC431" s="34" t="s">
        <v>976</v>
      </c>
    </row>
    <row r="432" spans="1:29" s="34" customFormat="1" ht="16" customHeight="1">
      <c r="A432" s="46" t="s">
        <v>270</v>
      </c>
      <c r="B432" s="34">
        <f t="shared" si="7"/>
        <v>56</v>
      </c>
      <c r="C432" s="34">
        <v>9</v>
      </c>
      <c r="D432" s="48">
        <v>0.44500000000000001</v>
      </c>
      <c r="E432" s="47"/>
      <c r="F432" s="36">
        <v>4.476</v>
      </c>
      <c r="G432" s="36"/>
      <c r="H432" s="37">
        <v>1</v>
      </c>
      <c r="I432" s="37">
        <v>9</v>
      </c>
      <c r="J432" s="38" t="s">
        <v>153</v>
      </c>
      <c r="K432" s="38">
        <v>33</v>
      </c>
      <c r="L432" s="38" t="s">
        <v>272</v>
      </c>
      <c r="M432" s="38">
        <v>1</v>
      </c>
      <c r="N432" s="38" t="s">
        <v>73</v>
      </c>
      <c r="O432" s="72" t="s">
        <v>435</v>
      </c>
      <c r="P432" s="72" t="s">
        <v>395</v>
      </c>
      <c r="Q432" s="72" t="s">
        <v>303</v>
      </c>
      <c r="R432" s="72" t="s">
        <v>391</v>
      </c>
      <c r="S432" s="72" t="s">
        <v>290</v>
      </c>
      <c r="T432" s="39">
        <v>1</v>
      </c>
      <c r="U432" s="39">
        <v>1995</v>
      </c>
      <c r="V432" s="39" t="s">
        <v>271</v>
      </c>
      <c r="W432" s="34">
        <v>3</v>
      </c>
      <c r="X432" s="39">
        <v>1</v>
      </c>
      <c r="AC432" s="34" t="s">
        <v>976</v>
      </c>
    </row>
    <row r="433" spans="1:29" s="34" customFormat="1" ht="16" customHeight="1">
      <c r="A433" s="46" t="s">
        <v>270</v>
      </c>
      <c r="B433" s="34">
        <f t="shared" si="7"/>
        <v>56</v>
      </c>
      <c r="C433" s="34">
        <v>10</v>
      </c>
      <c r="D433" s="48">
        <v>0.439</v>
      </c>
      <c r="E433" s="47"/>
      <c r="F433" s="36">
        <v>4.3579999999999997</v>
      </c>
      <c r="G433" s="36"/>
      <c r="H433" s="37">
        <v>1</v>
      </c>
      <c r="I433" s="37">
        <v>9</v>
      </c>
      <c r="J433" s="38" t="s">
        <v>153</v>
      </c>
      <c r="K433" s="38">
        <v>31</v>
      </c>
      <c r="L433" s="38" t="s">
        <v>272</v>
      </c>
      <c r="M433" s="38">
        <v>1</v>
      </c>
      <c r="N433" s="38" t="s">
        <v>73</v>
      </c>
      <c r="O433" s="72" t="s">
        <v>435</v>
      </c>
      <c r="P433" s="72" t="s">
        <v>395</v>
      </c>
      <c r="Q433" s="72" t="s">
        <v>303</v>
      </c>
      <c r="R433" s="72" t="s">
        <v>391</v>
      </c>
      <c r="S433" s="72" t="s">
        <v>290</v>
      </c>
      <c r="T433" s="39">
        <v>1</v>
      </c>
      <c r="U433" s="39">
        <v>1995</v>
      </c>
      <c r="V433" s="39" t="s">
        <v>271</v>
      </c>
      <c r="W433" s="34">
        <v>3</v>
      </c>
      <c r="X433" s="39">
        <v>1</v>
      </c>
      <c r="AC433" s="34" t="s">
        <v>976</v>
      </c>
    </row>
    <row r="434" spans="1:29" s="34" customFormat="1" ht="16" customHeight="1">
      <c r="A434" s="46" t="s">
        <v>270</v>
      </c>
      <c r="B434" s="34">
        <f t="shared" si="7"/>
        <v>56</v>
      </c>
      <c r="C434" s="34">
        <v>11</v>
      </c>
      <c r="D434" s="48">
        <v>0.42699999999999999</v>
      </c>
      <c r="E434" s="47"/>
      <c r="F434" s="36">
        <v>4.1449999999999996</v>
      </c>
      <c r="G434" s="36"/>
      <c r="H434" s="37">
        <v>1</v>
      </c>
      <c r="I434" s="37">
        <v>9</v>
      </c>
      <c r="J434" s="38" t="s">
        <v>153</v>
      </c>
      <c r="K434" s="38">
        <v>31</v>
      </c>
      <c r="L434" s="38" t="s">
        <v>272</v>
      </c>
      <c r="M434" s="38">
        <v>1</v>
      </c>
      <c r="N434" s="38" t="s">
        <v>73</v>
      </c>
      <c r="O434" s="72" t="s">
        <v>435</v>
      </c>
      <c r="P434" s="72" t="s">
        <v>395</v>
      </c>
      <c r="Q434" s="72" t="s">
        <v>303</v>
      </c>
      <c r="R434" s="72" t="s">
        <v>391</v>
      </c>
      <c r="S434" s="72" t="s">
        <v>290</v>
      </c>
      <c r="T434" s="39">
        <v>1</v>
      </c>
      <c r="U434" s="39">
        <v>1995</v>
      </c>
      <c r="V434" s="39" t="s">
        <v>271</v>
      </c>
      <c r="W434" s="34">
        <v>3</v>
      </c>
      <c r="X434" s="39">
        <v>1</v>
      </c>
      <c r="AC434" s="34" t="s">
        <v>976</v>
      </c>
    </row>
    <row r="435" spans="1:29" s="34" customFormat="1" ht="16" customHeight="1">
      <c r="A435" s="46" t="s">
        <v>270</v>
      </c>
      <c r="B435" s="34">
        <f t="shared" si="7"/>
        <v>56</v>
      </c>
      <c r="C435" s="34">
        <v>12</v>
      </c>
      <c r="D435" s="48">
        <v>0.44400000000000001</v>
      </c>
      <c r="E435" s="47"/>
      <c r="F435" s="36">
        <v>4.2649999999999997</v>
      </c>
      <c r="G435" s="36"/>
      <c r="H435" s="37">
        <v>1</v>
      </c>
      <c r="I435" s="37">
        <v>9</v>
      </c>
      <c r="J435" s="38" t="s">
        <v>153</v>
      </c>
      <c r="K435" s="38">
        <v>30</v>
      </c>
      <c r="L435" s="38" t="s">
        <v>272</v>
      </c>
      <c r="M435" s="38">
        <v>1</v>
      </c>
      <c r="N435" s="38" t="s">
        <v>73</v>
      </c>
      <c r="O435" s="72" t="s">
        <v>435</v>
      </c>
      <c r="P435" s="72" t="s">
        <v>395</v>
      </c>
      <c r="Q435" s="72" t="s">
        <v>303</v>
      </c>
      <c r="R435" s="72" t="s">
        <v>391</v>
      </c>
      <c r="S435" s="72" t="s">
        <v>290</v>
      </c>
      <c r="T435" s="39">
        <v>1</v>
      </c>
      <c r="U435" s="39">
        <v>1995</v>
      </c>
      <c r="V435" s="39" t="s">
        <v>271</v>
      </c>
      <c r="W435" s="34">
        <v>3</v>
      </c>
      <c r="X435" s="39">
        <v>1</v>
      </c>
      <c r="AC435" s="34" t="s">
        <v>976</v>
      </c>
    </row>
    <row r="436" spans="1:29" s="34" customFormat="1" ht="16" customHeight="1">
      <c r="A436" s="46" t="s">
        <v>270</v>
      </c>
      <c r="B436" s="34">
        <f t="shared" si="7"/>
        <v>56</v>
      </c>
      <c r="C436" s="34">
        <v>13</v>
      </c>
      <c r="D436" s="48">
        <v>-0.58499999999999996</v>
      </c>
      <c r="E436" s="47"/>
      <c r="F436" s="36">
        <v>-0.89300000000000002</v>
      </c>
      <c r="G436" s="36"/>
      <c r="H436" s="37">
        <v>1</v>
      </c>
      <c r="I436" s="37">
        <v>9</v>
      </c>
      <c r="J436" s="38" t="s">
        <v>153</v>
      </c>
      <c r="K436" s="38">
        <v>44</v>
      </c>
      <c r="L436" s="38" t="s">
        <v>272</v>
      </c>
      <c r="M436" s="38">
        <v>1</v>
      </c>
      <c r="N436" s="38" t="s">
        <v>74</v>
      </c>
      <c r="O436" s="72" t="s">
        <v>435</v>
      </c>
      <c r="P436" s="72" t="s">
        <v>395</v>
      </c>
      <c r="Q436" s="72" t="s">
        <v>303</v>
      </c>
      <c r="R436" s="72" t="s">
        <v>391</v>
      </c>
      <c r="S436" s="72" t="s">
        <v>290</v>
      </c>
      <c r="T436" s="39">
        <v>1</v>
      </c>
      <c r="U436" s="39">
        <v>1995</v>
      </c>
      <c r="V436" s="39" t="s">
        <v>271</v>
      </c>
      <c r="W436" s="34">
        <v>3</v>
      </c>
      <c r="X436" s="39">
        <v>1</v>
      </c>
      <c r="AC436" s="34" t="s">
        <v>976</v>
      </c>
    </row>
    <row r="437" spans="1:29" s="34" customFormat="1" ht="16" customHeight="1">
      <c r="A437" s="46" t="s">
        <v>270</v>
      </c>
      <c r="B437" s="34">
        <f t="shared" si="7"/>
        <v>56</v>
      </c>
      <c r="C437" s="34">
        <v>14</v>
      </c>
      <c r="D437" s="48">
        <v>-0.59099999999999997</v>
      </c>
      <c r="E437" s="47"/>
      <c r="F437" s="36">
        <v>-0.84399999999999997</v>
      </c>
      <c r="G437" s="36"/>
      <c r="H437" s="37">
        <v>1</v>
      </c>
      <c r="I437" s="37">
        <v>9</v>
      </c>
      <c r="J437" s="38" t="s">
        <v>153</v>
      </c>
      <c r="K437" s="38">
        <v>44</v>
      </c>
      <c r="L437" s="38" t="s">
        <v>272</v>
      </c>
      <c r="M437" s="38">
        <v>1</v>
      </c>
      <c r="N437" s="38" t="s">
        <v>74</v>
      </c>
      <c r="O437" s="72" t="s">
        <v>435</v>
      </c>
      <c r="P437" s="72" t="s">
        <v>395</v>
      </c>
      <c r="Q437" s="72" t="s">
        <v>303</v>
      </c>
      <c r="R437" s="72" t="s">
        <v>391</v>
      </c>
      <c r="S437" s="72" t="s">
        <v>290</v>
      </c>
      <c r="T437" s="39">
        <v>1</v>
      </c>
      <c r="U437" s="39">
        <v>1995</v>
      </c>
      <c r="V437" s="39" t="s">
        <v>271</v>
      </c>
      <c r="W437" s="34">
        <v>3</v>
      </c>
      <c r="X437" s="39">
        <v>1</v>
      </c>
      <c r="AC437" s="34" t="s">
        <v>976</v>
      </c>
    </row>
    <row r="438" spans="1:29" s="34" customFormat="1" ht="16" customHeight="1">
      <c r="A438" s="46" t="s">
        <v>270</v>
      </c>
      <c r="B438" s="34">
        <f t="shared" si="7"/>
        <v>56</v>
      </c>
      <c r="C438" s="34">
        <v>15</v>
      </c>
      <c r="D438" s="48">
        <v>-0.36699999999999999</v>
      </c>
      <c r="E438" s="47"/>
      <c r="F438" s="36">
        <v>-0.47199999999999998</v>
      </c>
      <c r="G438" s="36"/>
      <c r="H438" s="37">
        <v>1</v>
      </c>
      <c r="I438" s="37">
        <v>9</v>
      </c>
      <c r="J438" s="38" t="s">
        <v>153</v>
      </c>
      <c r="K438" s="38">
        <v>44</v>
      </c>
      <c r="L438" s="38" t="s">
        <v>272</v>
      </c>
      <c r="M438" s="38">
        <v>1</v>
      </c>
      <c r="N438" s="38" t="s">
        <v>74</v>
      </c>
      <c r="O438" s="72" t="s">
        <v>435</v>
      </c>
      <c r="P438" s="72" t="s">
        <v>395</v>
      </c>
      <c r="Q438" s="72" t="s">
        <v>303</v>
      </c>
      <c r="R438" s="72" t="s">
        <v>391</v>
      </c>
      <c r="S438" s="72" t="s">
        <v>290</v>
      </c>
      <c r="T438" s="39">
        <v>1</v>
      </c>
      <c r="U438" s="39">
        <v>1995</v>
      </c>
      <c r="V438" s="39" t="s">
        <v>271</v>
      </c>
      <c r="W438" s="34">
        <v>3</v>
      </c>
      <c r="X438" s="39">
        <v>1</v>
      </c>
      <c r="AC438" s="34" t="s">
        <v>976</v>
      </c>
    </row>
    <row r="439" spans="1:29" s="34" customFormat="1" ht="16" customHeight="1">
      <c r="A439" s="46" t="s">
        <v>270</v>
      </c>
      <c r="B439" s="34">
        <f t="shared" si="7"/>
        <v>56</v>
      </c>
      <c r="C439" s="34">
        <v>16</v>
      </c>
      <c r="D439" s="48">
        <v>-0.66200000000000003</v>
      </c>
      <c r="E439" s="47"/>
      <c r="F439" s="36">
        <v>-0.57199999999999995</v>
      </c>
      <c r="G439" s="36"/>
      <c r="H439" s="37">
        <v>1</v>
      </c>
      <c r="I439" s="37">
        <v>9</v>
      </c>
      <c r="J439" s="38" t="s">
        <v>153</v>
      </c>
      <c r="K439" s="38">
        <v>44</v>
      </c>
      <c r="L439" s="38" t="s">
        <v>272</v>
      </c>
      <c r="M439" s="38">
        <v>1</v>
      </c>
      <c r="N439" s="38" t="s">
        <v>74</v>
      </c>
      <c r="O439" s="72" t="s">
        <v>435</v>
      </c>
      <c r="P439" s="72" t="s">
        <v>395</v>
      </c>
      <c r="Q439" s="72" t="s">
        <v>303</v>
      </c>
      <c r="R439" s="72" t="s">
        <v>391</v>
      </c>
      <c r="S439" s="72" t="s">
        <v>290</v>
      </c>
      <c r="T439" s="39">
        <v>1</v>
      </c>
      <c r="U439" s="39">
        <v>1995</v>
      </c>
      <c r="V439" s="39" t="s">
        <v>271</v>
      </c>
      <c r="W439" s="34">
        <v>3</v>
      </c>
      <c r="X439" s="39">
        <v>1</v>
      </c>
      <c r="AC439" s="34" t="s">
        <v>976</v>
      </c>
    </row>
    <row r="440" spans="1:29" s="34" customFormat="1" ht="16" customHeight="1">
      <c r="A440" s="45" t="s">
        <v>171</v>
      </c>
      <c r="B440" s="34">
        <f t="shared" si="7"/>
        <v>57</v>
      </c>
      <c r="C440" s="34">
        <v>1</v>
      </c>
      <c r="D440" s="48">
        <v>6.3200000000000006E-2</v>
      </c>
      <c r="E440" s="47">
        <v>2.29E-2</v>
      </c>
      <c r="F440" s="36"/>
      <c r="G440" s="36"/>
      <c r="H440" s="37">
        <v>1</v>
      </c>
      <c r="I440" s="37">
        <v>1</v>
      </c>
      <c r="J440" s="38" t="s">
        <v>65</v>
      </c>
      <c r="K440" s="38">
        <v>134</v>
      </c>
      <c r="L440" s="38" t="s">
        <v>173</v>
      </c>
      <c r="M440" s="38">
        <v>1</v>
      </c>
      <c r="N440" s="38" t="s">
        <v>73</v>
      </c>
      <c r="O440" s="72" t="s">
        <v>447</v>
      </c>
      <c r="P440" s="72" t="s">
        <v>285</v>
      </c>
      <c r="Q440" s="72" t="s">
        <v>435</v>
      </c>
      <c r="R440" s="72" t="s">
        <v>395</v>
      </c>
      <c r="S440" s="72" t="s">
        <v>314</v>
      </c>
      <c r="T440" s="39">
        <v>1</v>
      </c>
      <c r="U440" s="39">
        <v>2003</v>
      </c>
      <c r="V440" s="39" t="s">
        <v>172</v>
      </c>
      <c r="W440" s="34">
        <v>3</v>
      </c>
      <c r="X440" s="39">
        <v>1</v>
      </c>
      <c r="AC440" s="34" t="s">
        <v>977</v>
      </c>
    </row>
    <row r="441" spans="1:29" s="34" customFormat="1" ht="16" customHeight="1">
      <c r="A441" s="45" t="s">
        <v>171</v>
      </c>
      <c r="B441" s="34">
        <f t="shared" si="7"/>
        <v>57</v>
      </c>
      <c r="C441" s="34">
        <v>2</v>
      </c>
      <c r="D441" s="48">
        <v>5.1799999999999999E-2</v>
      </c>
      <c r="E441" s="47">
        <v>2.9000000000000001E-2</v>
      </c>
      <c r="F441" s="36"/>
      <c r="G441" s="36"/>
      <c r="H441" s="37">
        <v>1</v>
      </c>
      <c r="I441" s="37">
        <v>1</v>
      </c>
      <c r="J441" s="38" t="s">
        <v>153</v>
      </c>
      <c r="K441" s="38">
        <v>91</v>
      </c>
      <c r="L441" s="38" t="s">
        <v>173</v>
      </c>
      <c r="M441" s="38">
        <v>1</v>
      </c>
      <c r="N441" s="38" t="s">
        <v>73</v>
      </c>
      <c r="O441" s="72" t="s">
        <v>447</v>
      </c>
      <c r="P441" s="72" t="s">
        <v>285</v>
      </c>
      <c r="Q441" s="72" t="s">
        <v>435</v>
      </c>
      <c r="R441" s="72" t="s">
        <v>395</v>
      </c>
      <c r="S441" s="72" t="s">
        <v>314</v>
      </c>
      <c r="T441" s="39">
        <v>1</v>
      </c>
      <c r="U441" s="39">
        <v>2003</v>
      </c>
      <c r="V441" s="39" t="s">
        <v>172</v>
      </c>
      <c r="W441" s="34">
        <v>3</v>
      </c>
      <c r="X441" s="39">
        <v>1</v>
      </c>
      <c r="AC441" s="34" t="s">
        <v>978</v>
      </c>
    </row>
    <row r="442" spans="1:29" s="34" customFormat="1" ht="16" customHeight="1">
      <c r="A442" s="45" t="s">
        <v>171</v>
      </c>
      <c r="B442" s="34">
        <f t="shared" si="7"/>
        <v>57</v>
      </c>
      <c r="C442" s="34">
        <v>3</v>
      </c>
      <c r="D442" s="48">
        <v>5.8999999999999997E-2</v>
      </c>
      <c r="E442" s="47">
        <v>2.18E-2</v>
      </c>
      <c r="F442" s="36"/>
      <c r="G442" s="36"/>
      <c r="H442" s="37">
        <v>1</v>
      </c>
      <c r="I442" s="37">
        <v>1</v>
      </c>
      <c r="J442" s="38" t="s">
        <v>164</v>
      </c>
      <c r="K442" s="38">
        <v>35</v>
      </c>
      <c r="L442" s="38" t="s">
        <v>173</v>
      </c>
      <c r="M442" s="38">
        <v>1</v>
      </c>
      <c r="N442" s="38" t="s">
        <v>73</v>
      </c>
      <c r="O442" s="72" t="s">
        <v>447</v>
      </c>
      <c r="P442" s="72" t="s">
        <v>285</v>
      </c>
      <c r="Q442" s="72" t="s">
        <v>435</v>
      </c>
      <c r="R442" s="72" t="s">
        <v>395</v>
      </c>
      <c r="S442" s="72" t="s">
        <v>314</v>
      </c>
      <c r="T442" s="39">
        <v>1</v>
      </c>
      <c r="U442" s="39">
        <v>2003</v>
      </c>
      <c r="V442" s="39" t="s">
        <v>172</v>
      </c>
      <c r="W442" s="34">
        <v>3</v>
      </c>
      <c r="X442" s="39">
        <v>1</v>
      </c>
      <c r="AC442" s="34" t="s">
        <v>979</v>
      </c>
    </row>
    <row r="443" spans="1:29" s="34" customFormat="1" ht="16" customHeight="1">
      <c r="A443" s="45" t="s">
        <v>171</v>
      </c>
      <c r="B443" s="34">
        <f t="shared" si="7"/>
        <v>57</v>
      </c>
      <c r="C443" s="34">
        <v>4</v>
      </c>
      <c r="D443" s="48">
        <v>1.03E-2</v>
      </c>
      <c r="E443" s="47">
        <v>2.8999999999999998E-3</v>
      </c>
      <c r="F443" s="36"/>
      <c r="G443" s="36"/>
      <c r="H443" s="37">
        <v>14</v>
      </c>
      <c r="I443" s="37">
        <v>1</v>
      </c>
      <c r="J443" s="38" t="s">
        <v>65</v>
      </c>
      <c r="K443" s="38">
        <v>96</v>
      </c>
      <c r="L443" s="38" t="s">
        <v>173</v>
      </c>
      <c r="M443" s="38">
        <v>1</v>
      </c>
      <c r="N443" s="38" t="s">
        <v>73</v>
      </c>
      <c r="O443" s="72" t="s">
        <v>447</v>
      </c>
      <c r="P443" s="72" t="s">
        <v>285</v>
      </c>
      <c r="Q443" s="72" t="s">
        <v>435</v>
      </c>
      <c r="R443" s="72" t="s">
        <v>395</v>
      </c>
      <c r="S443" s="72" t="s">
        <v>314</v>
      </c>
      <c r="T443" s="39">
        <v>1</v>
      </c>
      <c r="U443" s="39">
        <v>2003</v>
      </c>
      <c r="V443" s="39" t="s">
        <v>172</v>
      </c>
      <c r="W443" s="34">
        <v>3</v>
      </c>
      <c r="X443" s="39">
        <v>1</v>
      </c>
      <c r="AC443" s="34" t="s">
        <v>977</v>
      </c>
    </row>
    <row r="444" spans="1:29" s="34" customFormat="1" ht="16" customHeight="1">
      <c r="A444" s="45" t="s">
        <v>171</v>
      </c>
      <c r="B444" s="34">
        <f t="shared" si="7"/>
        <v>57</v>
      </c>
      <c r="C444" s="34">
        <v>5</v>
      </c>
      <c r="D444" s="48">
        <v>1.4552</v>
      </c>
      <c r="E444" s="47">
        <v>0.54949999999999999</v>
      </c>
      <c r="F444" s="36"/>
      <c r="G444" s="36"/>
      <c r="H444" s="37">
        <v>1</v>
      </c>
      <c r="I444" s="37">
        <v>1</v>
      </c>
      <c r="J444" s="38" t="s">
        <v>65</v>
      </c>
      <c r="K444" s="38">
        <v>134</v>
      </c>
      <c r="L444" s="38" t="s">
        <v>173</v>
      </c>
      <c r="M444" s="38">
        <v>1</v>
      </c>
      <c r="N444" s="38" t="s">
        <v>73</v>
      </c>
      <c r="O444" s="72" t="s">
        <v>447</v>
      </c>
      <c r="P444" s="72" t="s">
        <v>285</v>
      </c>
      <c r="Q444" s="72" t="s">
        <v>435</v>
      </c>
      <c r="R444" s="72" t="s">
        <v>395</v>
      </c>
      <c r="S444" s="72" t="s">
        <v>314</v>
      </c>
      <c r="T444" s="39">
        <v>1</v>
      </c>
      <c r="U444" s="39">
        <v>2003</v>
      </c>
      <c r="V444" s="39" t="s">
        <v>172</v>
      </c>
      <c r="W444" s="34">
        <v>3</v>
      </c>
      <c r="X444" s="39">
        <v>1</v>
      </c>
      <c r="AC444" s="34" t="s">
        <v>977</v>
      </c>
    </row>
    <row r="445" spans="1:29" s="34" customFormat="1" ht="16" customHeight="1">
      <c r="A445" s="45" t="s">
        <v>171</v>
      </c>
      <c r="B445" s="34">
        <f t="shared" si="7"/>
        <v>57</v>
      </c>
      <c r="C445" s="34">
        <v>6</v>
      </c>
      <c r="D445" s="48">
        <v>8.8400000000000006E-2</v>
      </c>
      <c r="E445" s="47">
        <v>3.1800000000000002E-2</v>
      </c>
      <c r="F445" s="36"/>
      <c r="G445" s="36"/>
      <c r="H445" s="37">
        <v>1</v>
      </c>
      <c r="I445" s="37">
        <v>1</v>
      </c>
      <c r="J445" s="38" t="s">
        <v>65</v>
      </c>
      <c r="K445" s="38">
        <v>134</v>
      </c>
      <c r="L445" s="38" t="s">
        <v>173</v>
      </c>
      <c r="M445" s="38">
        <v>1</v>
      </c>
      <c r="N445" s="38" t="s">
        <v>73</v>
      </c>
      <c r="O445" s="72" t="s">
        <v>447</v>
      </c>
      <c r="P445" s="72" t="s">
        <v>285</v>
      </c>
      <c r="Q445" s="72" t="s">
        <v>435</v>
      </c>
      <c r="R445" s="72" t="s">
        <v>395</v>
      </c>
      <c r="S445" s="72" t="s">
        <v>314</v>
      </c>
      <c r="T445" s="39">
        <v>1</v>
      </c>
      <c r="U445" s="39">
        <v>2003</v>
      </c>
      <c r="V445" s="39" t="s">
        <v>172</v>
      </c>
      <c r="W445" s="34">
        <v>3</v>
      </c>
      <c r="X445" s="39">
        <v>1</v>
      </c>
      <c r="AC445" s="34" t="s">
        <v>977</v>
      </c>
    </row>
    <row r="446" spans="1:29" s="34" customFormat="1" ht="16" customHeight="1">
      <c r="A446" s="45" t="s">
        <v>171</v>
      </c>
      <c r="B446" s="34">
        <f t="shared" si="7"/>
        <v>57</v>
      </c>
      <c r="C446" s="34">
        <v>7</v>
      </c>
      <c r="D446" s="48">
        <v>5.8599999999999999E-2</v>
      </c>
      <c r="E446" s="47">
        <v>3.3500000000000002E-2</v>
      </c>
      <c r="F446" s="36"/>
      <c r="G446" s="36"/>
      <c r="H446" s="37">
        <v>1</v>
      </c>
      <c r="I446" s="37">
        <v>1</v>
      </c>
      <c r="J446" s="38" t="s">
        <v>65</v>
      </c>
      <c r="K446" s="38">
        <v>134</v>
      </c>
      <c r="L446" s="38" t="s">
        <v>173</v>
      </c>
      <c r="M446" s="38">
        <v>1</v>
      </c>
      <c r="N446" s="38" t="s">
        <v>74</v>
      </c>
      <c r="O446" s="72" t="s">
        <v>447</v>
      </c>
      <c r="P446" s="72" t="s">
        <v>285</v>
      </c>
      <c r="Q446" s="72" t="s">
        <v>435</v>
      </c>
      <c r="R446" s="72" t="s">
        <v>395</v>
      </c>
      <c r="S446" s="72" t="s">
        <v>314</v>
      </c>
      <c r="T446" s="39">
        <v>1</v>
      </c>
      <c r="U446" s="39">
        <v>2003</v>
      </c>
      <c r="V446" s="39" t="s">
        <v>172</v>
      </c>
      <c r="W446" s="34">
        <v>3</v>
      </c>
      <c r="X446" s="39">
        <v>1</v>
      </c>
      <c r="AC446" s="34" t="s">
        <v>977</v>
      </c>
    </row>
    <row r="447" spans="1:29" s="34" customFormat="1" ht="16" customHeight="1">
      <c r="A447" s="45" t="s">
        <v>171</v>
      </c>
      <c r="B447" s="34">
        <f t="shared" si="7"/>
        <v>57</v>
      </c>
      <c r="C447" s="34">
        <v>8</v>
      </c>
      <c r="D447" s="48">
        <v>5.6599999999999998E-2</v>
      </c>
      <c r="E447" s="47">
        <v>2.23E-2</v>
      </c>
      <c r="F447" s="36"/>
      <c r="G447" s="36"/>
      <c r="H447" s="37">
        <v>1</v>
      </c>
      <c r="I447" s="37">
        <v>1</v>
      </c>
      <c r="J447" s="38" t="s">
        <v>65</v>
      </c>
      <c r="K447" s="38">
        <v>134</v>
      </c>
      <c r="L447" s="38" t="s">
        <v>173</v>
      </c>
      <c r="M447" s="38">
        <v>1</v>
      </c>
      <c r="N447" s="38" t="s">
        <v>74</v>
      </c>
      <c r="O447" s="72" t="s">
        <v>447</v>
      </c>
      <c r="P447" s="72" t="s">
        <v>285</v>
      </c>
      <c r="Q447" s="72" t="s">
        <v>435</v>
      </c>
      <c r="R447" s="72" t="s">
        <v>395</v>
      </c>
      <c r="S447" s="72" t="s">
        <v>314</v>
      </c>
      <c r="T447" s="39">
        <v>1</v>
      </c>
      <c r="U447" s="39">
        <v>2003</v>
      </c>
      <c r="V447" s="39" t="s">
        <v>172</v>
      </c>
      <c r="W447" s="34">
        <v>3</v>
      </c>
      <c r="X447" s="39">
        <v>1</v>
      </c>
      <c r="AC447" s="34" t="s">
        <v>977</v>
      </c>
    </row>
    <row r="448" spans="1:29" s="34" customFormat="1" ht="16" customHeight="1">
      <c r="A448" s="45" t="s">
        <v>171</v>
      </c>
      <c r="B448" s="34">
        <f t="shared" si="7"/>
        <v>57</v>
      </c>
      <c r="C448" s="34">
        <v>9</v>
      </c>
      <c r="D448" s="48">
        <v>6.8599999999999994E-2</v>
      </c>
      <c r="E448" s="47">
        <v>1.8700000000000001E-2</v>
      </c>
      <c r="F448" s="36"/>
      <c r="G448" s="36"/>
      <c r="H448" s="37">
        <v>1</v>
      </c>
      <c r="I448" s="37">
        <v>1</v>
      </c>
      <c r="J448" s="38" t="s">
        <v>65</v>
      </c>
      <c r="K448" s="38">
        <v>134</v>
      </c>
      <c r="L448" s="38" t="s">
        <v>173</v>
      </c>
      <c r="M448" s="38">
        <v>1</v>
      </c>
      <c r="N448" s="38" t="s">
        <v>76</v>
      </c>
      <c r="O448" s="72" t="s">
        <v>447</v>
      </c>
      <c r="P448" s="72" t="s">
        <v>285</v>
      </c>
      <c r="Q448" s="72" t="s">
        <v>435</v>
      </c>
      <c r="R448" s="72" t="s">
        <v>395</v>
      </c>
      <c r="S448" s="72" t="s">
        <v>314</v>
      </c>
      <c r="T448" s="39">
        <v>1</v>
      </c>
      <c r="U448" s="39">
        <v>2003</v>
      </c>
      <c r="V448" s="39" t="s">
        <v>172</v>
      </c>
      <c r="W448" s="34">
        <v>3</v>
      </c>
      <c r="X448" s="39">
        <v>1</v>
      </c>
      <c r="AC448" s="34" t="s">
        <v>977</v>
      </c>
    </row>
    <row r="449" spans="1:29" s="34" customFormat="1" ht="16" customHeight="1">
      <c r="A449" s="46" t="s">
        <v>331</v>
      </c>
      <c r="B449" s="34">
        <f t="shared" si="7"/>
        <v>58</v>
      </c>
      <c r="C449" s="34">
        <v>1</v>
      </c>
      <c r="D449" s="48">
        <v>1.5699999999999999E-2</v>
      </c>
      <c r="E449" s="47"/>
      <c r="F449" s="36">
        <v>1.7</v>
      </c>
      <c r="G449" s="36"/>
      <c r="H449" s="37">
        <v>15</v>
      </c>
      <c r="I449" s="37">
        <v>9</v>
      </c>
      <c r="J449" s="38" t="s">
        <v>65</v>
      </c>
      <c r="K449" s="38">
        <v>407</v>
      </c>
      <c r="L449" s="38" t="s">
        <v>333</v>
      </c>
      <c r="M449" s="38">
        <v>1</v>
      </c>
      <c r="N449" s="38" t="s">
        <v>90</v>
      </c>
      <c r="O449" s="72" t="s">
        <v>282</v>
      </c>
      <c r="P449" s="72" t="s">
        <v>295</v>
      </c>
      <c r="Q449" s="72" t="s">
        <v>281</v>
      </c>
      <c r="R449" s="72" t="s">
        <v>413</v>
      </c>
      <c r="S449" s="72" t="s">
        <v>302</v>
      </c>
      <c r="T449" s="39">
        <v>1</v>
      </c>
      <c r="U449" s="39">
        <v>2016</v>
      </c>
      <c r="V449" s="39" t="s">
        <v>332</v>
      </c>
      <c r="W449" s="34">
        <v>3</v>
      </c>
      <c r="X449" s="39">
        <v>1</v>
      </c>
      <c r="AC449" s="34" t="s">
        <v>977</v>
      </c>
    </row>
    <row r="450" spans="1:29" s="34" customFormat="1" ht="16" customHeight="1">
      <c r="A450" s="46" t="s">
        <v>331</v>
      </c>
      <c r="B450" s="34">
        <f t="shared" si="7"/>
        <v>58</v>
      </c>
      <c r="C450" s="34">
        <v>2</v>
      </c>
      <c r="D450" s="48">
        <v>-1.4800000000000001E-2</v>
      </c>
      <c r="E450" s="47"/>
      <c r="F450" s="36">
        <v>-0.88</v>
      </c>
      <c r="G450" s="36"/>
      <c r="H450" s="37">
        <v>15</v>
      </c>
      <c r="I450" s="37">
        <v>9</v>
      </c>
      <c r="J450" s="38" t="s">
        <v>65</v>
      </c>
      <c r="K450" s="38">
        <v>407</v>
      </c>
      <c r="L450" s="38" t="s">
        <v>333</v>
      </c>
      <c r="M450" s="38">
        <v>1</v>
      </c>
      <c r="N450" s="38" t="s">
        <v>90</v>
      </c>
      <c r="O450" s="72" t="s">
        <v>282</v>
      </c>
      <c r="P450" s="72" t="s">
        <v>295</v>
      </c>
      <c r="Q450" s="72" t="s">
        <v>281</v>
      </c>
      <c r="R450" s="72" t="s">
        <v>413</v>
      </c>
      <c r="S450" s="72" t="s">
        <v>302</v>
      </c>
      <c r="T450" s="39">
        <v>1</v>
      </c>
      <c r="U450" s="39">
        <v>2016</v>
      </c>
      <c r="V450" s="39" t="s">
        <v>332</v>
      </c>
      <c r="W450" s="34">
        <v>3</v>
      </c>
      <c r="X450" s="39">
        <v>1</v>
      </c>
      <c r="AC450" s="34" t="s">
        <v>977</v>
      </c>
    </row>
    <row r="451" spans="1:29" s="34" customFormat="1" ht="16" customHeight="1">
      <c r="A451" s="46" t="s">
        <v>218</v>
      </c>
      <c r="B451" s="34">
        <f t="shared" si="7"/>
        <v>59</v>
      </c>
      <c r="C451" s="34">
        <v>1</v>
      </c>
      <c r="D451" s="48">
        <v>29.489699999999999</v>
      </c>
      <c r="E451" s="47"/>
      <c r="F451" s="36">
        <v>1.3620000000000001</v>
      </c>
      <c r="G451" s="36"/>
      <c r="H451" s="37">
        <v>1</v>
      </c>
      <c r="I451" s="37">
        <v>1</v>
      </c>
      <c r="J451" s="38" t="s">
        <v>671</v>
      </c>
      <c r="K451" s="38">
        <v>13</v>
      </c>
      <c r="L451" s="38" t="s">
        <v>217</v>
      </c>
      <c r="M451" s="38">
        <v>2</v>
      </c>
      <c r="N451" s="38" t="s">
        <v>73</v>
      </c>
      <c r="O451" s="72" t="s">
        <v>268</v>
      </c>
      <c r="P451" s="72" t="s">
        <v>435</v>
      </c>
      <c r="Q451" s="72" t="s">
        <v>399</v>
      </c>
      <c r="R451" s="72" t="s">
        <v>285</v>
      </c>
      <c r="S451" s="72"/>
      <c r="T451" s="39">
        <v>1</v>
      </c>
      <c r="U451" s="39">
        <v>2009</v>
      </c>
      <c r="V451" s="39" t="s">
        <v>216</v>
      </c>
      <c r="W451" s="34">
        <v>1</v>
      </c>
      <c r="X451" s="39">
        <v>1</v>
      </c>
      <c r="Y451" s="34" t="s">
        <v>219</v>
      </c>
      <c r="AC451" s="34" t="str">
        <f>_xlfn.XLOOKUP(J451,'COUNTRY CODES'!$B$2:$B$252,'COUNTRY CODES'!$A$2:$A$252,"")</f>
        <v xml:space="preserve">408; </v>
      </c>
    </row>
    <row r="452" spans="1:29" s="34" customFormat="1" ht="16" customHeight="1">
      <c r="A452" s="46" t="s">
        <v>218</v>
      </c>
      <c r="B452" s="34">
        <f t="shared" si="7"/>
        <v>59</v>
      </c>
      <c r="C452" s="34">
        <v>2</v>
      </c>
      <c r="D452" s="48">
        <v>21.366299999999999</v>
      </c>
      <c r="E452" s="47"/>
      <c r="F452" s="36">
        <v>1.1990000000000001</v>
      </c>
      <c r="G452" s="36"/>
      <c r="H452" s="37">
        <v>1</v>
      </c>
      <c r="I452" s="37">
        <v>1</v>
      </c>
      <c r="J452" s="38" t="s">
        <v>671</v>
      </c>
      <c r="K452" s="38">
        <v>13</v>
      </c>
      <c r="L452" s="38" t="s">
        <v>217</v>
      </c>
      <c r="M452" s="38">
        <v>2</v>
      </c>
      <c r="N452" s="38" t="s">
        <v>73</v>
      </c>
      <c r="O452" s="72" t="s">
        <v>268</v>
      </c>
      <c r="P452" s="72" t="s">
        <v>435</v>
      </c>
      <c r="Q452" s="72" t="s">
        <v>399</v>
      </c>
      <c r="R452" s="72" t="s">
        <v>285</v>
      </c>
      <c r="S452" s="72"/>
      <c r="T452" s="39">
        <v>1</v>
      </c>
      <c r="U452" s="39">
        <v>2009</v>
      </c>
      <c r="V452" s="39" t="s">
        <v>216</v>
      </c>
      <c r="W452" s="34">
        <v>1</v>
      </c>
      <c r="X452" s="39">
        <v>1</v>
      </c>
      <c r="Y452" s="34" t="s">
        <v>219</v>
      </c>
      <c r="AC452" s="34" t="str">
        <f>_xlfn.XLOOKUP(J452,'COUNTRY CODES'!$B$2:$B$252,'COUNTRY CODES'!$A$2:$A$252,"")</f>
        <v xml:space="preserve">408; </v>
      </c>
    </row>
    <row r="453" spans="1:29" s="34" customFormat="1" ht="16" customHeight="1">
      <c r="A453" s="46" t="s">
        <v>218</v>
      </c>
      <c r="B453" s="34">
        <f t="shared" si="7"/>
        <v>59</v>
      </c>
      <c r="C453" s="34">
        <v>3</v>
      </c>
      <c r="D453" s="48">
        <v>52.842599999999997</v>
      </c>
      <c r="E453" s="47"/>
      <c r="F453" s="36">
        <v>1.694</v>
      </c>
      <c r="G453" s="36"/>
      <c r="H453" s="37">
        <v>1</v>
      </c>
      <c r="I453" s="37">
        <v>1</v>
      </c>
      <c r="J453" s="38" t="s">
        <v>671</v>
      </c>
      <c r="K453" s="38">
        <v>13</v>
      </c>
      <c r="L453" s="38" t="s">
        <v>143</v>
      </c>
      <c r="M453" s="38">
        <v>2</v>
      </c>
      <c r="N453" s="38" t="s">
        <v>73</v>
      </c>
      <c r="O453" s="72" t="s">
        <v>268</v>
      </c>
      <c r="P453" s="72" t="s">
        <v>435</v>
      </c>
      <c r="Q453" s="72" t="s">
        <v>399</v>
      </c>
      <c r="R453" s="72" t="s">
        <v>285</v>
      </c>
      <c r="S453" s="72"/>
      <c r="T453" s="39">
        <v>1</v>
      </c>
      <c r="U453" s="39">
        <v>2009</v>
      </c>
      <c r="V453" s="39" t="s">
        <v>216</v>
      </c>
      <c r="W453" s="34">
        <v>1</v>
      </c>
      <c r="X453" s="39">
        <v>1</v>
      </c>
      <c r="Y453" s="34" t="s">
        <v>219</v>
      </c>
      <c r="AC453" s="34" t="str">
        <f>_xlfn.XLOOKUP(J453,'COUNTRY CODES'!$B$2:$B$252,'COUNTRY CODES'!$A$2:$A$252,"")</f>
        <v xml:space="preserve">408; </v>
      </c>
    </row>
    <row r="454" spans="1:29" s="34" customFormat="1" ht="16" customHeight="1">
      <c r="A454" s="46" t="s">
        <v>218</v>
      </c>
      <c r="B454" s="34">
        <f t="shared" si="7"/>
        <v>59</v>
      </c>
      <c r="C454" s="34">
        <v>4</v>
      </c>
      <c r="D454" s="48">
        <v>55.675400000000003</v>
      </c>
      <c r="E454" s="47"/>
      <c r="F454" s="36">
        <v>2.4849999999999999</v>
      </c>
      <c r="G454" s="36"/>
      <c r="H454" s="37">
        <v>1</v>
      </c>
      <c r="I454" s="37">
        <v>1</v>
      </c>
      <c r="J454" s="38" t="s">
        <v>671</v>
      </c>
      <c r="K454" s="38">
        <v>13</v>
      </c>
      <c r="L454" s="38" t="s">
        <v>143</v>
      </c>
      <c r="M454" s="38">
        <v>2</v>
      </c>
      <c r="N454" s="38" t="s">
        <v>73</v>
      </c>
      <c r="O454" s="72" t="s">
        <v>268</v>
      </c>
      <c r="P454" s="72" t="s">
        <v>435</v>
      </c>
      <c r="Q454" s="72" t="s">
        <v>399</v>
      </c>
      <c r="R454" s="72" t="s">
        <v>285</v>
      </c>
      <c r="S454" s="72"/>
      <c r="T454" s="39">
        <v>1</v>
      </c>
      <c r="U454" s="39">
        <v>2009</v>
      </c>
      <c r="V454" s="39" t="s">
        <v>216</v>
      </c>
      <c r="W454" s="34">
        <v>1</v>
      </c>
      <c r="X454" s="39">
        <v>1</v>
      </c>
      <c r="Y454" s="34" t="s">
        <v>219</v>
      </c>
      <c r="AC454" s="34" t="str">
        <f>_xlfn.XLOOKUP(J454,'COUNTRY CODES'!$B$2:$B$252,'COUNTRY CODES'!$A$2:$A$252,"")</f>
        <v xml:space="preserve">408; </v>
      </c>
    </row>
    <row r="455" spans="1:29" s="34" customFormat="1" ht="16" customHeight="1">
      <c r="A455" s="46" t="s">
        <v>218</v>
      </c>
      <c r="B455" s="34">
        <f t="shared" si="7"/>
        <v>59</v>
      </c>
      <c r="C455" s="34">
        <v>5</v>
      </c>
      <c r="D455" s="48">
        <v>12.117900000000001</v>
      </c>
      <c r="E455" s="47"/>
      <c r="F455" s="36">
        <v>0.98499999999999999</v>
      </c>
      <c r="G455" s="36"/>
      <c r="H455" s="37">
        <v>1</v>
      </c>
      <c r="I455" s="37">
        <v>1</v>
      </c>
      <c r="J455" s="38" t="s">
        <v>671</v>
      </c>
      <c r="K455" s="38">
        <v>13</v>
      </c>
      <c r="L455" s="38" t="s">
        <v>217</v>
      </c>
      <c r="M455" s="38">
        <v>2</v>
      </c>
      <c r="N455" s="38" t="s">
        <v>73</v>
      </c>
      <c r="O455" s="72" t="s">
        <v>268</v>
      </c>
      <c r="P455" s="72" t="s">
        <v>435</v>
      </c>
      <c r="Q455" s="72" t="s">
        <v>399</v>
      </c>
      <c r="R455" s="72" t="s">
        <v>285</v>
      </c>
      <c r="S455" s="72"/>
      <c r="T455" s="39">
        <v>1</v>
      </c>
      <c r="U455" s="39">
        <v>2009</v>
      </c>
      <c r="V455" s="39" t="s">
        <v>216</v>
      </c>
      <c r="W455" s="34">
        <v>1</v>
      </c>
      <c r="X455" s="39">
        <v>1</v>
      </c>
      <c r="Y455" s="34" t="s">
        <v>219</v>
      </c>
      <c r="AC455" s="34" t="str">
        <f>_xlfn.XLOOKUP(J455,'COUNTRY CODES'!$B$2:$B$252,'COUNTRY CODES'!$A$2:$A$252,"")</f>
        <v xml:space="preserve">408; </v>
      </c>
    </row>
    <row r="456" spans="1:29" s="34" customFormat="1" ht="16" customHeight="1">
      <c r="A456" s="46" t="s">
        <v>218</v>
      </c>
      <c r="B456" s="34">
        <f t="shared" ref="B456:B524" si="8">IF(C456=1,B455+1,B455)</f>
        <v>59</v>
      </c>
      <c r="C456" s="34">
        <v>6</v>
      </c>
      <c r="D456" s="48">
        <v>11.7492</v>
      </c>
      <c r="E456" s="47"/>
      <c r="F456" s="36">
        <v>1.522</v>
      </c>
      <c r="G456" s="36"/>
      <c r="H456" s="37">
        <v>1</v>
      </c>
      <c r="I456" s="37">
        <v>1</v>
      </c>
      <c r="J456" s="38" t="s">
        <v>671</v>
      </c>
      <c r="K456" s="38">
        <v>13</v>
      </c>
      <c r="L456" s="38" t="s">
        <v>217</v>
      </c>
      <c r="M456" s="38">
        <v>2</v>
      </c>
      <c r="N456" s="38" t="s">
        <v>73</v>
      </c>
      <c r="O456" s="72" t="s">
        <v>268</v>
      </c>
      <c r="P456" s="72" t="s">
        <v>435</v>
      </c>
      <c r="Q456" s="72" t="s">
        <v>399</v>
      </c>
      <c r="R456" s="72" t="s">
        <v>285</v>
      </c>
      <c r="S456" s="72"/>
      <c r="T456" s="39">
        <v>1</v>
      </c>
      <c r="U456" s="39">
        <v>2009</v>
      </c>
      <c r="V456" s="39" t="s">
        <v>216</v>
      </c>
      <c r="W456" s="34">
        <v>1</v>
      </c>
      <c r="X456" s="39">
        <v>1</v>
      </c>
      <c r="Y456" s="34" t="s">
        <v>219</v>
      </c>
      <c r="AC456" s="34" t="str">
        <f>_xlfn.XLOOKUP(J456,'COUNTRY CODES'!$B$2:$B$252,'COUNTRY CODES'!$A$2:$A$252,"")</f>
        <v xml:space="preserve">408; </v>
      </c>
    </row>
    <row r="457" spans="1:29" s="34" customFormat="1" ht="16" customHeight="1">
      <c r="A457" s="46" t="s">
        <v>218</v>
      </c>
      <c r="B457" s="34">
        <f t="shared" si="8"/>
        <v>59</v>
      </c>
      <c r="C457" s="34">
        <v>7</v>
      </c>
      <c r="D457" s="48">
        <v>28.2502</v>
      </c>
      <c r="E457" s="47"/>
      <c r="F457" s="36">
        <v>1.73</v>
      </c>
      <c r="G457" s="36"/>
      <c r="H457" s="37">
        <v>1</v>
      </c>
      <c r="I457" s="37">
        <v>1</v>
      </c>
      <c r="J457" s="38" t="s">
        <v>671</v>
      </c>
      <c r="K457" s="38">
        <v>13</v>
      </c>
      <c r="L457" s="38" t="s">
        <v>143</v>
      </c>
      <c r="M457" s="38">
        <v>2</v>
      </c>
      <c r="N457" s="38" t="s">
        <v>73</v>
      </c>
      <c r="O457" s="72" t="s">
        <v>268</v>
      </c>
      <c r="P457" s="72" t="s">
        <v>435</v>
      </c>
      <c r="Q457" s="72" t="s">
        <v>399</v>
      </c>
      <c r="R457" s="72" t="s">
        <v>285</v>
      </c>
      <c r="S457" s="72"/>
      <c r="T457" s="39">
        <v>1</v>
      </c>
      <c r="U457" s="39">
        <v>2009</v>
      </c>
      <c r="V457" s="39" t="s">
        <v>216</v>
      </c>
      <c r="W457" s="34">
        <v>1</v>
      </c>
      <c r="X457" s="39">
        <v>1</v>
      </c>
      <c r="Y457" s="34" t="s">
        <v>219</v>
      </c>
      <c r="AC457" s="34" t="str">
        <f>_xlfn.XLOOKUP(J457,'COUNTRY CODES'!$B$2:$B$252,'COUNTRY CODES'!$A$2:$A$252,"")</f>
        <v xml:space="preserve">408; </v>
      </c>
    </row>
    <row r="458" spans="1:29" s="34" customFormat="1" ht="16" customHeight="1">
      <c r="A458" s="46" t="s">
        <v>218</v>
      </c>
      <c r="B458" s="34">
        <f t="shared" si="8"/>
        <v>59</v>
      </c>
      <c r="C458" s="34">
        <v>8</v>
      </c>
      <c r="D458" s="48">
        <v>27.301500000000001</v>
      </c>
      <c r="E458" s="47"/>
      <c r="F458" s="36">
        <v>1.9710000000000001</v>
      </c>
      <c r="G458" s="36"/>
      <c r="H458" s="37">
        <v>1</v>
      </c>
      <c r="I458" s="37">
        <v>1</v>
      </c>
      <c r="J458" s="38" t="s">
        <v>671</v>
      </c>
      <c r="K458" s="38">
        <v>13</v>
      </c>
      <c r="L458" s="38" t="s">
        <v>143</v>
      </c>
      <c r="M458" s="38">
        <v>2</v>
      </c>
      <c r="N458" s="38" t="s">
        <v>73</v>
      </c>
      <c r="O458" s="72" t="s">
        <v>268</v>
      </c>
      <c r="P458" s="72" t="s">
        <v>435</v>
      </c>
      <c r="Q458" s="72" t="s">
        <v>399</v>
      </c>
      <c r="R458" s="72" t="s">
        <v>285</v>
      </c>
      <c r="S458" s="72"/>
      <c r="T458" s="39">
        <v>1</v>
      </c>
      <c r="U458" s="39">
        <v>2009</v>
      </c>
      <c r="V458" s="39" t="s">
        <v>216</v>
      </c>
      <c r="W458" s="34">
        <v>1</v>
      </c>
      <c r="X458" s="39">
        <v>1</v>
      </c>
      <c r="Y458" s="34" t="s">
        <v>219</v>
      </c>
      <c r="AC458" s="34" t="str">
        <f>_xlfn.XLOOKUP(J458,'COUNTRY CODES'!$B$2:$B$252,'COUNTRY CODES'!$A$2:$A$252,"")</f>
        <v xml:space="preserve">408; </v>
      </c>
    </row>
    <row r="459" spans="1:29" s="34" customFormat="1" ht="16" customHeight="1">
      <c r="A459" s="46" t="s">
        <v>218</v>
      </c>
      <c r="B459" s="34">
        <f t="shared" si="8"/>
        <v>59</v>
      </c>
      <c r="C459" s="34">
        <v>9</v>
      </c>
      <c r="D459" s="48">
        <v>-1.40263</v>
      </c>
      <c r="E459" s="47"/>
      <c r="F459" s="36">
        <v>-0.17199999999999999</v>
      </c>
      <c r="G459" s="36"/>
      <c r="H459" s="37">
        <v>1</v>
      </c>
      <c r="I459" s="37">
        <v>1</v>
      </c>
      <c r="J459" s="38" t="s">
        <v>671</v>
      </c>
      <c r="K459" s="38">
        <v>13</v>
      </c>
      <c r="L459" s="38" t="s">
        <v>217</v>
      </c>
      <c r="M459" s="38">
        <v>2</v>
      </c>
      <c r="N459" s="38" t="s">
        <v>73</v>
      </c>
      <c r="O459" s="72" t="s">
        <v>268</v>
      </c>
      <c r="P459" s="72" t="s">
        <v>435</v>
      </c>
      <c r="Q459" s="72" t="s">
        <v>399</v>
      </c>
      <c r="R459" s="72" t="s">
        <v>285</v>
      </c>
      <c r="S459" s="72"/>
      <c r="T459" s="39">
        <v>1</v>
      </c>
      <c r="U459" s="39">
        <v>2009</v>
      </c>
      <c r="V459" s="39" t="s">
        <v>216</v>
      </c>
      <c r="W459" s="34">
        <v>1</v>
      </c>
      <c r="X459" s="39">
        <v>1</v>
      </c>
      <c r="Y459" s="34" t="s">
        <v>219</v>
      </c>
      <c r="AC459" s="34" t="str">
        <f>_xlfn.XLOOKUP(J459,'COUNTRY CODES'!$B$2:$B$252,'COUNTRY CODES'!$A$2:$A$252,"")</f>
        <v xml:space="preserve">408; </v>
      </c>
    </row>
    <row r="460" spans="1:29" s="34" customFormat="1" ht="16" customHeight="1">
      <c r="A460" s="46" t="s">
        <v>218</v>
      </c>
      <c r="B460" s="34">
        <f t="shared" si="8"/>
        <v>59</v>
      </c>
      <c r="C460" s="34">
        <v>10</v>
      </c>
      <c r="D460" s="48">
        <v>9.55654</v>
      </c>
      <c r="E460" s="47"/>
      <c r="F460" s="36">
        <v>0.61899999999999999</v>
      </c>
      <c r="G460" s="36"/>
      <c r="H460" s="37">
        <v>1</v>
      </c>
      <c r="I460" s="37">
        <v>1</v>
      </c>
      <c r="J460" s="38" t="s">
        <v>671</v>
      </c>
      <c r="K460" s="38">
        <v>13</v>
      </c>
      <c r="L460" s="38" t="s">
        <v>143</v>
      </c>
      <c r="M460" s="38">
        <v>2</v>
      </c>
      <c r="N460" s="38" t="s">
        <v>73</v>
      </c>
      <c r="O460" s="72" t="s">
        <v>268</v>
      </c>
      <c r="P460" s="72" t="s">
        <v>435</v>
      </c>
      <c r="Q460" s="72" t="s">
        <v>399</v>
      </c>
      <c r="R460" s="72" t="s">
        <v>285</v>
      </c>
      <c r="S460" s="72"/>
      <c r="T460" s="39">
        <v>1</v>
      </c>
      <c r="U460" s="39">
        <v>2009</v>
      </c>
      <c r="V460" s="39" t="s">
        <v>216</v>
      </c>
      <c r="W460" s="34">
        <v>1</v>
      </c>
      <c r="X460" s="39">
        <v>1</v>
      </c>
      <c r="Y460" s="34" t="s">
        <v>219</v>
      </c>
      <c r="AC460" s="34" t="str">
        <f>_xlfn.XLOOKUP(J460,'COUNTRY CODES'!$B$2:$B$252,'COUNTRY CODES'!$A$2:$A$252,"")</f>
        <v xml:space="preserve">408; </v>
      </c>
    </row>
    <row r="461" spans="1:29" s="34" customFormat="1" ht="16" customHeight="1">
      <c r="A461" s="46" t="s">
        <v>218</v>
      </c>
      <c r="B461" s="34">
        <f t="shared" si="8"/>
        <v>59</v>
      </c>
      <c r="C461" s="34">
        <v>11</v>
      </c>
      <c r="D461" s="48">
        <v>-21.325199999999999</v>
      </c>
      <c r="E461" s="47"/>
      <c r="F461" s="36">
        <v>-1.702</v>
      </c>
      <c r="G461" s="36"/>
      <c r="H461" s="37">
        <v>1</v>
      </c>
      <c r="I461" s="37">
        <v>9</v>
      </c>
      <c r="J461" s="38" t="s">
        <v>671</v>
      </c>
      <c r="K461" s="38">
        <v>13</v>
      </c>
      <c r="L461" s="38" t="s">
        <v>217</v>
      </c>
      <c r="M461" s="38">
        <v>2</v>
      </c>
      <c r="N461" s="38" t="s">
        <v>73</v>
      </c>
      <c r="O461" s="72" t="s">
        <v>268</v>
      </c>
      <c r="P461" s="72" t="s">
        <v>435</v>
      </c>
      <c r="Q461" s="72" t="s">
        <v>399</v>
      </c>
      <c r="R461" s="72" t="s">
        <v>285</v>
      </c>
      <c r="S461" s="72"/>
      <c r="T461" s="39">
        <v>1</v>
      </c>
      <c r="U461" s="39">
        <v>2009</v>
      </c>
      <c r="V461" s="39" t="s">
        <v>216</v>
      </c>
      <c r="W461" s="34">
        <v>1</v>
      </c>
      <c r="X461" s="39">
        <v>1</v>
      </c>
      <c r="Y461" s="34" t="s">
        <v>219</v>
      </c>
      <c r="AC461" s="34" t="str">
        <f>_xlfn.XLOOKUP(J461,'COUNTRY CODES'!$B$2:$B$252,'COUNTRY CODES'!$A$2:$A$252,"")</f>
        <v xml:space="preserve">408; </v>
      </c>
    </row>
    <row r="462" spans="1:29" s="34" customFormat="1" ht="16" customHeight="1">
      <c r="A462" s="46" t="s">
        <v>218</v>
      </c>
      <c r="B462" s="34">
        <f t="shared" si="8"/>
        <v>59</v>
      </c>
      <c r="C462" s="34">
        <v>12</v>
      </c>
      <c r="D462" s="48">
        <v>-16.3935</v>
      </c>
      <c r="E462" s="47"/>
      <c r="F462" s="36">
        <v>-1.625</v>
      </c>
      <c r="G462" s="36"/>
      <c r="H462" s="37">
        <v>1</v>
      </c>
      <c r="I462" s="37">
        <v>9</v>
      </c>
      <c r="J462" s="38" t="s">
        <v>671</v>
      </c>
      <c r="K462" s="38">
        <v>13</v>
      </c>
      <c r="L462" s="38" t="s">
        <v>217</v>
      </c>
      <c r="M462" s="38">
        <v>2</v>
      </c>
      <c r="N462" s="38" t="s">
        <v>73</v>
      </c>
      <c r="O462" s="72" t="s">
        <v>268</v>
      </c>
      <c r="P462" s="72" t="s">
        <v>435</v>
      </c>
      <c r="Q462" s="72" t="s">
        <v>399</v>
      </c>
      <c r="R462" s="72" t="s">
        <v>285</v>
      </c>
      <c r="S462" s="72"/>
      <c r="T462" s="39">
        <v>1</v>
      </c>
      <c r="U462" s="39">
        <v>2009</v>
      </c>
      <c r="V462" s="39" t="s">
        <v>216</v>
      </c>
      <c r="W462" s="34">
        <v>1</v>
      </c>
      <c r="X462" s="39">
        <v>1</v>
      </c>
      <c r="Y462" s="34" t="s">
        <v>219</v>
      </c>
      <c r="AC462" s="34" t="str">
        <f>_xlfn.XLOOKUP(J462,'COUNTRY CODES'!$B$2:$B$252,'COUNTRY CODES'!$A$2:$A$252,"")</f>
        <v xml:space="preserve">408; </v>
      </c>
    </row>
    <row r="463" spans="1:29" s="34" customFormat="1" ht="16" customHeight="1">
      <c r="A463" s="46" t="s">
        <v>218</v>
      </c>
      <c r="B463" s="34">
        <f t="shared" si="8"/>
        <v>59</v>
      </c>
      <c r="C463" s="34">
        <v>13</v>
      </c>
      <c r="D463" s="48">
        <v>1.5292600000000001</v>
      </c>
      <c r="E463" s="47"/>
      <c r="F463" s="36">
        <v>0.26900000000000002</v>
      </c>
      <c r="G463" s="36"/>
      <c r="H463" s="37">
        <v>1</v>
      </c>
      <c r="I463" s="37">
        <v>9</v>
      </c>
      <c r="J463" s="38" t="s">
        <v>671</v>
      </c>
      <c r="K463" s="38">
        <v>13</v>
      </c>
      <c r="L463" s="38" t="s">
        <v>143</v>
      </c>
      <c r="M463" s="38">
        <v>2</v>
      </c>
      <c r="N463" s="38" t="s">
        <v>73</v>
      </c>
      <c r="O463" s="72" t="s">
        <v>268</v>
      </c>
      <c r="P463" s="72" t="s">
        <v>435</v>
      </c>
      <c r="Q463" s="72" t="s">
        <v>399</v>
      </c>
      <c r="R463" s="72" t="s">
        <v>285</v>
      </c>
      <c r="S463" s="72"/>
      <c r="T463" s="39">
        <v>1</v>
      </c>
      <c r="U463" s="39">
        <v>2009</v>
      </c>
      <c r="V463" s="39" t="s">
        <v>216</v>
      </c>
      <c r="W463" s="34">
        <v>1</v>
      </c>
      <c r="X463" s="39">
        <v>1</v>
      </c>
      <c r="Y463" s="34" t="s">
        <v>219</v>
      </c>
      <c r="AC463" s="34" t="str">
        <f>_xlfn.XLOOKUP(J463,'COUNTRY CODES'!$B$2:$B$252,'COUNTRY CODES'!$A$2:$A$252,"")</f>
        <v xml:space="preserve">408; </v>
      </c>
    </row>
    <row r="464" spans="1:29" s="34" customFormat="1" ht="16" customHeight="1">
      <c r="A464" s="46" t="s">
        <v>218</v>
      </c>
      <c r="B464" s="34">
        <f t="shared" si="8"/>
        <v>59</v>
      </c>
      <c r="C464" s="34">
        <v>14</v>
      </c>
      <c r="D464" s="48">
        <v>0.222442</v>
      </c>
      <c r="E464" s="47"/>
      <c r="F464" s="36">
        <v>3.1E-2</v>
      </c>
      <c r="G464" s="36"/>
      <c r="H464" s="37">
        <v>1</v>
      </c>
      <c r="I464" s="37">
        <v>9</v>
      </c>
      <c r="J464" s="38" t="s">
        <v>671</v>
      </c>
      <c r="K464" s="38">
        <v>13</v>
      </c>
      <c r="L464" s="38" t="s">
        <v>217</v>
      </c>
      <c r="M464" s="38">
        <v>2</v>
      </c>
      <c r="N464" s="38" t="s">
        <v>73</v>
      </c>
      <c r="O464" s="72" t="s">
        <v>268</v>
      </c>
      <c r="P464" s="72" t="s">
        <v>435</v>
      </c>
      <c r="Q464" s="72" t="s">
        <v>399</v>
      </c>
      <c r="R464" s="72" t="s">
        <v>285</v>
      </c>
      <c r="S464" s="72"/>
      <c r="T464" s="39">
        <v>1</v>
      </c>
      <c r="U464" s="39">
        <v>2009</v>
      </c>
      <c r="V464" s="39" t="s">
        <v>216</v>
      </c>
      <c r="W464" s="34">
        <v>1</v>
      </c>
      <c r="X464" s="39">
        <v>1</v>
      </c>
      <c r="Y464" s="34" t="s">
        <v>219</v>
      </c>
      <c r="AC464" s="34" t="str">
        <f>_xlfn.XLOOKUP(J464,'COUNTRY CODES'!$B$2:$B$252,'COUNTRY CODES'!$A$2:$A$252,"")</f>
        <v xml:space="preserve">408; </v>
      </c>
    </row>
    <row r="465" spans="1:29" s="34" customFormat="1" ht="16" customHeight="1">
      <c r="A465" s="46" t="s">
        <v>218</v>
      </c>
      <c r="B465" s="34">
        <f t="shared" si="8"/>
        <v>59</v>
      </c>
      <c r="C465" s="34">
        <v>15</v>
      </c>
      <c r="D465" s="48">
        <v>-4.0749199999999997</v>
      </c>
      <c r="E465" s="47"/>
      <c r="F465" s="36">
        <v>-0.13700000000000001</v>
      </c>
      <c r="G465" s="36"/>
      <c r="H465" s="37">
        <v>1</v>
      </c>
      <c r="I465" s="37">
        <v>9</v>
      </c>
      <c r="J465" s="38" t="s">
        <v>671</v>
      </c>
      <c r="K465" s="38">
        <v>13</v>
      </c>
      <c r="L465" s="38" t="s">
        <v>143</v>
      </c>
      <c r="M465" s="38">
        <v>2</v>
      </c>
      <c r="N465" s="38" t="s">
        <v>73</v>
      </c>
      <c r="O465" s="72" t="s">
        <v>268</v>
      </c>
      <c r="P465" s="72" t="s">
        <v>435</v>
      </c>
      <c r="Q465" s="72" t="s">
        <v>399</v>
      </c>
      <c r="R465" s="72" t="s">
        <v>285</v>
      </c>
      <c r="S465" s="72"/>
      <c r="T465" s="39">
        <v>1</v>
      </c>
      <c r="U465" s="39">
        <v>2009</v>
      </c>
      <c r="V465" s="39" t="s">
        <v>216</v>
      </c>
      <c r="W465" s="34">
        <v>1</v>
      </c>
      <c r="X465" s="39">
        <v>1</v>
      </c>
      <c r="Y465" s="34" t="s">
        <v>219</v>
      </c>
      <c r="AC465" s="34" t="str">
        <f>_xlfn.XLOOKUP(J465,'COUNTRY CODES'!$B$2:$B$252,'COUNTRY CODES'!$A$2:$A$252,"")</f>
        <v xml:space="preserve">408; </v>
      </c>
    </row>
    <row r="466" spans="1:29" s="34" customFormat="1" ht="16" customHeight="1">
      <c r="A466" s="46" t="s">
        <v>218</v>
      </c>
      <c r="B466" s="34">
        <f t="shared" si="8"/>
        <v>59</v>
      </c>
      <c r="C466" s="34">
        <v>16</v>
      </c>
      <c r="D466" s="48">
        <v>-16.393699999999999</v>
      </c>
      <c r="E466" s="47"/>
      <c r="F466" s="36">
        <v>-1.3169999999999999</v>
      </c>
      <c r="G466" s="36"/>
      <c r="H466" s="37">
        <v>1</v>
      </c>
      <c r="I466" s="37">
        <v>9</v>
      </c>
      <c r="J466" s="38" t="s">
        <v>671</v>
      </c>
      <c r="K466" s="38">
        <v>13</v>
      </c>
      <c r="L466" s="38" t="s">
        <v>217</v>
      </c>
      <c r="M466" s="38">
        <v>2</v>
      </c>
      <c r="N466" s="38" t="s">
        <v>73</v>
      </c>
      <c r="O466" s="72" t="s">
        <v>268</v>
      </c>
      <c r="P466" s="72" t="s">
        <v>435</v>
      </c>
      <c r="Q466" s="72" t="s">
        <v>399</v>
      </c>
      <c r="R466" s="72" t="s">
        <v>285</v>
      </c>
      <c r="S466" s="72"/>
      <c r="T466" s="39">
        <v>1</v>
      </c>
      <c r="U466" s="39">
        <v>2009</v>
      </c>
      <c r="V466" s="39" t="s">
        <v>216</v>
      </c>
      <c r="W466" s="34">
        <v>1</v>
      </c>
      <c r="X466" s="39">
        <v>1</v>
      </c>
      <c r="Y466" s="34" t="s">
        <v>219</v>
      </c>
      <c r="AC466" s="34" t="str">
        <f>_xlfn.XLOOKUP(J466,'COUNTRY CODES'!$B$2:$B$252,'COUNTRY CODES'!$A$2:$A$252,"")</f>
        <v xml:space="preserve">408; </v>
      </c>
    </row>
    <row r="467" spans="1:29" s="34" customFormat="1" ht="16" customHeight="1">
      <c r="A467" s="46" t="s">
        <v>218</v>
      </c>
      <c r="B467" s="34">
        <f t="shared" si="8"/>
        <v>59</v>
      </c>
      <c r="C467" s="34">
        <v>17</v>
      </c>
      <c r="D467" s="48">
        <v>9.9996799999999997</v>
      </c>
      <c r="E467" s="47"/>
      <c r="F467" s="36">
        <v>2.0449999999999999</v>
      </c>
      <c r="G467" s="36"/>
      <c r="H467" s="37">
        <v>1</v>
      </c>
      <c r="I467" s="37">
        <v>9</v>
      </c>
      <c r="J467" s="38" t="s">
        <v>671</v>
      </c>
      <c r="K467" s="38">
        <v>13</v>
      </c>
      <c r="L467" s="38" t="s">
        <v>217</v>
      </c>
      <c r="M467" s="38">
        <v>2</v>
      </c>
      <c r="N467" s="38" t="s">
        <v>73</v>
      </c>
      <c r="O467" s="72" t="s">
        <v>268</v>
      </c>
      <c r="P467" s="72" t="s">
        <v>435</v>
      </c>
      <c r="Q467" s="72" t="s">
        <v>399</v>
      </c>
      <c r="R467" s="72" t="s">
        <v>285</v>
      </c>
      <c r="S467" s="72"/>
      <c r="T467" s="39">
        <v>1</v>
      </c>
      <c r="U467" s="39">
        <v>2009</v>
      </c>
      <c r="V467" s="39" t="s">
        <v>216</v>
      </c>
      <c r="W467" s="34">
        <v>1</v>
      </c>
      <c r="X467" s="39">
        <v>1</v>
      </c>
      <c r="Y467" s="34" t="s">
        <v>219</v>
      </c>
      <c r="AC467" s="34" t="str">
        <f>_xlfn.XLOOKUP(J467,'COUNTRY CODES'!$B$2:$B$252,'COUNTRY CODES'!$A$2:$A$252,"")</f>
        <v xml:space="preserve">408; </v>
      </c>
    </row>
    <row r="468" spans="1:29" s="34" customFormat="1" ht="16" customHeight="1">
      <c r="A468" s="46" t="s">
        <v>218</v>
      </c>
      <c r="B468" s="34">
        <f t="shared" si="8"/>
        <v>59</v>
      </c>
      <c r="C468" s="34">
        <v>18</v>
      </c>
      <c r="D468" s="48">
        <v>7.9927900000000003</v>
      </c>
      <c r="E468" s="47"/>
      <c r="F468" s="36">
        <v>3.8839999999999999</v>
      </c>
      <c r="G468" s="36"/>
      <c r="H468" s="37">
        <v>1</v>
      </c>
      <c r="I468" s="37">
        <v>9</v>
      </c>
      <c r="J468" s="38" t="s">
        <v>671</v>
      </c>
      <c r="K468" s="38">
        <v>13</v>
      </c>
      <c r="L468" s="38" t="s">
        <v>217</v>
      </c>
      <c r="M468" s="38">
        <v>2</v>
      </c>
      <c r="N468" s="38" t="s">
        <v>73</v>
      </c>
      <c r="O468" s="72" t="s">
        <v>268</v>
      </c>
      <c r="P468" s="72" t="s">
        <v>435</v>
      </c>
      <c r="Q468" s="72" t="s">
        <v>399</v>
      </c>
      <c r="R468" s="72" t="s">
        <v>285</v>
      </c>
      <c r="S468" s="72"/>
      <c r="T468" s="39">
        <v>1</v>
      </c>
      <c r="U468" s="39">
        <v>2009</v>
      </c>
      <c r="V468" s="39" t="s">
        <v>216</v>
      </c>
      <c r="W468" s="34">
        <v>1</v>
      </c>
      <c r="X468" s="39">
        <v>1</v>
      </c>
      <c r="Y468" s="34" t="s">
        <v>219</v>
      </c>
      <c r="AC468" s="34" t="str">
        <f>_xlfn.XLOOKUP(J468,'COUNTRY CODES'!$B$2:$B$252,'COUNTRY CODES'!$A$2:$A$252,"")</f>
        <v xml:space="preserve">408; </v>
      </c>
    </row>
    <row r="469" spans="1:29" s="34" customFormat="1" ht="16" customHeight="1">
      <c r="A469" s="46" t="s">
        <v>218</v>
      </c>
      <c r="B469" s="34">
        <f t="shared" si="8"/>
        <v>59</v>
      </c>
      <c r="C469" s="34">
        <v>19</v>
      </c>
      <c r="D469" s="48">
        <v>-4.6159100000000004</v>
      </c>
      <c r="E469" s="47"/>
      <c r="F469" s="36">
        <v>-0.19500000000000001</v>
      </c>
      <c r="G469" s="36"/>
      <c r="H469" s="37">
        <v>1</v>
      </c>
      <c r="I469" s="37">
        <v>9</v>
      </c>
      <c r="J469" s="38" t="s">
        <v>671</v>
      </c>
      <c r="K469" s="38">
        <v>13</v>
      </c>
      <c r="L469" s="38" t="s">
        <v>143</v>
      </c>
      <c r="M469" s="38">
        <v>2</v>
      </c>
      <c r="N469" s="38" t="s">
        <v>73</v>
      </c>
      <c r="O469" s="72" t="s">
        <v>268</v>
      </c>
      <c r="P469" s="72" t="s">
        <v>435</v>
      </c>
      <c r="Q469" s="72" t="s">
        <v>399</v>
      </c>
      <c r="R469" s="72" t="s">
        <v>285</v>
      </c>
      <c r="S469" s="72"/>
      <c r="T469" s="39">
        <v>1</v>
      </c>
      <c r="U469" s="39">
        <v>2009</v>
      </c>
      <c r="V469" s="39" t="s">
        <v>216</v>
      </c>
      <c r="W469" s="34">
        <v>1</v>
      </c>
      <c r="X469" s="39">
        <v>1</v>
      </c>
      <c r="Y469" s="34" t="s">
        <v>219</v>
      </c>
      <c r="AC469" s="34" t="str">
        <f>_xlfn.XLOOKUP(J469,'COUNTRY CODES'!$B$2:$B$252,'COUNTRY CODES'!$A$2:$A$252,"")</f>
        <v xml:space="preserve">408; </v>
      </c>
    </row>
    <row r="470" spans="1:29" s="34" customFormat="1" ht="16" customHeight="1">
      <c r="A470" s="45" t="s">
        <v>384</v>
      </c>
      <c r="B470" s="34">
        <f t="shared" si="8"/>
        <v>60</v>
      </c>
      <c r="C470" s="34">
        <v>1</v>
      </c>
      <c r="D470" s="48">
        <v>-0.72699999999999998</v>
      </c>
      <c r="E470" s="47">
        <v>2.5000000000000001E-2</v>
      </c>
      <c r="F470" s="36"/>
      <c r="G470" s="36"/>
      <c r="H470" s="37">
        <v>1</v>
      </c>
      <c r="I470" s="37">
        <v>9</v>
      </c>
      <c r="J470" s="38" t="s">
        <v>65</v>
      </c>
      <c r="K470" s="38">
        <v>157</v>
      </c>
      <c r="L470" s="38" t="s">
        <v>382</v>
      </c>
      <c r="M470" s="38">
        <v>1</v>
      </c>
      <c r="N470" s="38" t="s">
        <v>73</v>
      </c>
      <c r="O470" s="72" t="s">
        <v>268</v>
      </c>
      <c r="P470" s="72" t="s">
        <v>290</v>
      </c>
      <c r="Q470" s="72" t="s">
        <v>414</v>
      </c>
      <c r="R470" s="72" t="s">
        <v>286</v>
      </c>
      <c r="S470" s="72"/>
      <c r="T470" s="39">
        <v>1</v>
      </c>
      <c r="U470" s="39">
        <v>2023</v>
      </c>
      <c r="V470" s="39" t="s">
        <v>383</v>
      </c>
      <c r="W470" s="34">
        <v>3</v>
      </c>
      <c r="X470" s="34">
        <v>1</v>
      </c>
      <c r="AC470" s="34" t="s">
        <v>980</v>
      </c>
    </row>
    <row r="471" spans="1:29" s="34" customFormat="1" ht="16" customHeight="1">
      <c r="A471" s="44" t="s">
        <v>91</v>
      </c>
      <c r="B471" s="34">
        <f t="shared" si="8"/>
        <v>61</v>
      </c>
      <c r="C471" s="34">
        <v>1</v>
      </c>
      <c r="D471" s="48">
        <v>1.7100000000000001E-2</v>
      </c>
      <c r="E471" s="47"/>
      <c r="F471" s="36">
        <v>1.028</v>
      </c>
      <c r="G471" s="36"/>
      <c r="H471" s="37">
        <v>1</v>
      </c>
      <c r="I471" s="37">
        <v>1</v>
      </c>
      <c r="J471" s="38" t="s">
        <v>65</v>
      </c>
      <c r="K471" s="38">
        <v>306</v>
      </c>
      <c r="L471" s="38" t="s">
        <v>93</v>
      </c>
      <c r="M471" s="38">
        <v>1</v>
      </c>
      <c r="N471" s="38">
        <v>8</v>
      </c>
      <c r="O471" s="72" t="s">
        <v>278</v>
      </c>
      <c r="P471" s="72" t="s">
        <v>435</v>
      </c>
      <c r="Q471" s="72" t="s">
        <v>439</v>
      </c>
      <c r="R471" s="72" t="s">
        <v>413</v>
      </c>
      <c r="S471" s="72" t="s">
        <v>391</v>
      </c>
      <c r="T471" s="39">
        <v>1</v>
      </c>
      <c r="U471" s="39">
        <v>2015</v>
      </c>
      <c r="V471" s="39" t="s">
        <v>92</v>
      </c>
      <c r="W471" s="34">
        <v>3</v>
      </c>
      <c r="X471" s="39">
        <v>1</v>
      </c>
      <c r="AC471" s="34" t="s">
        <v>980</v>
      </c>
    </row>
    <row r="472" spans="1:29" s="34" customFormat="1" ht="16" customHeight="1">
      <c r="A472" s="44" t="s">
        <v>91</v>
      </c>
      <c r="B472" s="34">
        <f t="shared" si="8"/>
        <v>61</v>
      </c>
      <c r="C472" s="34">
        <v>2</v>
      </c>
      <c r="D472" s="48">
        <v>5.8999999999999997E-2</v>
      </c>
      <c r="E472" s="47"/>
      <c r="F472" s="36">
        <v>3.0950000000000002</v>
      </c>
      <c r="G472" s="36"/>
      <c r="H472" s="37">
        <v>1</v>
      </c>
      <c r="I472" s="37">
        <v>1</v>
      </c>
      <c r="J472" s="38" t="s">
        <v>65</v>
      </c>
      <c r="K472" s="38">
        <v>306</v>
      </c>
      <c r="L472" s="38" t="s">
        <v>93</v>
      </c>
      <c r="M472" s="38">
        <v>1</v>
      </c>
      <c r="N472" s="38">
        <v>8</v>
      </c>
      <c r="O472" s="72" t="s">
        <v>278</v>
      </c>
      <c r="P472" s="72" t="s">
        <v>435</v>
      </c>
      <c r="Q472" s="72" t="s">
        <v>439</v>
      </c>
      <c r="R472" s="72" t="s">
        <v>413</v>
      </c>
      <c r="S472" s="72" t="s">
        <v>391</v>
      </c>
      <c r="T472" s="39">
        <v>1</v>
      </c>
      <c r="U472" s="39">
        <v>2015</v>
      </c>
      <c r="V472" s="39" t="s">
        <v>92</v>
      </c>
      <c r="W472" s="34">
        <v>3</v>
      </c>
      <c r="X472" s="39">
        <v>1</v>
      </c>
      <c r="AC472" s="34" t="s">
        <v>980</v>
      </c>
    </row>
    <row r="473" spans="1:29" s="34" customFormat="1" ht="16" customHeight="1">
      <c r="A473" s="46" t="s">
        <v>167</v>
      </c>
      <c r="B473" s="34">
        <f t="shared" si="8"/>
        <v>62</v>
      </c>
      <c r="C473" s="34">
        <v>1</v>
      </c>
      <c r="D473" s="48">
        <v>0.40300000000000002</v>
      </c>
      <c r="E473" s="47">
        <v>7.3999999999999996E-2</v>
      </c>
      <c r="F473" s="36"/>
      <c r="G473" s="36"/>
      <c r="H473" s="37">
        <v>1</v>
      </c>
      <c r="I473" s="37">
        <v>1</v>
      </c>
      <c r="J473" s="38" t="s">
        <v>125</v>
      </c>
      <c r="K473" s="38">
        <v>239</v>
      </c>
      <c r="L473" s="38" t="s">
        <v>169</v>
      </c>
      <c r="M473" s="38">
        <v>1</v>
      </c>
      <c r="N473" s="38" t="s">
        <v>74</v>
      </c>
      <c r="O473" s="72" t="s">
        <v>439</v>
      </c>
      <c r="P473" s="72" t="s">
        <v>448</v>
      </c>
      <c r="Q473" s="72" t="s">
        <v>303</v>
      </c>
      <c r="R473" s="72" t="s">
        <v>308</v>
      </c>
      <c r="S473" s="72"/>
      <c r="T473" s="39">
        <v>1</v>
      </c>
      <c r="U473" s="39">
        <v>2016</v>
      </c>
      <c r="V473" s="39" t="s">
        <v>168</v>
      </c>
      <c r="W473" s="34">
        <v>3</v>
      </c>
      <c r="X473" s="39">
        <v>1</v>
      </c>
      <c r="AC473" s="34" t="s">
        <v>981</v>
      </c>
    </row>
    <row r="474" spans="1:29" s="34" customFormat="1" ht="16" customHeight="1">
      <c r="A474" s="46" t="s">
        <v>167</v>
      </c>
      <c r="B474" s="34">
        <f t="shared" si="8"/>
        <v>62</v>
      </c>
      <c r="C474" s="34">
        <v>2</v>
      </c>
      <c r="D474" s="48">
        <v>0.54400000000000004</v>
      </c>
      <c r="E474" s="47">
        <v>0.113</v>
      </c>
      <c r="F474" s="36"/>
      <c r="G474" s="36"/>
      <c r="H474" s="37">
        <v>1</v>
      </c>
      <c r="I474" s="37">
        <v>1</v>
      </c>
      <c r="J474" s="38" t="s">
        <v>125</v>
      </c>
      <c r="K474" s="38">
        <v>235</v>
      </c>
      <c r="L474" s="38" t="s">
        <v>169</v>
      </c>
      <c r="M474" s="38">
        <v>1</v>
      </c>
      <c r="N474" s="38" t="s">
        <v>170</v>
      </c>
      <c r="O474" s="72" t="s">
        <v>439</v>
      </c>
      <c r="P474" s="72" t="s">
        <v>448</v>
      </c>
      <c r="Q474" s="72" t="s">
        <v>303</v>
      </c>
      <c r="R474" s="72" t="s">
        <v>308</v>
      </c>
      <c r="S474" s="72"/>
      <c r="T474" s="39">
        <v>1</v>
      </c>
      <c r="U474" s="39">
        <v>2016</v>
      </c>
      <c r="V474" s="39" t="s">
        <v>168</v>
      </c>
      <c r="W474" s="34">
        <v>3</v>
      </c>
      <c r="X474" s="39">
        <v>1</v>
      </c>
      <c r="AC474" s="34" t="s">
        <v>981</v>
      </c>
    </row>
    <row r="475" spans="1:29" s="34" customFormat="1" ht="16" customHeight="1">
      <c r="A475" s="46" t="s">
        <v>167</v>
      </c>
      <c r="B475" s="34">
        <f t="shared" si="8"/>
        <v>62</v>
      </c>
      <c r="C475" s="34">
        <v>3</v>
      </c>
      <c r="D475" s="48">
        <v>0.19900000000000001</v>
      </c>
      <c r="E475" s="47">
        <v>9.6000000000000002E-2</v>
      </c>
      <c r="F475" s="36"/>
      <c r="G475" s="36"/>
      <c r="H475" s="37">
        <v>1</v>
      </c>
      <c r="I475" s="37">
        <v>1</v>
      </c>
      <c r="J475" s="38" t="s">
        <v>125</v>
      </c>
      <c r="K475" s="38">
        <v>139</v>
      </c>
      <c r="L475" s="38" t="s">
        <v>169</v>
      </c>
      <c r="M475" s="38">
        <v>1</v>
      </c>
      <c r="N475" s="38" t="s">
        <v>90</v>
      </c>
      <c r="O475" s="72" t="s">
        <v>439</v>
      </c>
      <c r="P475" s="72" t="s">
        <v>448</v>
      </c>
      <c r="Q475" s="72" t="s">
        <v>303</v>
      </c>
      <c r="R475" s="72" t="s">
        <v>308</v>
      </c>
      <c r="S475" s="72"/>
      <c r="T475" s="39">
        <v>1</v>
      </c>
      <c r="U475" s="39">
        <v>2016</v>
      </c>
      <c r="V475" s="39" t="s">
        <v>168</v>
      </c>
      <c r="W475" s="34">
        <v>3</v>
      </c>
      <c r="X475" s="39">
        <v>1</v>
      </c>
      <c r="AC475" s="34" t="s">
        <v>981</v>
      </c>
    </row>
    <row r="476" spans="1:29" s="34" customFormat="1" ht="16" customHeight="1">
      <c r="A476" s="46" t="s">
        <v>167</v>
      </c>
      <c r="B476" s="34">
        <f t="shared" si="8"/>
        <v>62</v>
      </c>
      <c r="C476" s="34">
        <v>4</v>
      </c>
      <c r="D476" s="48">
        <v>0.46400000000000002</v>
      </c>
      <c r="E476" s="47">
        <v>0.113</v>
      </c>
      <c r="F476" s="36"/>
      <c r="G476" s="36"/>
      <c r="H476" s="37">
        <v>1</v>
      </c>
      <c r="I476" s="37">
        <v>1</v>
      </c>
      <c r="J476" s="38" t="s">
        <v>125</v>
      </c>
      <c r="K476" s="38">
        <v>98</v>
      </c>
      <c r="L476" s="38" t="s">
        <v>169</v>
      </c>
      <c r="M476" s="38">
        <v>1</v>
      </c>
      <c r="N476" s="38" t="s">
        <v>74</v>
      </c>
      <c r="O476" s="72" t="s">
        <v>439</v>
      </c>
      <c r="P476" s="72" t="s">
        <v>448</v>
      </c>
      <c r="Q476" s="72" t="s">
        <v>303</v>
      </c>
      <c r="R476" s="72" t="s">
        <v>308</v>
      </c>
      <c r="S476" s="72"/>
      <c r="T476" s="39">
        <v>1</v>
      </c>
      <c r="U476" s="39">
        <v>2016</v>
      </c>
      <c r="V476" s="39" t="s">
        <v>168</v>
      </c>
      <c r="W476" s="34">
        <v>3</v>
      </c>
      <c r="X476" s="39">
        <v>1</v>
      </c>
      <c r="AC476" s="34" t="s">
        <v>981</v>
      </c>
    </row>
    <row r="477" spans="1:29" s="34" customFormat="1" ht="16" customHeight="1">
      <c r="A477" s="46" t="s">
        <v>167</v>
      </c>
      <c r="B477" s="34">
        <f t="shared" si="8"/>
        <v>62</v>
      </c>
      <c r="C477" s="34">
        <v>5</v>
      </c>
      <c r="D477" s="48">
        <v>0.44900000000000001</v>
      </c>
      <c r="E477" s="47">
        <v>0.115</v>
      </c>
      <c r="F477" s="36"/>
      <c r="G477" s="36"/>
      <c r="H477" s="37">
        <v>1</v>
      </c>
      <c r="I477" s="37">
        <v>1</v>
      </c>
      <c r="J477" s="38" t="s">
        <v>125</v>
      </c>
      <c r="K477" s="38">
        <v>98</v>
      </c>
      <c r="L477" s="38" t="s">
        <v>169</v>
      </c>
      <c r="M477" s="38">
        <v>1</v>
      </c>
      <c r="N477" s="38" t="s">
        <v>170</v>
      </c>
      <c r="O477" s="72" t="s">
        <v>439</v>
      </c>
      <c r="P477" s="72" t="s">
        <v>448</v>
      </c>
      <c r="Q477" s="72" t="s">
        <v>303</v>
      </c>
      <c r="R477" s="72" t="s">
        <v>308</v>
      </c>
      <c r="S477" s="72"/>
      <c r="T477" s="39">
        <v>1</v>
      </c>
      <c r="U477" s="39">
        <v>2016</v>
      </c>
      <c r="V477" s="39" t="s">
        <v>168</v>
      </c>
      <c r="W477" s="34">
        <v>3</v>
      </c>
      <c r="X477" s="39">
        <v>1</v>
      </c>
      <c r="AC477" s="34" t="s">
        <v>981</v>
      </c>
    </row>
    <row r="478" spans="1:29" s="34" customFormat="1" ht="16" customHeight="1">
      <c r="A478" s="46" t="s">
        <v>167</v>
      </c>
      <c r="B478" s="34">
        <f t="shared" si="8"/>
        <v>62</v>
      </c>
      <c r="C478" s="34">
        <v>6</v>
      </c>
      <c r="D478" s="48">
        <v>0.40500000000000003</v>
      </c>
      <c r="E478" s="47">
        <v>7.4999999999999997E-2</v>
      </c>
      <c r="F478" s="36"/>
      <c r="G478" s="36"/>
      <c r="H478" s="37">
        <v>1</v>
      </c>
      <c r="I478" s="37">
        <v>1</v>
      </c>
      <c r="J478" s="38" t="s">
        <v>125</v>
      </c>
      <c r="K478" s="38">
        <v>58</v>
      </c>
      <c r="L478" s="38" t="s">
        <v>169</v>
      </c>
      <c r="M478" s="38">
        <v>1</v>
      </c>
      <c r="N478" s="38" t="s">
        <v>90</v>
      </c>
      <c r="O478" s="72" t="s">
        <v>439</v>
      </c>
      <c r="P478" s="72" t="s">
        <v>448</v>
      </c>
      <c r="Q478" s="72" t="s">
        <v>303</v>
      </c>
      <c r="R478" s="72" t="s">
        <v>308</v>
      </c>
      <c r="S478" s="72"/>
      <c r="T478" s="39">
        <v>1</v>
      </c>
      <c r="U478" s="39">
        <v>2016</v>
      </c>
      <c r="V478" s="39" t="s">
        <v>168</v>
      </c>
      <c r="W478" s="34">
        <v>3</v>
      </c>
      <c r="X478" s="39">
        <v>1</v>
      </c>
      <c r="AC478" s="34" t="s">
        <v>981</v>
      </c>
    </row>
    <row r="479" spans="1:29" s="34" customFormat="1" ht="16" customHeight="1">
      <c r="A479" s="46" t="s">
        <v>206</v>
      </c>
      <c r="B479" s="34">
        <f t="shared" si="8"/>
        <v>63</v>
      </c>
      <c r="C479" s="34">
        <v>1</v>
      </c>
      <c r="D479" s="48">
        <v>-0.3362</v>
      </c>
      <c r="E479" s="47">
        <v>0.47760000000000002</v>
      </c>
      <c r="F479" s="36"/>
      <c r="G479" s="36"/>
      <c r="H479" s="37">
        <v>1</v>
      </c>
      <c r="I479" s="37">
        <v>13</v>
      </c>
      <c r="J479" s="38" t="s">
        <v>153</v>
      </c>
      <c r="K479" s="38">
        <v>21</v>
      </c>
      <c r="L479" s="38" t="s">
        <v>208</v>
      </c>
      <c r="M479" s="38">
        <v>3</v>
      </c>
      <c r="N479" s="38" t="s">
        <v>73</v>
      </c>
      <c r="O479" s="72" t="s">
        <v>373</v>
      </c>
      <c r="P479" s="72" t="s">
        <v>299</v>
      </c>
      <c r="Q479" s="72"/>
      <c r="R479" s="72"/>
      <c r="S479" s="72"/>
      <c r="T479" s="39">
        <v>1</v>
      </c>
      <c r="U479" s="39">
        <v>2005</v>
      </c>
      <c r="V479" s="39" t="s">
        <v>207</v>
      </c>
      <c r="W479" s="34">
        <v>3</v>
      </c>
      <c r="X479" s="39">
        <v>1</v>
      </c>
      <c r="AC479" s="34" t="s">
        <v>982</v>
      </c>
    </row>
    <row r="480" spans="1:29" s="34" customFormat="1" ht="16" customHeight="1">
      <c r="A480" s="46" t="s">
        <v>206</v>
      </c>
      <c r="B480" s="34">
        <f t="shared" si="8"/>
        <v>63</v>
      </c>
      <c r="C480" s="34">
        <v>2</v>
      </c>
      <c r="D480" s="48">
        <v>-0.37740000000000001</v>
      </c>
      <c r="E480" s="47">
        <v>0.86950000000000005</v>
      </c>
      <c r="F480" s="36"/>
      <c r="G480" s="36"/>
      <c r="H480" s="37">
        <v>1</v>
      </c>
      <c r="I480" s="37">
        <v>13</v>
      </c>
      <c r="J480" s="38" t="s">
        <v>153</v>
      </c>
      <c r="K480" s="38">
        <v>19</v>
      </c>
      <c r="L480" s="38" t="s">
        <v>208</v>
      </c>
      <c r="M480" s="38">
        <v>3</v>
      </c>
      <c r="N480" s="38" t="s">
        <v>73</v>
      </c>
      <c r="O480" s="72" t="s">
        <v>373</v>
      </c>
      <c r="P480" s="72" t="s">
        <v>299</v>
      </c>
      <c r="Q480" s="72"/>
      <c r="R480" s="72"/>
      <c r="S480" s="72"/>
      <c r="T480" s="39">
        <v>1</v>
      </c>
      <c r="U480" s="39">
        <v>2005</v>
      </c>
      <c r="V480" s="39" t="s">
        <v>207</v>
      </c>
      <c r="W480" s="34">
        <v>3</v>
      </c>
      <c r="X480" s="39">
        <v>1</v>
      </c>
      <c r="AC480" s="34" t="s">
        <v>982</v>
      </c>
    </row>
    <row r="481" spans="1:29" s="34" customFormat="1" ht="16" customHeight="1">
      <c r="A481" s="46" t="s">
        <v>206</v>
      </c>
      <c r="B481" s="34">
        <f t="shared" si="8"/>
        <v>63</v>
      </c>
      <c r="C481" s="34">
        <v>3</v>
      </c>
      <c r="D481" s="48">
        <v>-0.37740000000000001</v>
      </c>
      <c r="E481" s="47">
        <v>0.70379999999999998</v>
      </c>
      <c r="F481" s="36"/>
      <c r="G481" s="36"/>
      <c r="H481" s="37">
        <v>1</v>
      </c>
      <c r="I481" s="37">
        <v>13</v>
      </c>
      <c r="J481" s="38" t="s">
        <v>153</v>
      </c>
      <c r="K481" s="38">
        <v>19</v>
      </c>
      <c r="L481" s="38" t="s">
        <v>208</v>
      </c>
      <c r="M481" s="38">
        <v>3</v>
      </c>
      <c r="N481" s="38" t="s">
        <v>209</v>
      </c>
      <c r="O481" s="72" t="s">
        <v>373</v>
      </c>
      <c r="P481" s="72" t="s">
        <v>299</v>
      </c>
      <c r="Q481" s="72"/>
      <c r="R481" s="72"/>
      <c r="S481" s="72"/>
      <c r="T481" s="39">
        <v>1</v>
      </c>
      <c r="U481" s="39">
        <v>2005</v>
      </c>
      <c r="V481" s="39" t="s">
        <v>207</v>
      </c>
      <c r="W481" s="34">
        <v>3</v>
      </c>
      <c r="X481" s="39">
        <v>1</v>
      </c>
      <c r="AC481" s="34" t="s">
        <v>982</v>
      </c>
    </row>
    <row r="482" spans="1:29" s="34" customFormat="1" ht="16" customHeight="1">
      <c r="A482" s="46" t="s">
        <v>206</v>
      </c>
      <c r="B482" s="34">
        <f t="shared" si="8"/>
        <v>63</v>
      </c>
      <c r="C482" s="34">
        <v>4</v>
      </c>
      <c r="D482" s="48">
        <v>-1.9988999999999999</v>
      </c>
      <c r="E482" s="47">
        <v>1.4332</v>
      </c>
      <c r="F482" s="36"/>
      <c r="G482" s="36"/>
      <c r="H482" s="37">
        <v>1</v>
      </c>
      <c r="I482" s="37">
        <v>13</v>
      </c>
      <c r="J482" s="38" t="s">
        <v>153</v>
      </c>
      <c r="K482" s="38">
        <v>21</v>
      </c>
      <c r="L482" s="38" t="s">
        <v>208</v>
      </c>
      <c r="M482" s="38">
        <v>3</v>
      </c>
      <c r="N482" s="38" t="s">
        <v>210</v>
      </c>
      <c r="O482" s="72" t="s">
        <v>373</v>
      </c>
      <c r="P482" s="72" t="s">
        <v>299</v>
      </c>
      <c r="Q482" s="72"/>
      <c r="R482" s="72"/>
      <c r="S482" s="72"/>
      <c r="T482" s="39">
        <v>1</v>
      </c>
      <c r="U482" s="39">
        <v>2005</v>
      </c>
      <c r="V482" s="39" t="s">
        <v>207</v>
      </c>
      <c r="W482" s="34">
        <v>3</v>
      </c>
      <c r="X482" s="39">
        <v>1</v>
      </c>
      <c r="AC482" s="34" t="s">
        <v>982</v>
      </c>
    </row>
    <row r="483" spans="1:29" s="34" customFormat="1" ht="16" customHeight="1">
      <c r="A483" s="46" t="s">
        <v>120</v>
      </c>
      <c r="B483" s="34">
        <f t="shared" si="8"/>
        <v>64</v>
      </c>
      <c r="C483" s="34">
        <v>1</v>
      </c>
      <c r="D483" s="48">
        <v>8.0000000000000002E-3</v>
      </c>
      <c r="E483" s="47"/>
      <c r="F483" s="36">
        <v>2.15</v>
      </c>
      <c r="G483" s="36"/>
      <c r="H483" s="37">
        <v>4</v>
      </c>
      <c r="I483" s="37">
        <v>4</v>
      </c>
      <c r="J483" s="38" t="s">
        <v>121</v>
      </c>
      <c r="K483" s="38">
        <v>905</v>
      </c>
      <c r="L483" s="38" t="s">
        <v>123</v>
      </c>
      <c r="M483" s="38">
        <v>1</v>
      </c>
      <c r="N483" s="38">
        <v>8</v>
      </c>
      <c r="O483" s="72" t="s">
        <v>276</v>
      </c>
      <c r="P483" s="72" t="s">
        <v>416</v>
      </c>
      <c r="Q483" s="72"/>
      <c r="R483" s="72"/>
      <c r="S483" s="72"/>
      <c r="T483" s="39">
        <v>1</v>
      </c>
      <c r="U483" s="39">
        <v>2005</v>
      </c>
      <c r="V483" s="39" t="s">
        <v>122</v>
      </c>
      <c r="W483" s="39">
        <v>1</v>
      </c>
      <c r="X483" s="39">
        <v>2</v>
      </c>
      <c r="AC483" s="34" t="str">
        <f>_xlfn.XLOOKUP(J483,'COUNTRY CODES'!$B$2:$B$252,'COUNTRY CODES'!$A$2:$A$252,"")</f>
        <v xml:space="preserve">826; </v>
      </c>
    </row>
    <row r="484" spans="1:29" s="34" customFormat="1" ht="16" customHeight="1">
      <c r="A484" s="46" t="s">
        <v>120</v>
      </c>
      <c r="B484" s="34">
        <f t="shared" si="8"/>
        <v>64</v>
      </c>
      <c r="C484" s="34">
        <v>2</v>
      </c>
      <c r="D484" s="48">
        <v>7.0000000000000001E-3</v>
      </c>
      <c r="E484" s="47"/>
      <c r="F484" s="36">
        <v>2.91</v>
      </c>
      <c r="G484" s="36"/>
      <c r="H484" s="37">
        <v>4</v>
      </c>
      <c r="I484" s="37">
        <v>4</v>
      </c>
      <c r="J484" s="38" t="s">
        <v>121</v>
      </c>
      <c r="K484" s="38">
        <v>902</v>
      </c>
      <c r="L484" s="38" t="s">
        <v>123</v>
      </c>
      <c r="M484" s="38">
        <v>1</v>
      </c>
      <c r="N484" s="38">
        <v>8</v>
      </c>
      <c r="O484" s="72" t="s">
        <v>409</v>
      </c>
      <c r="P484" s="72" t="s">
        <v>276</v>
      </c>
      <c r="Q484" s="72" t="s">
        <v>445</v>
      </c>
      <c r="R484" s="72" t="s">
        <v>411</v>
      </c>
      <c r="S484" s="72" t="s">
        <v>416</v>
      </c>
      <c r="T484" s="39">
        <v>1</v>
      </c>
      <c r="U484" s="39">
        <v>2005</v>
      </c>
      <c r="V484" s="39" t="s">
        <v>122</v>
      </c>
      <c r="W484" s="39">
        <v>1</v>
      </c>
      <c r="X484" s="39">
        <v>2</v>
      </c>
      <c r="AC484" s="34" t="str">
        <f>_xlfn.XLOOKUP(J484,'COUNTRY CODES'!$B$2:$B$252,'COUNTRY CODES'!$A$2:$A$252,"")</f>
        <v xml:space="preserve">826; </v>
      </c>
    </row>
    <row r="485" spans="1:29" s="34" customFormat="1" ht="16" customHeight="1">
      <c r="A485" s="46" t="s">
        <v>120</v>
      </c>
      <c r="B485" s="34">
        <f t="shared" si="8"/>
        <v>64</v>
      </c>
      <c r="C485" s="34">
        <v>3</v>
      </c>
      <c r="D485" s="48">
        <v>6.0000000000000001E-3</v>
      </c>
      <c r="E485" s="47"/>
      <c r="F485" s="36">
        <v>2</v>
      </c>
      <c r="G485" s="36"/>
      <c r="H485" s="37">
        <v>4</v>
      </c>
      <c r="I485" s="37">
        <v>4</v>
      </c>
      <c r="J485" s="38" t="s">
        <v>121</v>
      </c>
      <c r="K485" s="38">
        <v>902</v>
      </c>
      <c r="L485" s="38" t="s">
        <v>123</v>
      </c>
      <c r="M485" s="38">
        <v>1</v>
      </c>
      <c r="N485" s="38">
        <v>8</v>
      </c>
      <c r="O485" s="72" t="s">
        <v>409</v>
      </c>
      <c r="P485" s="72" t="s">
        <v>276</v>
      </c>
      <c r="Q485" s="72" t="s">
        <v>445</v>
      </c>
      <c r="R485" s="72" t="s">
        <v>411</v>
      </c>
      <c r="S485" s="72" t="s">
        <v>416</v>
      </c>
      <c r="T485" s="39">
        <v>1</v>
      </c>
      <c r="U485" s="39">
        <v>2005</v>
      </c>
      <c r="V485" s="39" t="s">
        <v>122</v>
      </c>
      <c r="W485" s="39">
        <v>1</v>
      </c>
      <c r="X485" s="39">
        <v>2</v>
      </c>
      <c r="AC485" s="34" t="str">
        <f>_xlfn.XLOOKUP(J485,'COUNTRY CODES'!$B$2:$B$252,'COUNTRY CODES'!$A$2:$A$252,"")</f>
        <v xml:space="preserve">826; </v>
      </c>
    </row>
    <row r="486" spans="1:29" s="34" customFormat="1" ht="16" customHeight="1">
      <c r="A486" s="46" t="s">
        <v>120</v>
      </c>
      <c r="B486" s="34">
        <f t="shared" si="8"/>
        <v>64</v>
      </c>
      <c r="C486" s="34">
        <v>4</v>
      </c>
      <c r="D486" s="48">
        <v>7.0000000000000001E-3</v>
      </c>
      <c r="E486" s="47"/>
      <c r="F486" s="36">
        <v>2.91</v>
      </c>
      <c r="G486" s="36"/>
      <c r="H486" s="37">
        <v>4</v>
      </c>
      <c r="I486" s="37">
        <v>4</v>
      </c>
      <c r="J486" s="38" t="s">
        <v>121</v>
      </c>
      <c r="K486" s="38">
        <v>899</v>
      </c>
      <c r="L486" s="38" t="s">
        <v>123</v>
      </c>
      <c r="M486" s="38">
        <v>1</v>
      </c>
      <c r="N486" s="38">
        <v>8</v>
      </c>
      <c r="O486" s="72" t="s">
        <v>409</v>
      </c>
      <c r="P486" s="72" t="s">
        <v>276</v>
      </c>
      <c r="Q486" s="72" t="s">
        <v>445</v>
      </c>
      <c r="R486" s="72" t="s">
        <v>411</v>
      </c>
      <c r="S486" s="72" t="s">
        <v>416</v>
      </c>
      <c r="T486" s="39">
        <v>1</v>
      </c>
      <c r="U486" s="39">
        <v>2005</v>
      </c>
      <c r="V486" s="39" t="s">
        <v>122</v>
      </c>
      <c r="W486" s="39">
        <v>1</v>
      </c>
      <c r="X486" s="39">
        <v>2</v>
      </c>
      <c r="AC486" s="34" t="str">
        <f>_xlfn.XLOOKUP(J486,'COUNTRY CODES'!$B$2:$B$252,'COUNTRY CODES'!$A$2:$A$252,"")</f>
        <v xml:space="preserve">826; </v>
      </c>
    </row>
    <row r="487" spans="1:29" s="34" customFormat="1" ht="16" customHeight="1">
      <c r="A487" s="46" t="s">
        <v>120</v>
      </c>
      <c r="B487" s="34">
        <f t="shared" si="8"/>
        <v>64</v>
      </c>
      <c r="C487" s="34">
        <v>5</v>
      </c>
      <c r="D487" s="48">
        <v>6.0000000000000001E-3</v>
      </c>
      <c r="E487" s="47"/>
      <c r="F487" s="36">
        <v>2</v>
      </c>
      <c r="G487" s="36"/>
      <c r="H487" s="37">
        <v>4</v>
      </c>
      <c r="I487" s="37">
        <v>4</v>
      </c>
      <c r="J487" s="38" t="s">
        <v>121</v>
      </c>
      <c r="K487" s="38">
        <v>899</v>
      </c>
      <c r="L487" s="38" t="s">
        <v>123</v>
      </c>
      <c r="M487" s="38">
        <v>1</v>
      </c>
      <c r="N487" s="38">
        <v>8</v>
      </c>
      <c r="O487" s="72" t="s">
        <v>409</v>
      </c>
      <c r="P487" s="72" t="s">
        <v>276</v>
      </c>
      <c r="Q487" s="72" t="s">
        <v>445</v>
      </c>
      <c r="R487" s="72" t="s">
        <v>411</v>
      </c>
      <c r="S487" s="72" t="s">
        <v>416</v>
      </c>
      <c r="T487" s="39">
        <v>1</v>
      </c>
      <c r="U487" s="39">
        <v>2005</v>
      </c>
      <c r="V487" s="39" t="s">
        <v>122</v>
      </c>
      <c r="W487" s="39">
        <v>1</v>
      </c>
      <c r="X487" s="39">
        <v>2</v>
      </c>
      <c r="AC487" s="34" t="str">
        <f>_xlfn.XLOOKUP(J487,'COUNTRY CODES'!$B$2:$B$252,'COUNTRY CODES'!$A$2:$A$252,"")</f>
        <v xml:space="preserve">826; </v>
      </c>
    </row>
    <row r="488" spans="1:29" s="34" customFormat="1" ht="16" customHeight="1">
      <c r="A488" s="46" t="s">
        <v>120</v>
      </c>
      <c r="B488" s="34">
        <f t="shared" si="8"/>
        <v>64</v>
      </c>
      <c r="C488" s="34">
        <v>6</v>
      </c>
      <c r="D488" s="48">
        <v>2.3E-2</v>
      </c>
      <c r="E488" s="47"/>
      <c r="F488" s="36">
        <v>2.2000000000000002</v>
      </c>
      <c r="G488" s="36"/>
      <c r="H488" s="37">
        <v>4</v>
      </c>
      <c r="I488" s="37">
        <v>4</v>
      </c>
      <c r="J488" s="38" t="s">
        <v>121</v>
      </c>
      <c r="K488" s="38">
        <v>899</v>
      </c>
      <c r="L488" s="38" t="s">
        <v>123</v>
      </c>
      <c r="M488" s="38">
        <v>1</v>
      </c>
      <c r="N488" s="38">
        <v>8</v>
      </c>
      <c r="O488" s="72" t="s">
        <v>409</v>
      </c>
      <c r="P488" s="72" t="s">
        <v>276</v>
      </c>
      <c r="Q488" s="72" t="s">
        <v>445</v>
      </c>
      <c r="R488" s="72" t="s">
        <v>411</v>
      </c>
      <c r="S488" s="72" t="s">
        <v>416</v>
      </c>
      <c r="T488" s="39">
        <v>1</v>
      </c>
      <c r="U488" s="39">
        <v>2005</v>
      </c>
      <c r="V488" s="39" t="s">
        <v>122</v>
      </c>
      <c r="W488" s="39">
        <v>1</v>
      </c>
      <c r="X488" s="39">
        <v>2</v>
      </c>
      <c r="Z488" s="39">
        <v>1</v>
      </c>
      <c r="AC488" s="34" t="str">
        <f>_xlfn.XLOOKUP(J488,'COUNTRY CODES'!$B$2:$B$252,'COUNTRY CODES'!$A$2:$A$252,"")</f>
        <v xml:space="preserve">826; </v>
      </c>
    </row>
    <row r="489" spans="1:29" s="34" customFormat="1" ht="16" customHeight="1">
      <c r="A489" s="46" t="s">
        <v>120</v>
      </c>
      <c r="B489" s="34">
        <f t="shared" si="8"/>
        <v>64</v>
      </c>
      <c r="C489" s="34">
        <v>7</v>
      </c>
      <c r="D489" s="48">
        <v>8.9999999999999993E-3</v>
      </c>
      <c r="E489" s="47"/>
      <c r="F489" s="36">
        <v>2.1</v>
      </c>
      <c r="G489" s="36"/>
      <c r="H489" s="37">
        <v>4</v>
      </c>
      <c r="I489" s="37">
        <v>4</v>
      </c>
      <c r="J489" s="38" t="s">
        <v>121</v>
      </c>
      <c r="K489" s="38">
        <v>899</v>
      </c>
      <c r="L489" s="38" t="s">
        <v>123</v>
      </c>
      <c r="M489" s="38">
        <v>1</v>
      </c>
      <c r="N489" s="38">
        <v>8</v>
      </c>
      <c r="O489" s="72" t="s">
        <v>409</v>
      </c>
      <c r="P489" s="72" t="s">
        <v>276</v>
      </c>
      <c r="Q489" s="72" t="s">
        <v>445</v>
      </c>
      <c r="R489" s="72" t="s">
        <v>411</v>
      </c>
      <c r="S489" s="72" t="s">
        <v>416</v>
      </c>
      <c r="T489" s="39">
        <v>1</v>
      </c>
      <c r="U489" s="39">
        <v>2005</v>
      </c>
      <c r="V489" s="39" t="s">
        <v>122</v>
      </c>
      <c r="W489" s="39">
        <v>1</v>
      </c>
      <c r="X489" s="39">
        <v>2</v>
      </c>
      <c r="Z489" s="39">
        <v>1</v>
      </c>
      <c r="AC489" s="34" t="str">
        <f>_xlfn.XLOOKUP(J489,'COUNTRY CODES'!$B$2:$B$252,'COUNTRY CODES'!$A$2:$A$252,"")</f>
        <v xml:space="preserve">826; </v>
      </c>
    </row>
    <row r="490" spans="1:29" s="34" customFormat="1" ht="16" customHeight="1">
      <c r="A490" s="46" t="s">
        <v>120</v>
      </c>
      <c r="B490" s="34">
        <f t="shared" si="8"/>
        <v>64</v>
      </c>
      <c r="C490" s="34">
        <v>8</v>
      </c>
      <c r="D490" s="48">
        <v>2.5999999999999999E-2</v>
      </c>
      <c r="E490" s="47"/>
      <c r="F490" s="36">
        <v>2.4700000000000002</v>
      </c>
      <c r="G490" s="36"/>
      <c r="H490" s="37">
        <v>4</v>
      </c>
      <c r="I490" s="37">
        <v>4</v>
      </c>
      <c r="J490" s="38" t="s">
        <v>121</v>
      </c>
      <c r="K490" s="38">
        <v>898</v>
      </c>
      <c r="L490" s="38" t="s">
        <v>123</v>
      </c>
      <c r="M490" s="38">
        <v>1</v>
      </c>
      <c r="N490" s="38">
        <v>8</v>
      </c>
      <c r="O490" s="72" t="s">
        <v>409</v>
      </c>
      <c r="P490" s="72" t="s">
        <v>276</v>
      </c>
      <c r="Q490" s="72" t="s">
        <v>445</v>
      </c>
      <c r="R490" s="72" t="s">
        <v>411</v>
      </c>
      <c r="S490" s="72" t="s">
        <v>416</v>
      </c>
      <c r="T490" s="39">
        <v>1</v>
      </c>
      <c r="U490" s="39">
        <v>2005</v>
      </c>
      <c r="V490" s="39" t="s">
        <v>122</v>
      </c>
      <c r="W490" s="39">
        <v>1</v>
      </c>
      <c r="X490" s="39">
        <v>2</v>
      </c>
      <c r="Z490" s="39">
        <v>1</v>
      </c>
      <c r="AC490" s="34" t="str">
        <f>_xlfn.XLOOKUP(J490,'COUNTRY CODES'!$B$2:$B$252,'COUNTRY CODES'!$A$2:$A$252,"")</f>
        <v xml:space="preserve">826; </v>
      </c>
    </row>
    <row r="491" spans="1:29" s="34" customFormat="1" ht="16" customHeight="1">
      <c r="A491" s="46" t="s">
        <v>120</v>
      </c>
      <c r="B491" s="34">
        <f t="shared" si="8"/>
        <v>64</v>
      </c>
      <c r="C491" s="34">
        <v>9</v>
      </c>
      <c r="D491" s="48">
        <v>0.01</v>
      </c>
      <c r="E491" s="47"/>
      <c r="F491" s="36">
        <v>2.25</v>
      </c>
      <c r="G491" s="36"/>
      <c r="H491" s="37">
        <v>4</v>
      </c>
      <c r="I491" s="37">
        <v>4</v>
      </c>
      <c r="J491" s="38" t="s">
        <v>121</v>
      </c>
      <c r="K491" s="38">
        <v>898</v>
      </c>
      <c r="L491" s="38" t="s">
        <v>123</v>
      </c>
      <c r="M491" s="38">
        <v>1</v>
      </c>
      <c r="N491" s="38">
        <v>8</v>
      </c>
      <c r="O491" s="72" t="s">
        <v>409</v>
      </c>
      <c r="P491" s="72" t="s">
        <v>276</v>
      </c>
      <c r="Q491" s="72" t="s">
        <v>445</v>
      </c>
      <c r="R491" s="72" t="s">
        <v>411</v>
      </c>
      <c r="S491" s="72" t="s">
        <v>416</v>
      </c>
      <c r="T491" s="39">
        <v>1</v>
      </c>
      <c r="U491" s="39">
        <v>2005</v>
      </c>
      <c r="V491" s="39" t="s">
        <v>122</v>
      </c>
      <c r="W491" s="39">
        <v>1</v>
      </c>
      <c r="X491" s="39">
        <v>2</v>
      </c>
      <c r="Z491" s="39">
        <v>1</v>
      </c>
      <c r="AC491" s="34" t="str">
        <f>_xlfn.XLOOKUP(J491,'COUNTRY CODES'!$B$2:$B$252,'COUNTRY CODES'!$A$2:$A$252,"")</f>
        <v xml:space="preserve">826; </v>
      </c>
    </row>
    <row r="492" spans="1:29" s="34" customFormat="1" ht="16" customHeight="1">
      <c r="A492" s="46" t="s">
        <v>120</v>
      </c>
      <c r="B492" s="34">
        <f t="shared" si="8"/>
        <v>64</v>
      </c>
      <c r="C492" s="34">
        <v>10</v>
      </c>
      <c r="D492" s="48">
        <v>7.0000000000000001E-3</v>
      </c>
      <c r="E492" s="47"/>
      <c r="F492" s="36">
        <v>2.7</v>
      </c>
      <c r="G492" s="36"/>
      <c r="H492" s="37">
        <v>4</v>
      </c>
      <c r="I492" s="37">
        <v>4</v>
      </c>
      <c r="J492" s="38" t="s">
        <v>121</v>
      </c>
      <c r="K492" s="38">
        <v>905</v>
      </c>
      <c r="L492" s="38" t="s">
        <v>123</v>
      </c>
      <c r="M492" s="38">
        <v>1</v>
      </c>
      <c r="N492" s="38">
        <v>7</v>
      </c>
      <c r="O492" s="72" t="s">
        <v>276</v>
      </c>
      <c r="P492" s="72" t="s">
        <v>416</v>
      </c>
      <c r="Q492" s="72"/>
      <c r="R492" s="72"/>
      <c r="S492" s="72"/>
      <c r="T492" s="39">
        <v>1</v>
      </c>
      <c r="U492" s="39">
        <v>2005</v>
      </c>
      <c r="V492" s="39" t="s">
        <v>122</v>
      </c>
      <c r="W492" s="39">
        <v>1</v>
      </c>
      <c r="X492" s="39">
        <v>2</v>
      </c>
      <c r="AC492" s="34" t="str">
        <f>_xlfn.XLOOKUP(J492,'COUNTRY CODES'!$B$2:$B$252,'COUNTRY CODES'!$A$2:$A$252,"")</f>
        <v xml:space="preserve">826; </v>
      </c>
    </row>
    <row r="493" spans="1:29" s="34" customFormat="1" ht="16" customHeight="1">
      <c r="A493" s="46" t="s">
        <v>120</v>
      </c>
      <c r="B493" s="34">
        <f t="shared" si="8"/>
        <v>64</v>
      </c>
      <c r="C493" s="34">
        <v>11</v>
      </c>
      <c r="D493" s="48">
        <v>5.0000000000000001E-3</v>
      </c>
      <c r="E493" s="47"/>
      <c r="F493" s="36">
        <v>2.14</v>
      </c>
      <c r="G493" s="36"/>
      <c r="H493" s="37">
        <v>4</v>
      </c>
      <c r="I493" s="37">
        <v>4</v>
      </c>
      <c r="J493" s="38" t="s">
        <v>121</v>
      </c>
      <c r="K493" s="38">
        <v>902</v>
      </c>
      <c r="L493" s="38" t="s">
        <v>123</v>
      </c>
      <c r="M493" s="38">
        <v>1</v>
      </c>
      <c r="N493" s="38">
        <v>7</v>
      </c>
      <c r="O493" s="72" t="s">
        <v>409</v>
      </c>
      <c r="P493" s="72" t="s">
        <v>276</v>
      </c>
      <c r="Q493" s="72" t="s">
        <v>445</v>
      </c>
      <c r="R493" s="72" t="s">
        <v>411</v>
      </c>
      <c r="S493" s="72" t="s">
        <v>416</v>
      </c>
      <c r="T493" s="39">
        <v>1</v>
      </c>
      <c r="U493" s="39">
        <v>2005</v>
      </c>
      <c r="V493" s="39" t="s">
        <v>122</v>
      </c>
      <c r="W493" s="39">
        <v>1</v>
      </c>
      <c r="X493" s="39">
        <v>2</v>
      </c>
      <c r="AC493" s="34" t="str">
        <f>_xlfn.XLOOKUP(J493,'COUNTRY CODES'!$B$2:$B$252,'COUNTRY CODES'!$A$2:$A$252,"")</f>
        <v xml:space="preserve">826; </v>
      </c>
    </row>
    <row r="494" spans="1:29" s="34" customFormat="1" ht="16" customHeight="1">
      <c r="A494" s="46" t="s">
        <v>120</v>
      </c>
      <c r="B494" s="34">
        <f t="shared" si="8"/>
        <v>64</v>
      </c>
      <c r="C494" s="34">
        <v>12</v>
      </c>
      <c r="D494" s="48">
        <v>3.0000000000000001E-3</v>
      </c>
      <c r="E494" s="47"/>
      <c r="F494" s="36">
        <v>1.91</v>
      </c>
      <c r="G494" s="36"/>
      <c r="H494" s="37">
        <v>4</v>
      </c>
      <c r="I494" s="37">
        <v>4</v>
      </c>
      <c r="J494" s="38" t="s">
        <v>121</v>
      </c>
      <c r="K494" s="38">
        <v>902</v>
      </c>
      <c r="L494" s="38" t="s">
        <v>123</v>
      </c>
      <c r="M494" s="38">
        <v>1</v>
      </c>
      <c r="N494" s="38">
        <v>7</v>
      </c>
      <c r="O494" s="72" t="s">
        <v>409</v>
      </c>
      <c r="P494" s="72" t="s">
        <v>276</v>
      </c>
      <c r="Q494" s="72" t="s">
        <v>445</v>
      </c>
      <c r="R494" s="72" t="s">
        <v>411</v>
      </c>
      <c r="S494" s="72" t="s">
        <v>416</v>
      </c>
      <c r="T494" s="39">
        <v>1</v>
      </c>
      <c r="U494" s="39">
        <v>2005</v>
      </c>
      <c r="V494" s="39" t="s">
        <v>122</v>
      </c>
      <c r="W494" s="39">
        <v>1</v>
      </c>
      <c r="X494" s="39">
        <v>2</v>
      </c>
      <c r="AC494" s="34" t="str">
        <f>_xlfn.XLOOKUP(J494,'COUNTRY CODES'!$B$2:$B$252,'COUNTRY CODES'!$A$2:$A$252,"")</f>
        <v xml:space="preserve">826; </v>
      </c>
    </row>
    <row r="495" spans="1:29" s="34" customFormat="1" ht="16" customHeight="1">
      <c r="A495" s="46" t="s">
        <v>120</v>
      </c>
      <c r="B495" s="34">
        <f t="shared" si="8"/>
        <v>64</v>
      </c>
      <c r="C495" s="34">
        <v>13</v>
      </c>
      <c r="D495" s="48">
        <v>7.0000000000000001E-3</v>
      </c>
      <c r="E495" s="47"/>
      <c r="F495" s="36">
        <v>2.25</v>
      </c>
      <c r="G495" s="36"/>
      <c r="H495" s="37">
        <v>4</v>
      </c>
      <c r="I495" s="37">
        <v>4</v>
      </c>
      <c r="J495" s="38" t="s">
        <v>121</v>
      </c>
      <c r="K495" s="38">
        <v>899</v>
      </c>
      <c r="L495" s="38" t="s">
        <v>123</v>
      </c>
      <c r="M495" s="38">
        <v>1</v>
      </c>
      <c r="N495" s="38">
        <v>7</v>
      </c>
      <c r="O495" s="72" t="s">
        <v>409</v>
      </c>
      <c r="P495" s="72" t="s">
        <v>276</v>
      </c>
      <c r="Q495" s="72" t="s">
        <v>445</v>
      </c>
      <c r="R495" s="72" t="s">
        <v>411</v>
      </c>
      <c r="S495" s="72" t="s">
        <v>416</v>
      </c>
      <c r="T495" s="39">
        <v>1</v>
      </c>
      <c r="U495" s="39">
        <v>2005</v>
      </c>
      <c r="V495" s="39" t="s">
        <v>122</v>
      </c>
      <c r="W495" s="39">
        <v>1</v>
      </c>
      <c r="X495" s="39">
        <v>2</v>
      </c>
      <c r="AC495" s="34" t="str">
        <f>_xlfn.XLOOKUP(J495,'COUNTRY CODES'!$B$2:$B$252,'COUNTRY CODES'!$A$2:$A$252,"")</f>
        <v xml:space="preserve">826; </v>
      </c>
    </row>
    <row r="496" spans="1:29" s="34" customFormat="1" ht="16" customHeight="1">
      <c r="A496" s="46" t="s">
        <v>120</v>
      </c>
      <c r="B496" s="34">
        <f t="shared" si="8"/>
        <v>64</v>
      </c>
      <c r="C496" s="34">
        <v>14</v>
      </c>
      <c r="D496" s="48">
        <v>3.0000000000000001E-3</v>
      </c>
      <c r="E496" s="47"/>
      <c r="F496" s="36">
        <v>1.84</v>
      </c>
      <c r="G496" s="36"/>
      <c r="H496" s="37">
        <v>4</v>
      </c>
      <c r="I496" s="37">
        <v>4</v>
      </c>
      <c r="J496" s="38" t="s">
        <v>121</v>
      </c>
      <c r="K496" s="38">
        <v>899</v>
      </c>
      <c r="L496" s="38" t="s">
        <v>123</v>
      </c>
      <c r="M496" s="38">
        <v>1</v>
      </c>
      <c r="N496" s="38">
        <v>7</v>
      </c>
      <c r="O496" s="72" t="s">
        <v>409</v>
      </c>
      <c r="P496" s="72" t="s">
        <v>276</v>
      </c>
      <c r="Q496" s="72" t="s">
        <v>445</v>
      </c>
      <c r="R496" s="72" t="s">
        <v>411</v>
      </c>
      <c r="S496" s="72" t="s">
        <v>416</v>
      </c>
      <c r="T496" s="39">
        <v>1</v>
      </c>
      <c r="U496" s="39">
        <v>2005</v>
      </c>
      <c r="V496" s="39" t="s">
        <v>122</v>
      </c>
      <c r="W496" s="39">
        <v>1</v>
      </c>
      <c r="X496" s="39">
        <v>2</v>
      </c>
      <c r="AC496" s="34" t="str">
        <f>_xlfn.XLOOKUP(J496,'COUNTRY CODES'!$B$2:$B$252,'COUNTRY CODES'!$A$2:$A$252,"")</f>
        <v xml:space="preserve">826; </v>
      </c>
    </row>
    <row r="497" spans="1:29" s="34" customFormat="1" ht="16" customHeight="1">
      <c r="A497" s="46" t="s">
        <v>120</v>
      </c>
      <c r="B497" s="34">
        <f t="shared" si="8"/>
        <v>64</v>
      </c>
      <c r="C497" s="34">
        <v>15</v>
      </c>
      <c r="D497" s="48">
        <v>2.8000000000000001E-2</v>
      </c>
      <c r="E497" s="47"/>
      <c r="F497" s="36">
        <v>2.29</v>
      </c>
      <c r="G497" s="36"/>
      <c r="H497" s="37">
        <v>4</v>
      </c>
      <c r="I497" s="37">
        <v>4</v>
      </c>
      <c r="J497" s="38" t="s">
        <v>121</v>
      </c>
      <c r="K497" s="38">
        <v>899</v>
      </c>
      <c r="L497" s="38" t="s">
        <v>123</v>
      </c>
      <c r="M497" s="38">
        <v>1</v>
      </c>
      <c r="N497" s="38">
        <v>7</v>
      </c>
      <c r="O497" s="72" t="s">
        <v>409</v>
      </c>
      <c r="P497" s="72" t="s">
        <v>276</v>
      </c>
      <c r="Q497" s="72" t="s">
        <v>445</v>
      </c>
      <c r="R497" s="72" t="s">
        <v>411</v>
      </c>
      <c r="S497" s="72" t="s">
        <v>416</v>
      </c>
      <c r="T497" s="39">
        <v>1</v>
      </c>
      <c r="U497" s="39">
        <v>2005</v>
      </c>
      <c r="V497" s="39" t="s">
        <v>122</v>
      </c>
      <c r="W497" s="39">
        <v>1</v>
      </c>
      <c r="X497" s="39">
        <v>2</v>
      </c>
      <c r="Z497" s="39">
        <v>1</v>
      </c>
      <c r="AC497" s="34" t="str">
        <f>_xlfn.XLOOKUP(J497,'COUNTRY CODES'!$B$2:$B$252,'COUNTRY CODES'!$A$2:$A$252,"")</f>
        <v xml:space="preserve">826; </v>
      </c>
    </row>
    <row r="498" spans="1:29" s="34" customFormat="1" ht="16" customHeight="1">
      <c r="A498" s="46" t="s">
        <v>120</v>
      </c>
      <c r="B498" s="34">
        <f t="shared" si="8"/>
        <v>64</v>
      </c>
      <c r="C498" s="34">
        <v>16</v>
      </c>
      <c r="D498" s="48">
        <v>2.4E-2</v>
      </c>
      <c r="E498" s="47"/>
      <c r="F498" s="36">
        <v>2.11</v>
      </c>
      <c r="G498" s="36"/>
      <c r="H498" s="37">
        <v>4</v>
      </c>
      <c r="I498" s="37">
        <v>4</v>
      </c>
      <c r="J498" s="38" t="s">
        <v>121</v>
      </c>
      <c r="K498" s="38">
        <v>899</v>
      </c>
      <c r="L498" s="38" t="s">
        <v>123</v>
      </c>
      <c r="M498" s="38">
        <v>1</v>
      </c>
      <c r="N498" s="38">
        <v>7</v>
      </c>
      <c r="O498" s="72" t="s">
        <v>409</v>
      </c>
      <c r="P498" s="72" t="s">
        <v>276</v>
      </c>
      <c r="Q498" s="72" t="s">
        <v>445</v>
      </c>
      <c r="R498" s="72" t="s">
        <v>411</v>
      </c>
      <c r="S498" s="72" t="s">
        <v>416</v>
      </c>
      <c r="T498" s="39">
        <v>1</v>
      </c>
      <c r="U498" s="39">
        <v>2005</v>
      </c>
      <c r="V498" s="39" t="s">
        <v>122</v>
      </c>
      <c r="W498" s="39">
        <v>1</v>
      </c>
      <c r="X498" s="39">
        <v>2</v>
      </c>
      <c r="Z498" s="39">
        <v>1</v>
      </c>
      <c r="AC498" s="34" t="str">
        <f>_xlfn.XLOOKUP(J498,'COUNTRY CODES'!$B$2:$B$252,'COUNTRY CODES'!$A$2:$A$252,"")</f>
        <v xml:space="preserve">826; </v>
      </c>
    </row>
    <row r="499" spans="1:29" s="34" customFormat="1" ht="16" customHeight="1">
      <c r="A499" s="46" t="s">
        <v>120</v>
      </c>
      <c r="B499" s="34">
        <f t="shared" si="8"/>
        <v>64</v>
      </c>
      <c r="C499" s="34">
        <v>17</v>
      </c>
      <c r="D499" s="48">
        <v>2.8000000000000001E-2</v>
      </c>
      <c r="E499" s="47"/>
      <c r="F499" s="36">
        <v>2.68</v>
      </c>
      <c r="G499" s="36"/>
      <c r="H499" s="37">
        <v>4</v>
      </c>
      <c r="I499" s="37">
        <v>4</v>
      </c>
      <c r="J499" s="38" t="s">
        <v>121</v>
      </c>
      <c r="K499" s="38">
        <v>898</v>
      </c>
      <c r="L499" s="38" t="s">
        <v>123</v>
      </c>
      <c r="M499" s="38">
        <v>1</v>
      </c>
      <c r="N499" s="38">
        <v>7</v>
      </c>
      <c r="O499" s="72" t="s">
        <v>409</v>
      </c>
      <c r="P499" s="72" t="s">
        <v>276</v>
      </c>
      <c r="Q499" s="72" t="s">
        <v>445</v>
      </c>
      <c r="R499" s="72" t="s">
        <v>411</v>
      </c>
      <c r="S499" s="72" t="s">
        <v>416</v>
      </c>
      <c r="T499" s="39">
        <v>1</v>
      </c>
      <c r="U499" s="39">
        <v>2005</v>
      </c>
      <c r="V499" s="39" t="s">
        <v>122</v>
      </c>
      <c r="W499" s="39">
        <v>1</v>
      </c>
      <c r="X499" s="39">
        <v>2</v>
      </c>
      <c r="Z499" s="39">
        <v>1</v>
      </c>
      <c r="AC499" s="34" t="str">
        <f>_xlfn.XLOOKUP(J499,'COUNTRY CODES'!$B$2:$B$252,'COUNTRY CODES'!$A$2:$A$252,"")</f>
        <v xml:space="preserve">826; </v>
      </c>
    </row>
    <row r="500" spans="1:29" s="34" customFormat="1" ht="16" customHeight="1">
      <c r="A500" s="46" t="s">
        <v>120</v>
      </c>
      <c r="B500" s="34">
        <f t="shared" si="8"/>
        <v>64</v>
      </c>
      <c r="C500" s="34">
        <v>18</v>
      </c>
      <c r="D500" s="48">
        <v>2.3E-2</v>
      </c>
      <c r="E500" s="47"/>
      <c r="F500" s="36">
        <v>2.21</v>
      </c>
      <c r="G500" s="36"/>
      <c r="H500" s="37">
        <v>4</v>
      </c>
      <c r="I500" s="37">
        <v>4</v>
      </c>
      <c r="J500" s="38" t="s">
        <v>121</v>
      </c>
      <c r="K500" s="38">
        <v>898</v>
      </c>
      <c r="L500" s="38" t="s">
        <v>123</v>
      </c>
      <c r="M500" s="38">
        <v>1</v>
      </c>
      <c r="N500" s="38">
        <v>7</v>
      </c>
      <c r="O500" s="72" t="s">
        <v>409</v>
      </c>
      <c r="P500" s="72" t="s">
        <v>276</v>
      </c>
      <c r="Q500" s="72" t="s">
        <v>445</v>
      </c>
      <c r="R500" s="72" t="s">
        <v>411</v>
      </c>
      <c r="S500" s="72" t="s">
        <v>416</v>
      </c>
      <c r="T500" s="39">
        <v>1</v>
      </c>
      <c r="U500" s="39">
        <v>2005</v>
      </c>
      <c r="V500" s="39" t="s">
        <v>122</v>
      </c>
      <c r="W500" s="39">
        <v>1</v>
      </c>
      <c r="X500" s="39">
        <v>2</v>
      </c>
      <c r="Z500" s="39">
        <v>1</v>
      </c>
      <c r="AC500" s="34" t="str">
        <f>_xlfn.XLOOKUP(J500,'COUNTRY CODES'!$B$2:$B$252,'COUNTRY CODES'!$A$2:$A$252,"")</f>
        <v xml:space="preserve">826; </v>
      </c>
    </row>
    <row r="501" spans="1:29" s="34" customFormat="1" ht="16" customHeight="1">
      <c r="A501" s="45" t="s">
        <v>154</v>
      </c>
      <c r="B501" s="34">
        <f t="shared" si="8"/>
        <v>65</v>
      </c>
      <c r="C501" s="34">
        <v>1</v>
      </c>
      <c r="D501" s="48">
        <v>2.1999999999999999E-2</v>
      </c>
      <c r="E501" s="47"/>
      <c r="F501" s="36">
        <v>2.04</v>
      </c>
      <c r="G501" s="36"/>
      <c r="H501" s="37">
        <v>1</v>
      </c>
      <c r="I501" s="37">
        <v>1</v>
      </c>
      <c r="J501" s="38" t="s">
        <v>125</v>
      </c>
      <c r="K501" s="38">
        <v>11</v>
      </c>
      <c r="L501" s="38" t="s">
        <v>155</v>
      </c>
      <c r="M501" s="38">
        <v>1</v>
      </c>
      <c r="N501" s="38" t="s">
        <v>73</v>
      </c>
      <c r="O501" s="72" t="s">
        <v>439</v>
      </c>
      <c r="P501" s="72" t="s">
        <v>440</v>
      </c>
      <c r="Q501" s="72"/>
      <c r="R501" s="72"/>
      <c r="S501" s="72"/>
      <c r="T501" s="39">
        <v>3</v>
      </c>
      <c r="U501" s="39">
        <v>2003</v>
      </c>
      <c r="V501" s="39"/>
      <c r="W501" s="39">
        <v>3</v>
      </c>
      <c r="X501" s="39">
        <v>1</v>
      </c>
      <c r="AC501" s="34" t="s">
        <v>983</v>
      </c>
    </row>
    <row r="502" spans="1:29" s="34" customFormat="1" ht="16" customHeight="1">
      <c r="A502" s="45" t="s">
        <v>154</v>
      </c>
      <c r="B502" s="34">
        <f t="shared" si="8"/>
        <v>65</v>
      </c>
      <c r="C502" s="34">
        <v>2</v>
      </c>
      <c r="D502" s="48">
        <v>1.9E-2</v>
      </c>
      <c r="E502" s="47"/>
      <c r="F502" s="36">
        <v>2.4300000000000002</v>
      </c>
      <c r="G502" s="36"/>
      <c r="H502" s="37">
        <v>1</v>
      </c>
      <c r="I502" s="37">
        <v>1</v>
      </c>
      <c r="J502" s="38" t="s">
        <v>125</v>
      </c>
      <c r="K502" s="38">
        <v>11</v>
      </c>
      <c r="L502" s="38" t="s">
        <v>155</v>
      </c>
      <c r="M502" s="38">
        <v>1</v>
      </c>
      <c r="N502" s="38" t="s">
        <v>74</v>
      </c>
      <c r="O502" s="72" t="s">
        <v>439</v>
      </c>
      <c r="P502" s="72" t="s">
        <v>440</v>
      </c>
      <c r="Q502" s="72"/>
      <c r="R502" s="72"/>
      <c r="S502" s="72"/>
      <c r="T502" s="39">
        <v>3</v>
      </c>
      <c r="U502" s="39">
        <v>2003</v>
      </c>
      <c r="V502" s="39"/>
      <c r="W502" s="39">
        <v>3</v>
      </c>
      <c r="X502" s="39">
        <v>1</v>
      </c>
      <c r="AC502" s="34" t="s">
        <v>983</v>
      </c>
    </row>
    <row r="503" spans="1:29" s="34" customFormat="1" ht="16" customHeight="1">
      <c r="A503" s="45" t="s">
        <v>154</v>
      </c>
      <c r="B503" s="34">
        <f t="shared" si="8"/>
        <v>65</v>
      </c>
      <c r="C503" s="34">
        <v>3</v>
      </c>
      <c r="D503" s="48">
        <v>-4.5999999999999999E-3</v>
      </c>
      <c r="E503" s="47"/>
      <c r="F503" s="36">
        <v>-0.83</v>
      </c>
      <c r="G503" s="36"/>
      <c r="H503" s="37">
        <v>1</v>
      </c>
      <c r="I503" s="37">
        <v>1</v>
      </c>
      <c r="J503" s="38" t="s">
        <v>125</v>
      </c>
      <c r="K503" s="38">
        <v>11</v>
      </c>
      <c r="L503" s="38" t="s">
        <v>155</v>
      </c>
      <c r="M503" s="38">
        <v>1</v>
      </c>
      <c r="N503" s="38" t="s">
        <v>74</v>
      </c>
      <c r="O503" s="72" t="s">
        <v>439</v>
      </c>
      <c r="P503" s="72" t="s">
        <v>440</v>
      </c>
      <c r="Q503" s="72"/>
      <c r="R503" s="72"/>
      <c r="S503" s="72"/>
      <c r="T503" s="39">
        <v>3</v>
      </c>
      <c r="U503" s="39">
        <v>2003</v>
      </c>
      <c r="V503" s="39"/>
      <c r="W503" s="39">
        <v>3</v>
      </c>
      <c r="X503" s="39">
        <v>1</v>
      </c>
      <c r="AC503" s="34" t="s">
        <v>983</v>
      </c>
    </row>
    <row r="504" spans="1:29" s="34" customFormat="1" ht="16" customHeight="1">
      <c r="A504" s="45" t="s">
        <v>154</v>
      </c>
      <c r="B504" s="34">
        <f t="shared" si="8"/>
        <v>65</v>
      </c>
      <c r="C504" s="34">
        <v>4</v>
      </c>
      <c r="D504" s="48">
        <v>1.2E-2</v>
      </c>
      <c r="E504" s="47"/>
      <c r="F504" s="36">
        <v>1.66</v>
      </c>
      <c r="G504" s="36"/>
      <c r="H504" s="37">
        <v>1</v>
      </c>
      <c r="I504" s="37">
        <v>1</v>
      </c>
      <c r="J504" s="38" t="s">
        <v>125</v>
      </c>
      <c r="K504" s="38">
        <v>32</v>
      </c>
      <c r="L504" s="38" t="s">
        <v>155</v>
      </c>
      <c r="M504" s="38">
        <v>1</v>
      </c>
      <c r="N504" s="38" t="s">
        <v>73</v>
      </c>
      <c r="O504" s="72" t="s">
        <v>439</v>
      </c>
      <c r="P504" s="72" t="s">
        <v>440</v>
      </c>
      <c r="Q504" s="72"/>
      <c r="R504" s="72"/>
      <c r="S504" s="72"/>
      <c r="T504" s="39">
        <v>3</v>
      </c>
      <c r="U504" s="39">
        <v>2003</v>
      </c>
      <c r="V504" s="39"/>
      <c r="W504" s="39">
        <v>3</v>
      </c>
      <c r="X504" s="39">
        <v>1</v>
      </c>
      <c r="AC504" s="34" t="s">
        <v>983</v>
      </c>
    </row>
    <row r="505" spans="1:29" s="34" customFormat="1" ht="16" customHeight="1">
      <c r="A505" s="45" t="s">
        <v>154</v>
      </c>
      <c r="B505" s="34">
        <f t="shared" si="8"/>
        <v>65</v>
      </c>
      <c r="C505" s="34">
        <v>5</v>
      </c>
      <c r="D505" s="48">
        <v>0.01</v>
      </c>
      <c r="E505" s="47"/>
      <c r="F505" s="36">
        <v>1.28</v>
      </c>
      <c r="G505" s="36"/>
      <c r="H505" s="37">
        <v>1</v>
      </c>
      <c r="I505" s="37">
        <v>1</v>
      </c>
      <c r="J505" s="38" t="s">
        <v>125</v>
      </c>
      <c r="K505" s="38">
        <v>31</v>
      </c>
      <c r="L505" s="38" t="s">
        <v>155</v>
      </c>
      <c r="M505" s="38">
        <v>1</v>
      </c>
      <c r="N505" s="38" t="s">
        <v>73</v>
      </c>
      <c r="O505" s="72" t="s">
        <v>439</v>
      </c>
      <c r="P505" s="72" t="s">
        <v>440</v>
      </c>
      <c r="Q505" s="72"/>
      <c r="R505" s="72"/>
      <c r="S505" s="72"/>
      <c r="T505" s="39">
        <v>3</v>
      </c>
      <c r="U505" s="39">
        <v>2003</v>
      </c>
      <c r="V505" s="39"/>
      <c r="W505" s="39">
        <v>3</v>
      </c>
      <c r="X505" s="39">
        <v>1</v>
      </c>
      <c r="AC505" s="34" t="s">
        <v>983</v>
      </c>
    </row>
    <row r="506" spans="1:29" s="34" customFormat="1" ht="16" customHeight="1">
      <c r="A506" s="45" t="s">
        <v>154</v>
      </c>
      <c r="B506" s="34">
        <f t="shared" ref="B506:B510" si="9">IF(C506=1,B505+1,B505)</f>
        <v>65</v>
      </c>
      <c r="C506" s="34">
        <v>6</v>
      </c>
      <c r="D506" s="48">
        <v>-1.2E-2</v>
      </c>
      <c r="E506" s="47"/>
      <c r="F506" s="36">
        <v>-0.86</v>
      </c>
      <c r="G506" s="36"/>
      <c r="H506" s="37">
        <v>1</v>
      </c>
      <c r="I506" s="37">
        <v>1</v>
      </c>
      <c r="J506" s="38" t="s">
        <v>125</v>
      </c>
      <c r="K506" s="38"/>
      <c r="L506" s="38" t="s">
        <v>155</v>
      </c>
      <c r="M506" s="38">
        <v>1</v>
      </c>
      <c r="N506" s="38" t="s">
        <v>73</v>
      </c>
      <c r="O506" s="72" t="s">
        <v>439</v>
      </c>
      <c r="P506" s="72" t="s">
        <v>440</v>
      </c>
      <c r="Q506" s="72"/>
      <c r="R506" s="72"/>
      <c r="S506" s="72"/>
      <c r="T506" s="39">
        <v>3</v>
      </c>
      <c r="U506" s="39">
        <v>2003</v>
      </c>
      <c r="V506" s="39"/>
      <c r="W506" s="39">
        <v>3</v>
      </c>
      <c r="X506" s="39">
        <v>1</v>
      </c>
      <c r="AC506" s="34" t="s">
        <v>984</v>
      </c>
    </row>
    <row r="507" spans="1:29" s="34" customFormat="1" ht="16" customHeight="1">
      <c r="A507" s="45" t="s">
        <v>154</v>
      </c>
      <c r="B507" s="34">
        <f t="shared" si="9"/>
        <v>65</v>
      </c>
      <c r="C507" s="34">
        <v>7</v>
      </c>
      <c r="D507" s="48">
        <v>-1.1999999999999999E-3</v>
      </c>
      <c r="E507" s="47"/>
      <c r="F507" s="36">
        <v>-0.27</v>
      </c>
      <c r="G507" s="36"/>
      <c r="H507" s="37">
        <v>1</v>
      </c>
      <c r="I507" s="37">
        <v>1</v>
      </c>
      <c r="J507" s="38" t="s">
        <v>125</v>
      </c>
      <c r="K507" s="38"/>
      <c r="L507" s="38" t="s">
        <v>155</v>
      </c>
      <c r="M507" s="38">
        <v>1</v>
      </c>
      <c r="N507" s="38" t="s">
        <v>74</v>
      </c>
      <c r="O507" s="72" t="s">
        <v>439</v>
      </c>
      <c r="P507" s="72" t="s">
        <v>440</v>
      </c>
      <c r="Q507" s="72"/>
      <c r="R507" s="72"/>
      <c r="S507" s="72"/>
      <c r="T507" s="39">
        <v>3</v>
      </c>
      <c r="U507" s="39">
        <v>2003</v>
      </c>
      <c r="V507" s="39"/>
      <c r="W507" s="39">
        <v>3</v>
      </c>
      <c r="X507" s="39">
        <v>1</v>
      </c>
      <c r="AC507" s="34" t="s">
        <v>984</v>
      </c>
    </row>
    <row r="508" spans="1:29" s="34" customFormat="1" ht="16" customHeight="1">
      <c r="A508" s="45" t="s">
        <v>154</v>
      </c>
      <c r="B508" s="34">
        <f t="shared" si="9"/>
        <v>65</v>
      </c>
      <c r="C508" s="34">
        <v>8</v>
      </c>
      <c r="D508" s="48">
        <v>-6.0000000000000001E-3</v>
      </c>
      <c r="E508" s="47"/>
      <c r="F508" s="36">
        <v>-1.2</v>
      </c>
      <c r="G508" s="36"/>
      <c r="H508" s="37">
        <v>1</v>
      </c>
      <c r="I508" s="37">
        <v>1</v>
      </c>
      <c r="J508" s="38" t="s">
        <v>125</v>
      </c>
      <c r="K508" s="38"/>
      <c r="L508" s="38" t="s">
        <v>155</v>
      </c>
      <c r="M508" s="38">
        <v>1</v>
      </c>
      <c r="N508" s="38" t="s">
        <v>74</v>
      </c>
      <c r="O508" s="72" t="s">
        <v>439</v>
      </c>
      <c r="P508" s="72" t="s">
        <v>440</v>
      </c>
      <c r="Q508" s="72"/>
      <c r="R508" s="72"/>
      <c r="S508" s="72"/>
      <c r="T508" s="39">
        <v>3</v>
      </c>
      <c r="U508" s="39">
        <v>2003</v>
      </c>
      <c r="V508" s="39"/>
      <c r="W508" s="39">
        <v>3</v>
      </c>
      <c r="X508" s="39">
        <v>1</v>
      </c>
      <c r="AC508" s="34" t="s">
        <v>984</v>
      </c>
    </row>
    <row r="509" spans="1:29" s="34" customFormat="1" ht="16" customHeight="1">
      <c r="A509" s="45" t="s">
        <v>154</v>
      </c>
      <c r="B509" s="34">
        <f t="shared" si="9"/>
        <v>65</v>
      </c>
      <c r="C509" s="34">
        <v>9</v>
      </c>
      <c r="D509" s="48">
        <v>0</v>
      </c>
      <c r="E509" s="47"/>
      <c r="F509" s="36">
        <v>-0.17299999999999999</v>
      </c>
      <c r="G509" s="36"/>
      <c r="H509" s="37">
        <v>1</v>
      </c>
      <c r="I509" s="37">
        <v>1</v>
      </c>
      <c r="J509" s="38" t="s">
        <v>125</v>
      </c>
      <c r="K509" s="38"/>
      <c r="L509" s="38" t="s">
        <v>155</v>
      </c>
      <c r="M509" s="38">
        <v>1</v>
      </c>
      <c r="N509" s="38" t="s">
        <v>73</v>
      </c>
      <c r="O509" s="72" t="s">
        <v>439</v>
      </c>
      <c r="P509" s="72" t="s">
        <v>440</v>
      </c>
      <c r="Q509" s="72"/>
      <c r="R509" s="72"/>
      <c r="S509" s="72"/>
      <c r="T509" s="39">
        <v>3</v>
      </c>
      <c r="U509" s="39">
        <v>2003</v>
      </c>
      <c r="V509" s="39"/>
      <c r="W509" s="39">
        <v>3</v>
      </c>
      <c r="X509" s="39">
        <v>1</v>
      </c>
      <c r="AC509" s="34" t="s">
        <v>984</v>
      </c>
    </row>
    <row r="510" spans="1:29" s="34" customFormat="1" ht="16" customHeight="1">
      <c r="A510" s="45" t="s">
        <v>154</v>
      </c>
      <c r="B510" s="34">
        <f t="shared" si="9"/>
        <v>65</v>
      </c>
      <c r="C510" s="34">
        <v>10</v>
      </c>
      <c r="D510" s="48">
        <v>0</v>
      </c>
      <c r="E510" s="47"/>
      <c r="F510" s="36">
        <v>-0.17</v>
      </c>
      <c r="G510" s="36"/>
      <c r="H510" s="37">
        <v>1</v>
      </c>
      <c r="I510" s="37">
        <v>1</v>
      </c>
      <c r="J510" s="38" t="s">
        <v>125</v>
      </c>
      <c r="K510" s="38"/>
      <c r="L510" s="38" t="s">
        <v>155</v>
      </c>
      <c r="M510" s="38">
        <v>1</v>
      </c>
      <c r="N510" s="38" t="s">
        <v>73</v>
      </c>
      <c r="O510" s="72" t="s">
        <v>439</v>
      </c>
      <c r="P510" s="72" t="s">
        <v>440</v>
      </c>
      <c r="Q510" s="72"/>
      <c r="R510" s="72"/>
      <c r="S510" s="72"/>
      <c r="T510" s="39">
        <v>3</v>
      </c>
      <c r="U510" s="39">
        <v>2003</v>
      </c>
      <c r="V510" s="39"/>
      <c r="W510" s="39">
        <v>3</v>
      </c>
      <c r="X510" s="39">
        <v>1</v>
      </c>
      <c r="AC510" s="34" t="s">
        <v>984</v>
      </c>
    </row>
    <row r="511" spans="1:29" s="34" customFormat="1" ht="16" customHeight="1">
      <c r="A511" s="46" t="s">
        <v>354</v>
      </c>
      <c r="B511" s="34">
        <f>IF(C511=1,B505+1,B505)</f>
        <v>66</v>
      </c>
      <c r="C511" s="34">
        <v>1</v>
      </c>
      <c r="D511" s="48">
        <v>-0.64039999999999997</v>
      </c>
      <c r="E511" s="47">
        <v>0.28100000000000003</v>
      </c>
      <c r="F511" s="36"/>
      <c r="G511" s="36"/>
      <c r="H511" s="37">
        <v>1</v>
      </c>
      <c r="I511" s="37">
        <v>1</v>
      </c>
      <c r="J511" s="38" t="s">
        <v>96</v>
      </c>
      <c r="K511" s="38">
        <v>24</v>
      </c>
      <c r="L511" s="38" t="s">
        <v>189</v>
      </c>
      <c r="M511" s="38">
        <v>2</v>
      </c>
      <c r="N511" s="38" t="s">
        <v>68</v>
      </c>
      <c r="O511" s="72" t="s">
        <v>435</v>
      </c>
      <c r="P511" s="72" t="s">
        <v>439</v>
      </c>
      <c r="Q511" s="72" t="s">
        <v>303</v>
      </c>
      <c r="R511" s="72"/>
      <c r="S511" s="72"/>
      <c r="T511" s="39">
        <v>1</v>
      </c>
      <c r="U511" s="39">
        <v>2008</v>
      </c>
      <c r="V511" s="39" t="s">
        <v>186</v>
      </c>
      <c r="W511" s="34">
        <v>1</v>
      </c>
      <c r="X511" s="39">
        <v>1</v>
      </c>
      <c r="AC511" s="34" t="str">
        <f>_xlfn.XLOOKUP(J511,'COUNTRY CODES'!$B$2:$B$252,'COUNTRY CODES'!$A$2:$A$252,"")</f>
        <v xml:space="preserve">156; </v>
      </c>
    </row>
    <row r="512" spans="1:29" s="34" customFormat="1" ht="16" customHeight="1">
      <c r="A512" s="46" t="s">
        <v>70</v>
      </c>
      <c r="B512" s="34">
        <f t="shared" si="8"/>
        <v>67</v>
      </c>
      <c r="C512" s="34">
        <v>1</v>
      </c>
      <c r="D512" s="48">
        <v>2.1000000000000001E-2</v>
      </c>
      <c r="E512" s="47">
        <v>5.0000000000000001E-3</v>
      </c>
      <c r="F512" s="36"/>
      <c r="G512" s="36"/>
      <c r="H512" s="37">
        <v>4</v>
      </c>
      <c r="I512" s="37">
        <v>4</v>
      </c>
      <c r="J512" s="38" t="s">
        <v>71</v>
      </c>
      <c r="K512" s="38">
        <v>22749</v>
      </c>
      <c r="L512" s="38" t="s">
        <v>72</v>
      </c>
      <c r="M512" s="38">
        <v>1</v>
      </c>
      <c r="N512" s="38" t="s">
        <v>73</v>
      </c>
      <c r="O512" s="72" t="s">
        <v>449</v>
      </c>
      <c r="P512" s="72" t="s">
        <v>450</v>
      </c>
      <c r="Q512" s="72" t="s">
        <v>451</v>
      </c>
      <c r="R512" s="72"/>
      <c r="S512" s="72"/>
      <c r="T512" s="39">
        <v>1</v>
      </c>
      <c r="U512" s="39">
        <v>2011</v>
      </c>
      <c r="V512" s="39" t="s">
        <v>67</v>
      </c>
      <c r="W512" s="34">
        <v>1</v>
      </c>
      <c r="X512" s="39">
        <v>2</v>
      </c>
      <c r="AC512" s="34" t="str">
        <f>_xlfn.XLOOKUP(J512,'COUNTRY CODES'!$B$2:$B$252,'COUNTRY CODES'!$A$2:$A$252,"")</f>
        <v xml:space="preserve">764; </v>
      </c>
    </row>
    <row r="513" spans="1:29" s="34" customFormat="1" ht="16" customHeight="1">
      <c r="A513" s="46" t="s">
        <v>70</v>
      </c>
      <c r="B513" s="34">
        <f t="shared" si="8"/>
        <v>67</v>
      </c>
      <c r="C513" s="34">
        <v>2</v>
      </c>
      <c r="D513" s="48">
        <v>2.8000000000000001E-2</v>
      </c>
      <c r="E513" s="47">
        <v>5.0000000000000001E-3</v>
      </c>
      <c r="F513" s="36"/>
      <c r="G513" s="36"/>
      <c r="H513" s="37">
        <v>4</v>
      </c>
      <c r="I513" s="37">
        <v>4</v>
      </c>
      <c r="J513" s="38" t="s">
        <v>71</v>
      </c>
      <c r="K513" s="38">
        <v>22749</v>
      </c>
      <c r="L513" s="38" t="s">
        <v>72</v>
      </c>
      <c r="M513" s="38">
        <v>1</v>
      </c>
      <c r="N513" s="38" t="s">
        <v>73</v>
      </c>
      <c r="O513" s="72" t="s">
        <v>449</v>
      </c>
      <c r="P513" s="72" t="s">
        <v>450</v>
      </c>
      <c r="Q513" s="72" t="s">
        <v>451</v>
      </c>
      <c r="R513" s="72" t="s">
        <v>439</v>
      </c>
      <c r="S513" s="72"/>
      <c r="T513" s="39">
        <v>1</v>
      </c>
      <c r="U513" s="39">
        <v>2011</v>
      </c>
      <c r="V513" s="39" t="s">
        <v>67</v>
      </c>
      <c r="W513" s="34">
        <v>1</v>
      </c>
      <c r="X513" s="39">
        <v>2</v>
      </c>
      <c r="AC513" s="34" t="str">
        <f>_xlfn.XLOOKUP(J513,'COUNTRY CODES'!$B$2:$B$252,'COUNTRY CODES'!$A$2:$A$252,"")</f>
        <v xml:space="preserve">764; </v>
      </c>
    </row>
    <row r="514" spans="1:29" s="34" customFormat="1" ht="16" customHeight="1">
      <c r="A514" s="46" t="s">
        <v>70</v>
      </c>
      <c r="B514" s="34">
        <f t="shared" si="8"/>
        <v>67</v>
      </c>
      <c r="C514" s="34">
        <v>3</v>
      </c>
      <c r="D514" s="48">
        <v>2.1000000000000001E-2</v>
      </c>
      <c r="E514" s="47">
        <v>5.0000000000000001E-3</v>
      </c>
      <c r="F514" s="36"/>
      <c r="G514" s="36"/>
      <c r="H514" s="37">
        <v>4</v>
      </c>
      <c r="I514" s="37">
        <v>4</v>
      </c>
      <c r="J514" s="38" t="s">
        <v>71</v>
      </c>
      <c r="K514" s="38">
        <v>22749</v>
      </c>
      <c r="L514" s="38" t="s">
        <v>72</v>
      </c>
      <c r="M514" s="38">
        <v>1</v>
      </c>
      <c r="N514" s="38" t="s">
        <v>73</v>
      </c>
      <c r="O514" s="72" t="s">
        <v>449</v>
      </c>
      <c r="P514" s="72" t="s">
        <v>450</v>
      </c>
      <c r="Q514" s="72" t="s">
        <v>451</v>
      </c>
      <c r="R514" s="72" t="s">
        <v>410</v>
      </c>
      <c r="S514" s="72"/>
      <c r="T514" s="39">
        <v>1</v>
      </c>
      <c r="U514" s="39">
        <v>2011</v>
      </c>
      <c r="V514" s="39" t="s">
        <v>67</v>
      </c>
      <c r="W514" s="34">
        <v>1</v>
      </c>
      <c r="X514" s="39">
        <v>2</v>
      </c>
      <c r="AC514" s="34" t="str">
        <f>_xlfn.XLOOKUP(J514,'COUNTRY CODES'!$B$2:$B$252,'COUNTRY CODES'!$A$2:$A$252,"")</f>
        <v xml:space="preserve">764; </v>
      </c>
    </row>
    <row r="515" spans="1:29" s="34" customFormat="1" ht="16" customHeight="1">
      <c r="A515" s="46" t="s">
        <v>70</v>
      </c>
      <c r="B515" s="34">
        <f t="shared" si="8"/>
        <v>67</v>
      </c>
      <c r="C515" s="34">
        <v>4</v>
      </c>
      <c r="D515" s="48">
        <v>3.4000000000000002E-2</v>
      </c>
      <c r="E515" s="47">
        <v>5.0000000000000001E-3</v>
      </c>
      <c r="F515" s="36"/>
      <c r="G515" s="36"/>
      <c r="H515" s="37">
        <v>4</v>
      </c>
      <c r="I515" s="37">
        <v>4</v>
      </c>
      <c r="J515" s="38" t="s">
        <v>71</v>
      </c>
      <c r="K515" s="38">
        <v>22749</v>
      </c>
      <c r="L515" s="38" t="s">
        <v>72</v>
      </c>
      <c r="M515" s="38">
        <v>1</v>
      </c>
      <c r="N515" s="38" t="s">
        <v>73</v>
      </c>
      <c r="O515" s="72" t="s">
        <v>449</v>
      </c>
      <c r="P515" s="72" t="s">
        <v>450</v>
      </c>
      <c r="Q515" s="72" t="s">
        <v>451</v>
      </c>
      <c r="R515" s="72" t="s">
        <v>439</v>
      </c>
      <c r="S515" s="72" t="s">
        <v>410</v>
      </c>
      <c r="T515" s="39">
        <v>1</v>
      </c>
      <c r="U515" s="39">
        <v>2011</v>
      </c>
      <c r="V515" s="39" t="s">
        <v>67</v>
      </c>
      <c r="W515" s="34">
        <v>1</v>
      </c>
      <c r="X515" s="39">
        <v>2</v>
      </c>
      <c r="AC515" s="34" t="str">
        <f>_xlfn.XLOOKUP(J515,'COUNTRY CODES'!$B$2:$B$252,'COUNTRY CODES'!$A$2:$A$252,"")</f>
        <v xml:space="preserve">764; </v>
      </c>
    </row>
    <row r="516" spans="1:29" s="34" customFormat="1" ht="16" customHeight="1">
      <c r="A516" s="46" t="s">
        <v>70</v>
      </c>
      <c r="B516" s="34">
        <f t="shared" si="8"/>
        <v>67</v>
      </c>
      <c r="C516" s="34">
        <v>5</v>
      </c>
      <c r="D516" s="48">
        <v>-3.5999999999999997E-2</v>
      </c>
      <c r="E516" s="47">
        <v>1.9E-2</v>
      </c>
      <c r="F516" s="36"/>
      <c r="G516" s="36"/>
      <c r="H516" s="37">
        <v>4</v>
      </c>
      <c r="I516" s="37">
        <v>4</v>
      </c>
      <c r="J516" s="38" t="s">
        <v>71</v>
      </c>
      <c r="K516" s="38">
        <v>1484</v>
      </c>
      <c r="L516" s="38" t="s">
        <v>72</v>
      </c>
      <c r="M516" s="38">
        <v>1</v>
      </c>
      <c r="N516" s="38" t="s">
        <v>74</v>
      </c>
      <c r="O516" s="72" t="s">
        <v>449</v>
      </c>
      <c r="P516" s="72" t="s">
        <v>450</v>
      </c>
      <c r="Q516" s="72" t="s">
        <v>451</v>
      </c>
      <c r="R516" s="72"/>
      <c r="S516" s="72"/>
      <c r="T516" s="39">
        <v>1</v>
      </c>
      <c r="U516" s="39">
        <v>2011</v>
      </c>
      <c r="V516" s="39" t="s">
        <v>67</v>
      </c>
      <c r="W516" s="34">
        <v>1</v>
      </c>
      <c r="X516" s="39">
        <v>2</v>
      </c>
      <c r="AC516" s="34" t="str">
        <f>_xlfn.XLOOKUP(J516,'COUNTRY CODES'!$B$2:$B$252,'COUNTRY CODES'!$A$2:$A$252,"")</f>
        <v xml:space="preserve">764; </v>
      </c>
    </row>
    <row r="517" spans="1:29" s="34" customFormat="1" ht="16" customHeight="1">
      <c r="A517" s="46" t="s">
        <v>70</v>
      </c>
      <c r="B517" s="34">
        <f t="shared" si="8"/>
        <v>67</v>
      </c>
      <c r="C517" s="34">
        <v>6</v>
      </c>
      <c r="D517" s="48">
        <v>-4.2000000000000003E-2</v>
      </c>
      <c r="E517" s="47">
        <v>1.9E-2</v>
      </c>
      <c r="F517" s="36"/>
      <c r="G517" s="36"/>
      <c r="H517" s="37">
        <v>4</v>
      </c>
      <c r="I517" s="37">
        <v>4</v>
      </c>
      <c r="J517" s="38" t="s">
        <v>71</v>
      </c>
      <c r="K517" s="38">
        <v>1484</v>
      </c>
      <c r="L517" s="38" t="s">
        <v>72</v>
      </c>
      <c r="M517" s="38">
        <v>1</v>
      </c>
      <c r="N517" s="38" t="s">
        <v>74</v>
      </c>
      <c r="O517" s="72" t="s">
        <v>449</v>
      </c>
      <c r="P517" s="72" t="s">
        <v>450</v>
      </c>
      <c r="Q517" s="72" t="s">
        <v>451</v>
      </c>
      <c r="R517" s="72" t="s">
        <v>439</v>
      </c>
      <c r="S517" s="72"/>
      <c r="T517" s="39">
        <v>1</v>
      </c>
      <c r="U517" s="39">
        <v>2011</v>
      </c>
      <c r="V517" s="39" t="s">
        <v>67</v>
      </c>
      <c r="W517" s="34">
        <v>1</v>
      </c>
      <c r="X517" s="39">
        <v>2</v>
      </c>
      <c r="AC517" s="34" t="str">
        <f>_xlfn.XLOOKUP(J517,'COUNTRY CODES'!$B$2:$B$252,'COUNTRY CODES'!$A$2:$A$252,"")</f>
        <v xml:space="preserve">764; </v>
      </c>
    </row>
    <row r="518" spans="1:29" s="34" customFormat="1" ht="16" customHeight="1">
      <c r="A518" s="46" t="s">
        <v>70</v>
      </c>
      <c r="B518" s="34">
        <f t="shared" si="8"/>
        <v>67</v>
      </c>
      <c r="C518" s="34">
        <v>7</v>
      </c>
      <c r="D518" s="48">
        <v>-0.04</v>
      </c>
      <c r="E518" s="47">
        <v>1.9E-2</v>
      </c>
      <c r="F518" s="36"/>
      <c r="G518" s="36"/>
      <c r="H518" s="37">
        <v>4</v>
      </c>
      <c r="I518" s="37">
        <v>4</v>
      </c>
      <c r="J518" s="38" t="s">
        <v>71</v>
      </c>
      <c r="K518" s="38">
        <v>1484</v>
      </c>
      <c r="L518" s="38" t="s">
        <v>72</v>
      </c>
      <c r="M518" s="38">
        <v>1</v>
      </c>
      <c r="N518" s="38" t="s">
        <v>74</v>
      </c>
      <c r="O518" s="72" t="s">
        <v>449</v>
      </c>
      <c r="P518" s="72" t="s">
        <v>450</v>
      </c>
      <c r="Q518" s="72" t="s">
        <v>451</v>
      </c>
      <c r="R518" s="72" t="s">
        <v>410</v>
      </c>
      <c r="S518" s="72"/>
      <c r="T518" s="39">
        <v>1</v>
      </c>
      <c r="U518" s="39">
        <v>2011</v>
      </c>
      <c r="V518" s="39" t="s">
        <v>67</v>
      </c>
      <c r="W518" s="34">
        <v>1</v>
      </c>
      <c r="X518" s="39">
        <v>2</v>
      </c>
      <c r="AC518" s="34" t="str">
        <f>_xlfn.XLOOKUP(J518,'COUNTRY CODES'!$B$2:$B$252,'COUNTRY CODES'!$A$2:$A$252,"")</f>
        <v xml:space="preserve">764; </v>
      </c>
    </row>
    <row r="519" spans="1:29" s="34" customFormat="1" ht="16" customHeight="1">
      <c r="A519" s="46" t="s">
        <v>70</v>
      </c>
      <c r="B519" s="34">
        <f t="shared" si="8"/>
        <v>67</v>
      </c>
      <c r="C519" s="34">
        <v>8</v>
      </c>
      <c r="D519" s="48">
        <v>-4.7E-2</v>
      </c>
      <c r="E519" s="47">
        <v>1.9E-2</v>
      </c>
      <c r="F519" s="36"/>
      <c r="G519" s="36"/>
      <c r="H519" s="37">
        <v>4</v>
      </c>
      <c r="I519" s="37">
        <v>4</v>
      </c>
      <c r="J519" s="38" t="s">
        <v>71</v>
      </c>
      <c r="K519" s="38">
        <v>1484</v>
      </c>
      <c r="L519" s="38" t="s">
        <v>72</v>
      </c>
      <c r="M519" s="38">
        <v>1</v>
      </c>
      <c r="N519" s="38" t="s">
        <v>74</v>
      </c>
      <c r="O519" s="72" t="s">
        <v>449</v>
      </c>
      <c r="P519" s="72" t="s">
        <v>450</v>
      </c>
      <c r="Q519" s="72" t="s">
        <v>451</v>
      </c>
      <c r="R519" s="72" t="s">
        <v>439</v>
      </c>
      <c r="S519" s="72" t="s">
        <v>410</v>
      </c>
      <c r="T519" s="39">
        <v>1</v>
      </c>
      <c r="U519" s="39">
        <v>2011</v>
      </c>
      <c r="V519" s="39" t="s">
        <v>67</v>
      </c>
      <c r="W519" s="34">
        <v>1</v>
      </c>
      <c r="X519" s="39">
        <v>2</v>
      </c>
      <c r="AC519" s="34" t="str">
        <f>_xlfn.XLOOKUP(J519,'COUNTRY CODES'!$B$2:$B$252,'COUNTRY CODES'!$A$2:$A$252,"")</f>
        <v xml:space="preserve">764; </v>
      </c>
    </row>
    <row r="520" spans="1:29" s="34" customFormat="1" ht="16" customHeight="1">
      <c r="A520" s="44" t="s">
        <v>347</v>
      </c>
      <c r="B520" s="34">
        <f t="shared" si="8"/>
        <v>68</v>
      </c>
      <c r="C520" s="34">
        <v>1</v>
      </c>
      <c r="D520" s="48">
        <v>1.07E-4</v>
      </c>
      <c r="E520" s="47"/>
      <c r="F520" s="36">
        <v>0.61</v>
      </c>
      <c r="G520" s="36"/>
      <c r="H520" s="37">
        <v>1</v>
      </c>
      <c r="I520" s="37">
        <v>1</v>
      </c>
      <c r="J520" s="38" t="s">
        <v>57</v>
      </c>
      <c r="K520" s="38">
        <v>32</v>
      </c>
      <c r="L520" s="38" t="s">
        <v>56</v>
      </c>
      <c r="M520" s="38">
        <v>2</v>
      </c>
      <c r="N520" s="38" t="s">
        <v>59</v>
      </c>
      <c r="O520" s="72" t="s">
        <v>284</v>
      </c>
      <c r="P520" s="72" t="s">
        <v>287</v>
      </c>
      <c r="Q520" s="72" t="s">
        <v>268</v>
      </c>
      <c r="R520" s="72" t="s">
        <v>413</v>
      </c>
      <c r="S520" s="72"/>
      <c r="T520" s="39">
        <v>1</v>
      </c>
      <c r="U520" s="39">
        <v>2016</v>
      </c>
      <c r="V520" s="39" t="s">
        <v>41</v>
      </c>
      <c r="W520" s="34">
        <v>1</v>
      </c>
      <c r="X520" s="34">
        <v>1</v>
      </c>
      <c r="Y520" s="34" t="s">
        <v>61</v>
      </c>
      <c r="AC520" s="34" t="str">
        <f>_xlfn.XLOOKUP(J520,'COUNTRY CODES'!$B$2:$B$252,'COUNTRY CODES'!$A$2:$A$252,"")</f>
        <v xml:space="preserve">792; </v>
      </c>
    </row>
    <row r="521" spans="1:29" s="34" customFormat="1" ht="16" customHeight="1">
      <c r="A521" s="44" t="s">
        <v>347</v>
      </c>
      <c r="B521" s="34">
        <f t="shared" si="8"/>
        <v>68</v>
      </c>
      <c r="C521" s="34">
        <v>2</v>
      </c>
      <c r="D521" s="48">
        <v>0.14399999999999999</v>
      </c>
      <c r="E521" s="47"/>
      <c r="F521" s="36">
        <v>0.26</v>
      </c>
      <c r="G521" s="36"/>
      <c r="H521" s="37">
        <v>1</v>
      </c>
      <c r="I521" s="37">
        <v>1</v>
      </c>
      <c r="J521" s="38" t="s">
        <v>57</v>
      </c>
      <c r="K521" s="38">
        <v>32</v>
      </c>
      <c r="L521" s="38" t="s">
        <v>56</v>
      </c>
      <c r="M521" s="38">
        <v>2</v>
      </c>
      <c r="N521" s="38" t="s">
        <v>60</v>
      </c>
      <c r="O521" s="72" t="s">
        <v>284</v>
      </c>
      <c r="P521" s="72" t="s">
        <v>287</v>
      </c>
      <c r="Q521" s="72" t="s">
        <v>268</v>
      </c>
      <c r="R521" s="72" t="s">
        <v>413</v>
      </c>
      <c r="S521" s="72"/>
      <c r="T521" s="39">
        <v>1</v>
      </c>
      <c r="U521" s="39">
        <v>2016</v>
      </c>
      <c r="V521" s="39" t="s">
        <v>41</v>
      </c>
      <c r="W521" s="34">
        <v>1</v>
      </c>
      <c r="X521" s="34">
        <v>1</v>
      </c>
      <c r="Y521" s="34" t="s">
        <v>61</v>
      </c>
      <c r="AC521" s="34" t="str">
        <f>_xlfn.XLOOKUP(J521,'COUNTRY CODES'!$B$2:$B$252,'COUNTRY CODES'!$A$2:$A$252,"")</f>
        <v xml:space="preserve">792; </v>
      </c>
    </row>
    <row r="522" spans="1:29" s="34" customFormat="1" ht="16" customHeight="1">
      <c r="A522" s="44" t="s">
        <v>347</v>
      </c>
      <c r="B522" s="34">
        <f t="shared" si="8"/>
        <v>68</v>
      </c>
      <c r="C522" s="34">
        <v>3</v>
      </c>
      <c r="D522" s="48">
        <v>7.3100000000000001E-5</v>
      </c>
      <c r="E522" s="47"/>
      <c r="F522" s="36">
        <v>2.0499999999999998</v>
      </c>
      <c r="G522" s="36"/>
      <c r="H522" s="37">
        <v>1</v>
      </c>
      <c r="I522" s="37">
        <v>1</v>
      </c>
      <c r="J522" s="38" t="s">
        <v>57</v>
      </c>
      <c r="K522" s="38">
        <v>31</v>
      </c>
      <c r="L522" s="38" t="s">
        <v>56</v>
      </c>
      <c r="M522" s="38">
        <v>2</v>
      </c>
      <c r="N522" s="38" t="s">
        <v>59</v>
      </c>
      <c r="O522" s="72" t="s">
        <v>284</v>
      </c>
      <c r="P522" s="72" t="s">
        <v>287</v>
      </c>
      <c r="Q522" s="72" t="s">
        <v>268</v>
      </c>
      <c r="R522" s="72" t="s">
        <v>413</v>
      </c>
      <c r="S522" s="72"/>
      <c r="T522" s="39">
        <v>1</v>
      </c>
      <c r="U522" s="39">
        <v>2016</v>
      </c>
      <c r="V522" s="39" t="s">
        <v>41</v>
      </c>
      <c r="W522" s="34">
        <v>1</v>
      </c>
      <c r="X522" s="34">
        <v>1</v>
      </c>
      <c r="Y522" s="34" t="s">
        <v>62</v>
      </c>
      <c r="AC522" s="34" t="str">
        <f>_xlfn.XLOOKUP(J522,'COUNTRY CODES'!$B$2:$B$252,'COUNTRY CODES'!$A$2:$A$252,"")</f>
        <v xml:space="preserve">792; </v>
      </c>
    </row>
    <row r="523" spans="1:29" s="34" customFormat="1" ht="16" customHeight="1">
      <c r="A523" s="44" t="s">
        <v>347</v>
      </c>
      <c r="B523" s="34">
        <f t="shared" si="8"/>
        <v>68</v>
      </c>
      <c r="C523" s="34">
        <v>4</v>
      </c>
      <c r="D523" s="48">
        <v>5.5600000000000002E-8</v>
      </c>
      <c r="E523" s="47"/>
      <c r="F523" s="36">
        <v>0.63</v>
      </c>
      <c r="G523" s="36"/>
      <c r="H523" s="37">
        <v>1</v>
      </c>
      <c r="I523" s="37">
        <v>1</v>
      </c>
      <c r="J523" s="38" t="s">
        <v>57</v>
      </c>
      <c r="K523" s="38">
        <v>31</v>
      </c>
      <c r="L523" s="38" t="s">
        <v>56</v>
      </c>
      <c r="M523" s="38">
        <v>2</v>
      </c>
      <c r="N523" s="38" t="s">
        <v>59</v>
      </c>
      <c r="O523" s="72" t="s">
        <v>284</v>
      </c>
      <c r="P523" s="72" t="s">
        <v>287</v>
      </c>
      <c r="Q523" s="72" t="s">
        <v>268</v>
      </c>
      <c r="R523" s="72" t="s">
        <v>413</v>
      </c>
      <c r="S523" s="72"/>
      <c r="T523" s="39">
        <v>1</v>
      </c>
      <c r="U523" s="39">
        <v>2016</v>
      </c>
      <c r="V523" s="39" t="s">
        <v>41</v>
      </c>
      <c r="W523" s="34">
        <v>1</v>
      </c>
      <c r="X523" s="34">
        <v>1</v>
      </c>
      <c r="Y523" s="34" t="s">
        <v>62</v>
      </c>
      <c r="AC523" s="34" t="str">
        <f>_xlfn.XLOOKUP(J523,'COUNTRY CODES'!$B$2:$B$252,'COUNTRY CODES'!$A$2:$A$252,"")</f>
        <v xml:space="preserve">792; </v>
      </c>
    </row>
    <row r="524" spans="1:29" s="34" customFormat="1" ht="16" customHeight="1">
      <c r="A524" s="46" t="s">
        <v>359</v>
      </c>
      <c r="B524" s="34">
        <f t="shared" si="8"/>
        <v>69</v>
      </c>
      <c r="C524" s="34">
        <v>1</v>
      </c>
      <c r="D524" s="48">
        <v>-0.112</v>
      </c>
      <c r="E524" s="47"/>
      <c r="F524" s="36"/>
      <c r="G524" s="36">
        <v>1E-3</v>
      </c>
      <c r="H524" s="37">
        <v>10</v>
      </c>
      <c r="I524" s="37">
        <v>17</v>
      </c>
      <c r="J524" s="38" t="s">
        <v>88</v>
      </c>
      <c r="K524" s="38">
        <f>276-24</f>
        <v>252</v>
      </c>
      <c r="L524" s="38">
        <v>2000</v>
      </c>
      <c r="M524" s="38">
        <v>3</v>
      </c>
      <c r="N524" s="38" t="s">
        <v>73</v>
      </c>
      <c r="O524" s="72" t="s">
        <v>283</v>
      </c>
      <c r="P524" s="72" t="s">
        <v>302</v>
      </c>
      <c r="Q524" s="72" t="s">
        <v>291</v>
      </c>
      <c r="R524" s="72" t="s">
        <v>411</v>
      </c>
      <c r="S524" s="72" t="s">
        <v>413</v>
      </c>
      <c r="T524" s="39">
        <v>1</v>
      </c>
      <c r="U524" s="39">
        <v>2011</v>
      </c>
      <c r="V524" s="39" t="s">
        <v>263</v>
      </c>
      <c r="W524" s="34">
        <v>2</v>
      </c>
      <c r="X524" s="39">
        <v>2</v>
      </c>
      <c r="Y524" s="34" t="s">
        <v>264</v>
      </c>
      <c r="AC524" s="34" t="str">
        <f>_xlfn.XLOOKUP(J524,'COUNTRY CODES'!$B$2:$B$252,'COUNTRY CODES'!$A$2:$A$252,"")</f>
        <v xml:space="preserve">840; </v>
      </c>
    </row>
    <row r="525" spans="1:29" s="34" customFormat="1" ht="16" customHeight="1">
      <c r="A525" s="46" t="s">
        <v>359</v>
      </c>
      <c r="B525" s="34">
        <f t="shared" ref="B525:B588" si="10">IF(C525=1,B524+1,B524)</f>
        <v>69</v>
      </c>
      <c r="C525" s="34">
        <v>2</v>
      </c>
      <c r="D525" s="48">
        <v>-0.189</v>
      </c>
      <c r="E525" s="47"/>
      <c r="F525" s="36"/>
      <c r="G525" s="36">
        <v>1E-3</v>
      </c>
      <c r="H525" s="37">
        <v>10</v>
      </c>
      <c r="I525" s="37">
        <v>17</v>
      </c>
      <c r="J525" s="38" t="s">
        <v>88</v>
      </c>
      <c r="K525" s="38">
        <f>276-24</f>
        <v>252</v>
      </c>
      <c r="L525" s="38">
        <v>2000</v>
      </c>
      <c r="M525" s="38">
        <v>3</v>
      </c>
      <c r="N525" s="38" t="s">
        <v>73</v>
      </c>
      <c r="O525" s="72" t="s">
        <v>283</v>
      </c>
      <c r="P525" s="72" t="s">
        <v>302</v>
      </c>
      <c r="Q525" s="72" t="s">
        <v>291</v>
      </c>
      <c r="R525" s="72" t="s">
        <v>411</v>
      </c>
      <c r="S525" s="72" t="s">
        <v>413</v>
      </c>
      <c r="T525" s="39">
        <v>1</v>
      </c>
      <c r="U525" s="39">
        <v>2011</v>
      </c>
      <c r="V525" s="39" t="s">
        <v>263</v>
      </c>
      <c r="W525" s="34">
        <v>2</v>
      </c>
      <c r="X525" s="39">
        <v>2</v>
      </c>
      <c r="Y525" s="34" t="s">
        <v>264</v>
      </c>
      <c r="AC525" s="34" t="str">
        <f>_xlfn.XLOOKUP(J525,'COUNTRY CODES'!$B$2:$B$252,'COUNTRY CODES'!$A$2:$A$252,"")</f>
        <v xml:space="preserve">840; </v>
      </c>
    </row>
    <row r="526" spans="1:29" s="34" customFormat="1" ht="16" customHeight="1">
      <c r="A526" s="46" t="s">
        <v>359</v>
      </c>
      <c r="B526" s="34">
        <f t="shared" si="10"/>
        <v>69</v>
      </c>
      <c r="C526" s="34">
        <v>3</v>
      </c>
      <c r="D526" s="48">
        <v>-0.25900000000000001</v>
      </c>
      <c r="E526" s="47"/>
      <c r="F526" s="36"/>
      <c r="G526" s="36">
        <v>1E-3</v>
      </c>
      <c r="H526" s="37">
        <v>10</v>
      </c>
      <c r="I526" s="37">
        <v>17</v>
      </c>
      <c r="J526" s="38" t="s">
        <v>88</v>
      </c>
      <c r="K526" s="38">
        <f>276-24</f>
        <v>252</v>
      </c>
      <c r="L526" s="38">
        <v>2000</v>
      </c>
      <c r="M526" s="38">
        <v>3</v>
      </c>
      <c r="N526" s="38" t="s">
        <v>73</v>
      </c>
      <c r="O526" s="72" t="s">
        <v>283</v>
      </c>
      <c r="P526" s="72" t="s">
        <v>302</v>
      </c>
      <c r="Q526" s="72" t="s">
        <v>291</v>
      </c>
      <c r="R526" s="72" t="s">
        <v>411</v>
      </c>
      <c r="S526" s="72" t="s">
        <v>413</v>
      </c>
      <c r="T526" s="39">
        <v>1</v>
      </c>
      <c r="U526" s="39">
        <v>2011</v>
      </c>
      <c r="V526" s="39" t="s">
        <v>263</v>
      </c>
      <c r="W526" s="34">
        <v>2</v>
      </c>
      <c r="X526" s="39">
        <v>2</v>
      </c>
      <c r="Y526" s="34" t="s">
        <v>264</v>
      </c>
      <c r="AC526" s="34" t="str">
        <f>_xlfn.XLOOKUP(J526,'COUNTRY CODES'!$B$2:$B$252,'COUNTRY CODES'!$A$2:$A$252,"")</f>
        <v xml:space="preserve">840; </v>
      </c>
    </row>
    <row r="527" spans="1:29" s="34" customFormat="1" ht="16" customHeight="1">
      <c r="A527" s="46" t="s">
        <v>359</v>
      </c>
      <c r="B527" s="34">
        <f t="shared" si="10"/>
        <v>69</v>
      </c>
      <c r="C527" s="34">
        <v>4</v>
      </c>
      <c r="D527" s="48">
        <v>-0.13</v>
      </c>
      <c r="E527" s="47"/>
      <c r="F527" s="36"/>
      <c r="G527" s="36"/>
      <c r="H527" s="37">
        <v>10</v>
      </c>
      <c r="I527" s="37">
        <v>17</v>
      </c>
      <c r="J527" s="38" t="s">
        <v>88</v>
      </c>
      <c r="K527" s="38">
        <f>276-24</f>
        <v>252</v>
      </c>
      <c r="L527" s="38">
        <v>2000</v>
      </c>
      <c r="M527" s="38">
        <v>3</v>
      </c>
      <c r="N527" s="38" t="s">
        <v>73</v>
      </c>
      <c r="O527" s="72" t="s">
        <v>283</v>
      </c>
      <c r="P527" s="72" t="s">
        <v>302</v>
      </c>
      <c r="Q527" s="72" t="s">
        <v>291</v>
      </c>
      <c r="R527" s="72" t="s">
        <v>411</v>
      </c>
      <c r="S527" s="72" t="s">
        <v>413</v>
      </c>
      <c r="T527" s="39">
        <v>1</v>
      </c>
      <c r="U527" s="39">
        <v>2011</v>
      </c>
      <c r="V527" s="39" t="s">
        <v>263</v>
      </c>
      <c r="W527" s="34">
        <v>2</v>
      </c>
      <c r="X527" s="39">
        <v>2</v>
      </c>
      <c r="Y527" s="34" t="s">
        <v>264</v>
      </c>
      <c r="AC527" s="34" t="str">
        <f>_xlfn.XLOOKUP(J527,'COUNTRY CODES'!$B$2:$B$252,'COUNTRY CODES'!$A$2:$A$252,"")</f>
        <v xml:space="preserve">840; </v>
      </c>
    </row>
    <row r="528" spans="1:29" s="34" customFormat="1" ht="16" customHeight="1">
      <c r="A528" s="45" t="s">
        <v>988</v>
      </c>
      <c r="B528" s="34">
        <f t="shared" si="10"/>
        <v>70</v>
      </c>
      <c r="C528" s="34">
        <v>1</v>
      </c>
      <c r="D528" s="48">
        <v>5.0000000000000001E-4</v>
      </c>
      <c r="E528" s="47">
        <v>2.8999999999999998E-3</v>
      </c>
      <c r="F528" s="36"/>
      <c r="G528" s="36"/>
      <c r="H528" s="37">
        <v>1</v>
      </c>
      <c r="I528" s="37">
        <v>9</v>
      </c>
      <c r="J528" s="38" t="s">
        <v>65</v>
      </c>
      <c r="K528" s="38">
        <v>938</v>
      </c>
      <c r="L528" s="38" t="s">
        <v>374</v>
      </c>
      <c r="M528" s="38">
        <v>1</v>
      </c>
      <c r="N528" s="38">
        <v>8</v>
      </c>
      <c r="O528" s="72" t="s">
        <v>290</v>
      </c>
      <c r="P528" s="72" t="s">
        <v>307</v>
      </c>
      <c r="Q528" s="72" t="s">
        <v>287</v>
      </c>
      <c r="R528" s="72" t="s">
        <v>435</v>
      </c>
      <c r="S528" s="72" t="s">
        <v>291</v>
      </c>
      <c r="T528" s="39">
        <v>1</v>
      </c>
      <c r="U528" s="39">
        <v>2023</v>
      </c>
      <c r="V528" s="39" t="s">
        <v>375</v>
      </c>
      <c r="W528" s="34">
        <v>3</v>
      </c>
      <c r="X528" s="34">
        <v>1</v>
      </c>
      <c r="Y528" s="34" t="s">
        <v>363</v>
      </c>
      <c r="AC528" s="34" t="s">
        <v>992</v>
      </c>
    </row>
    <row r="529" spans="1:29" s="34" customFormat="1" ht="16" customHeight="1">
      <c r="A529" s="45" t="s">
        <v>988</v>
      </c>
      <c r="B529" s="34">
        <f t="shared" si="10"/>
        <v>70</v>
      </c>
      <c r="C529" s="34">
        <v>2</v>
      </c>
      <c r="D529" s="48">
        <v>-8.2000000000000007E-3</v>
      </c>
      <c r="E529" s="47">
        <v>3.8E-3</v>
      </c>
      <c r="F529" s="36"/>
      <c r="G529" s="36"/>
      <c r="H529" s="37">
        <v>1</v>
      </c>
      <c r="I529" s="37">
        <v>9</v>
      </c>
      <c r="J529" s="38" t="s">
        <v>65</v>
      </c>
      <c r="K529" s="38">
        <v>265</v>
      </c>
      <c r="L529" s="38" t="s">
        <v>374</v>
      </c>
      <c r="M529" s="38">
        <v>1</v>
      </c>
      <c r="N529" s="38">
        <v>8</v>
      </c>
      <c r="O529" s="72" t="s">
        <v>290</v>
      </c>
      <c r="P529" s="72" t="s">
        <v>307</v>
      </c>
      <c r="Q529" s="72" t="s">
        <v>287</v>
      </c>
      <c r="R529" s="72" t="s">
        <v>435</v>
      </c>
      <c r="S529" s="72" t="s">
        <v>291</v>
      </c>
      <c r="T529" s="39">
        <v>1</v>
      </c>
      <c r="U529" s="39">
        <v>2023</v>
      </c>
      <c r="V529" s="39" t="s">
        <v>375</v>
      </c>
      <c r="W529" s="34">
        <v>3</v>
      </c>
      <c r="X529" s="34">
        <v>1</v>
      </c>
      <c r="Y529" s="34" t="s">
        <v>376</v>
      </c>
      <c r="AC529" s="34" t="s">
        <v>989</v>
      </c>
    </row>
    <row r="530" spans="1:29" s="34" customFormat="1" ht="16" customHeight="1">
      <c r="A530" s="45" t="s">
        <v>988</v>
      </c>
      <c r="B530" s="34">
        <f t="shared" si="10"/>
        <v>70</v>
      </c>
      <c r="C530" s="34">
        <v>3</v>
      </c>
      <c r="D530" s="48">
        <v>1.6999999999999999E-3</v>
      </c>
      <c r="E530" s="47">
        <v>4.1000000000000003E-3</v>
      </c>
      <c r="F530" s="36"/>
      <c r="G530" s="36"/>
      <c r="H530" s="37">
        <v>1</v>
      </c>
      <c r="I530" s="37">
        <v>9</v>
      </c>
      <c r="J530" s="38" t="s">
        <v>65</v>
      </c>
      <c r="K530" s="38">
        <v>649</v>
      </c>
      <c r="L530" s="38" t="s">
        <v>374</v>
      </c>
      <c r="M530" s="38">
        <v>1</v>
      </c>
      <c r="N530" s="38">
        <v>8</v>
      </c>
      <c r="O530" s="72" t="s">
        <v>290</v>
      </c>
      <c r="P530" s="72" t="s">
        <v>307</v>
      </c>
      <c r="Q530" s="72" t="s">
        <v>287</v>
      </c>
      <c r="R530" s="72" t="s">
        <v>435</v>
      </c>
      <c r="S530" s="72" t="s">
        <v>291</v>
      </c>
      <c r="T530" s="39">
        <v>1</v>
      </c>
      <c r="U530" s="39">
        <v>2023</v>
      </c>
      <c r="V530" s="39" t="s">
        <v>375</v>
      </c>
      <c r="W530" s="34">
        <v>3</v>
      </c>
      <c r="X530" s="34">
        <v>1</v>
      </c>
      <c r="Y530" s="34" t="s">
        <v>377</v>
      </c>
      <c r="AC530" s="34" t="s">
        <v>993</v>
      </c>
    </row>
    <row r="531" spans="1:29" s="34" customFormat="1" ht="16" customHeight="1">
      <c r="A531" s="45" t="s">
        <v>988</v>
      </c>
      <c r="B531" s="34">
        <f t="shared" si="10"/>
        <v>70</v>
      </c>
      <c r="C531" s="34">
        <v>4</v>
      </c>
      <c r="D531" s="48">
        <v>-1.32E-2</v>
      </c>
      <c r="E531" s="47">
        <v>3.8E-3</v>
      </c>
      <c r="F531" s="36"/>
      <c r="G531" s="36"/>
      <c r="H531" s="37">
        <v>1</v>
      </c>
      <c r="I531" s="37">
        <v>9</v>
      </c>
      <c r="J531" s="38" t="s">
        <v>65</v>
      </c>
      <c r="K531" s="38">
        <v>172</v>
      </c>
      <c r="L531" s="38" t="s">
        <v>374</v>
      </c>
      <c r="M531" s="38">
        <v>1</v>
      </c>
      <c r="N531" s="38">
        <v>8</v>
      </c>
      <c r="O531" s="72" t="s">
        <v>290</v>
      </c>
      <c r="P531" s="72" t="s">
        <v>307</v>
      </c>
      <c r="Q531" s="72" t="s">
        <v>287</v>
      </c>
      <c r="R531" s="72" t="s">
        <v>435</v>
      </c>
      <c r="S531" s="72" t="s">
        <v>291</v>
      </c>
      <c r="T531" s="39">
        <v>1</v>
      </c>
      <c r="U531" s="39">
        <v>2023</v>
      </c>
      <c r="V531" s="39" t="s">
        <v>375</v>
      </c>
      <c r="W531" s="34">
        <v>3</v>
      </c>
      <c r="X531" s="34">
        <v>1</v>
      </c>
      <c r="Y531" s="34" t="s">
        <v>378</v>
      </c>
      <c r="AC531" s="34" t="s">
        <v>990</v>
      </c>
    </row>
    <row r="532" spans="1:29" s="34" customFormat="1" ht="16" customHeight="1">
      <c r="A532" s="45" t="s">
        <v>988</v>
      </c>
      <c r="B532" s="34">
        <f t="shared" si="10"/>
        <v>70</v>
      </c>
      <c r="C532" s="34">
        <v>5</v>
      </c>
      <c r="D532" s="48">
        <v>1.1000000000000001E-3</v>
      </c>
      <c r="E532" s="47">
        <v>3.8999999999999998E-3</v>
      </c>
      <c r="F532" s="36"/>
      <c r="G532" s="36"/>
      <c r="H532" s="37">
        <v>1</v>
      </c>
      <c r="I532" s="37">
        <v>9</v>
      </c>
      <c r="J532" s="38" t="s">
        <v>65</v>
      </c>
      <c r="K532" s="38">
        <v>742</v>
      </c>
      <c r="L532" s="38" t="s">
        <v>374</v>
      </c>
      <c r="M532" s="38">
        <v>1</v>
      </c>
      <c r="N532" s="38">
        <v>8</v>
      </c>
      <c r="O532" s="72" t="s">
        <v>290</v>
      </c>
      <c r="P532" s="72" t="s">
        <v>307</v>
      </c>
      <c r="Q532" s="72" t="s">
        <v>287</v>
      </c>
      <c r="R532" s="72" t="s">
        <v>435</v>
      </c>
      <c r="S532" s="72" t="s">
        <v>291</v>
      </c>
      <c r="T532" s="39">
        <v>1</v>
      </c>
      <c r="U532" s="39">
        <v>2023</v>
      </c>
      <c r="V532" s="39" t="s">
        <v>375</v>
      </c>
      <c r="W532" s="34">
        <v>3</v>
      </c>
      <c r="X532" s="34">
        <v>1</v>
      </c>
      <c r="Y532" s="34" t="s">
        <v>379</v>
      </c>
      <c r="AC532" s="34" t="s">
        <v>994</v>
      </c>
    </row>
    <row r="533" spans="1:29" s="34" customFormat="1" ht="16" customHeight="1">
      <c r="A533" s="45" t="s">
        <v>988</v>
      </c>
      <c r="B533" s="34">
        <f t="shared" si="10"/>
        <v>70</v>
      </c>
      <c r="C533" s="34">
        <v>6</v>
      </c>
      <c r="D533" s="48">
        <v>-2.47E-2</v>
      </c>
      <c r="E533" s="47">
        <v>5.4000000000000003E-3</v>
      </c>
      <c r="F533" s="36"/>
      <c r="G533" s="36"/>
      <c r="H533" s="37">
        <v>1</v>
      </c>
      <c r="I533" s="37">
        <v>9</v>
      </c>
      <c r="J533" s="38" t="s">
        <v>65</v>
      </c>
      <c r="K533" s="38">
        <v>217</v>
      </c>
      <c r="L533" s="38" t="s">
        <v>374</v>
      </c>
      <c r="M533" s="38">
        <v>1</v>
      </c>
      <c r="N533" s="38">
        <v>8</v>
      </c>
      <c r="O533" s="72" t="s">
        <v>290</v>
      </c>
      <c r="P533" s="72" t="s">
        <v>307</v>
      </c>
      <c r="Q533" s="72" t="s">
        <v>287</v>
      </c>
      <c r="R533" s="72" t="s">
        <v>435</v>
      </c>
      <c r="S533" s="72" t="s">
        <v>291</v>
      </c>
      <c r="T533" s="39">
        <v>1</v>
      </c>
      <c r="U533" s="39">
        <v>2023</v>
      </c>
      <c r="V533" s="39" t="s">
        <v>375</v>
      </c>
      <c r="W533" s="34">
        <v>3</v>
      </c>
      <c r="X533" s="34">
        <v>1</v>
      </c>
      <c r="Y533" s="34" t="s">
        <v>380</v>
      </c>
      <c r="AC533" s="34" t="s">
        <v>991</v>
      </c>
    </row>
    <row r="534" spans="1:29" s="34" customFormat="1" ht="16" customHeight="1">
      <c r="A534" s="45" t="s">
        <v>988</v>
      </c>
      <c r="B534" s="34">
        <f t="shared" si="10"/>
        <v>70</v>
      </c>
      <c r="C534" s="34">
        <v>7</v>
      </c>
      <c r="D534" s="48">
        <v>2.7000000000000001E-3</v>
      </c>
      <c r="E534" s="47">
        <v>3.2000000000000002E-3</v>
      </c>
      <c r="F534" s="36"/>
      <c r="G534" s="36"/>
      <c r="H534" s="37">
        <v>1</v>
      </c>
      <c r="I534" s="37">
        <v>9</v>
      </c>
      <c r="J534" s="38" t="s">
        <v>65</v>
      </c>
      <c r="K534" s="38">
        <v>697</v>
      </c>
      <c r="L534" s="38" t="s">
        <v>374</v>
      </c>
      <c r="M534" s="38">
        <v>1</v>
      </c>
      <c r="N534" s="38">
        <v>8</v>
      </c>
      <c r="O534" s="72" t="s">
        <v>290</v>
      </c>
      <c r="P534" s="72" t="s">
        <v>307</v>
      </c>
      <c r="Q534" s="72" t="s">
        <v>287</v>
      </c>
      <c r="R534" s="72" t="s">
        <v>435</v>
      </c>
      <c r="S534" s="72" t="s">
        <v>291</v>
      </c>
      <c r="T534" s="39">
        <v>1</v>
      </c>
      <c r="U534" s="39">
        <v>2023</v>
      </c>
      <c r="V534" s="39" t="s">
        <v>375</v>
      </c>
      <c r="W534" s="34">
        <v>3</v>
      </c>
      <c r="X534" s="34">
        <v>1</v>
      </c>
      <c r="Y534" s="34" t="s">
        <v>381</v>
      </c>
      <c r="AC534" s="34" t="s">
        <v>995</v>
      </c>
    </row>
    <row r="535" spans="1:29" s="34" customFormat="1" ht="16" customHeight="1">
      <c r="A535" s="46" t="s">
        <v>78</v>
      </c>
      <c r="B535" s="34">
        <f t="shared" si="10"/>
        <v>71</v>
      </c>
      <c r="C535" s="34">
        <v>1</v>
      </c>
      <c r="D535" s="48">
        <v>3.9E-2</v>
      </c>
      <c r="E535" s="47">
        <v>2.3E-2</v>
      </c>
      <c r="F535" s="36"/>
      <c r="G535" s="36"/>
      <c r="H535" s="37">
        <v>5</v>
      </c>
      <c r="I535" s="37">
        <v>5</v>
      </c>
      <c r="J535" s="38" t="s">
        <v>88</v>
      </c>
      <c r="K535" s="38">
        <v>293</v>
      </c>
      <c r="L535" s="38" t="s">
        <v>89</v>
      </c>
      <c r="M535" s="38">
        <v>1</v>
      </c>
      <c r="N535" s="38" t="s">
        <v>74</v>
      </c>
      <c r="O535" s="72" t="s">
        <v>452</v>
      </c>
      <c r="P535" s="72" t="s">
        <v>373</v>
      </c>
      <c r="Q535" s="72" t="s">
        <v>284</v>
      </c>
      <c r="R535" s="72" t="s">
        <v>413</v>
      </c>
      <c r="S535" s="72" t="s">
        <v>299</v>
      </c>
      <c r="T535" s="39">
        <v>1</v>
      </c>
      <c r="U535" s="39">
        <v>2019</v>
      </c>
      <c r="V535" s="39" t="s">
        <v>67</v>
      </c>
      <c r="W535" s="34">
        <v>2</v>
      </c>
      <c r="X535" s="39">
        <v>1</v>
      </c>
      <c r="Y535" s="34" t="s">
        <v>79</v>
      </c>
      <c r="AC535" s="34" t="str">
        <f>_xlfn.XLOOKUP(J535,'COUNTRY CODES'!$B$2:$B$252,'COUNTRY CODES'!$A$2:$A$252,"")</f>
        <v xml:space="preserve">840; </v>
      </c>
    </row>
    <row r="536" spans="1:29" s="34" customFormat="1" ht="16" customHeight="1">
      <c r="A536" s="46" t="s">
        <v>78</v>
      </c>
      <c r="B536" s="34">
        <f t="shared" si="10"/>
        <v>71</v>
      </c>
      <c r="C536" s="34">
        <v>2</v>
      </c>
      <c r="D536" s="48">
        <v>-2.3E-2</v>
      </c>
      <c r="E536" s="47">
        <v>0.01</v>
      </c>
      <c r="F536" s="36"/>
      <c r="G536" s="36"/>
      <c r="H536" s="37">
        <v>5</v>
      </c>
      <c r="I536" s="37">
        <v>5</v>
      </c>
      <c r="J536" s="38" t="s">
        <v>88</v>
      </c>
      <c r="K536" s="38">
        <v>445</v>
      </c>
      <c r="L536" s="38" t="s">
        <v>89</v>
      </c>
      <c r="M536" s="38">
        <v>1</v>
      </c>
      <c r="N536" s="38" t="s">
        <v>74</v>
      </c>
      <c r="O536" s="72" t="s">
        <v>452</v>
      </c>
      <c r="P536" s="72" t="s">
        <v>373</v>
      </c>
      <c r="Q536" s="72" t="s">
        <v>284</v>
      </c>
      <c r="R536" s="72" t="s">
        <v>413</v>
      </c>
      <c r="S536" s="72" t="s">
        <v>299</v>
      </c>
      <c r="T536" s="39">
        <v>1</v>
      </c>
      <c r="U536" s="39">
        <v>2019</v>
      </c>
      <c r="V536" s="39" t="s">
        <v>67</v>
      </c>
      <c r="W536" s="34">
        <v>2</v>
      </c>
      <c r="X536" s="39">
        <v>1</v>
      </c>
      <c r="Y536" s="34" t="s">
        <v>79</v>
      </c>
      <c r="AC536" s="34" t="str">
        <f>_xlfn.XLOOKUP(J536,'COUNTRY CODES'!$B$2:$B$252,'COUNTRY CODES'!$A$2:$A$252,"")</f>
        <v xml:space="preserve">840; </v>
      </c>
    </row>
    <row r="537" spans="1:29" s="34" customFormat="1" ht="16" customHeight="1">
      <c r="A537" s="46" t="s">
        <v>78</v>
      </c>
      <c r="B537" s="34">
        <f t="shared" si="10"/>
        <v>71</v>
      </c>
      <c r="C537" s="34">
        <v>3</v>
      </c>
      <c r="D537" s="48">
        <v>-1.7999999999999999E-2</v>
      </c>
      <c r="E537" s="47">
        <v>0.02</v>
      </c>
      <c r="F537" s="36"/>
      <c r="G537" s="36"/>
      <c r="H537" s="37">
        <v>5</v>
      </c>
      <c r="I537" s="37">
        <v>5</v>
      </c>
      <c r="J537" s="38" t="s">
        <v>88</v>
      </c>
      <c r="K537" s="38">
        <v>446</v>
      </c>
      <c r="L537" s="38" t="s">
        <v>89</v>
      </c>
      <c r="M537" s="38">
        <v>1</v>
      </c>
      <c r="N537" s="38" t="s">
        <v>74</v>
      </c>
      <c r="O537" s="72" t="s">
        <v>452</v>
      </c>
      <c r="P537" s="72" t="s">
        <v>373</v>
      </c>
      <c r="Q537" s="72" t="s">
        <v>284</v>
      </c>
      <c r="R537" s="72" t="s">
        <v>413</v>
      </c>
      <c r="S537" s="72" t="s">
        <v>299</v>
      </c>
      <c r="T537" s="39">
        <v>1</v>
      </c>
      <c r="U537" s="39">
        <v>2019</v>
      </c>
      <c r="V537" s="39" t="s">
        <v>67</v>
      </c>
      <c r="W537" s="34">
        <v>2</v>
      </c>
      <c r="X537" s="39">
        <v>1</v>
      </c>
      <c r="Y537" s="34" t="s">
        <v>79</v>
      </c>
      <c r="AC537" s="34" t="str">
        <f>_xlfn.XLOOKUP(J537,'COUNTRY CODES'!$B$2:$B$252,'COUNTRY CODES'!$A$2:$A$252,"")</f>
        <v xml:space="preserve">840; </v>
      </c>
    </row>
    <row r="538" spans="1:29" s="34" customFormat="1" ht="16" customHeight="1">
      <c r="A538" s="46" t="s">
        <v>78</v>
      </c>
      <c r="B538" s="34">
        <f t="shared" si="10"/>
        <v>71</v>
      </c>
      <c r="C538" s="34">
        <v>4</v>
      </c>
      <c r="D538" s="48">
        <v>0.01</v>
      </c>
      <c r="E538" s="47">
        <v>1.0999999999999999E-2</v>
      </c>
      <c r="F538" s="36"/>
      <c r="G538" s="36"/>
      <c r="H538" s="37">
        <v>5</v>
      </c>
      <c r="I538" s="37">
        <v>5</v>
      </c>
      <c r="J538" s="38" t="s">
        <v>88</v>
      </c>
      <c r="K538" s="38">
        <v>444</v>
      </c>
      <c r="L538" s="38" t="s">
        <v>89</v>
      </c>
      <c r="M538" s="38">
        <v>1</v>
      </c>
      <c r="N538" s="38" t="s">
        <v>74</v>
      </c>
      <c r="O538" s="72" t="s">
        <v>452</v>
      </c>
      <c r="P538" s="72" t="s">
        <v>373</v>
      </c>
      <c r="Q538" s="72" t="s">
        <v>284</v>
      </c>
      <c r="R538" s="72" t="s">
        <v>413</v>
      </c>
      <c r="S538" s="72" t="s">
        <v>299</v>
      </c>
      <c r="T538" s="39">
        <v>1</v>
      </c>
      <c r="U538" s="39">
        <v>2019</v>
      </c>
      <c r="V538" s="39" t="s">
        <v>67</v>
      </c>
      <c r="W538" s="34">
        <v>2</v>
      </c>
      <c r="X538" s="39">
        <v>1</v>
      </c>
      <c r="Y538" s="34" t="s">
        <v>79</v>
      </c>
      <c r="AC538" s="34" t="str">
        <f>_xlfn.XLOOKUP(J538,'COUNTRY CODES'!$B$2:$B$252,'COUNTRY CODES'!$A$2:$A$252,"")</f>
        <v xml:space="preserve">840; </v>
      </c>
    </row>
    <row r="539" spans="1:29" s="34" customFormat="1" ht="16" customHeight="1">
      <c r="A539" s="46" t="s">
        <v>78</v>
      </c>
      <c r="B539" s="34">
        <f t="shared" si="10"/>
        <v>71</v>
      </c>
      <c r="C539" s="34">
        <v>5</v>
      </c>
      <c r="D539" s="48">
        <v>-3.3000000000000002E-2</v>
      </c>
      <c r="E539" s="47">
        <v>0.02</v>
      </c>
      <c r="F539" s="36"/>
      <c r="G539" s="36"/>
      <c r="H539" s="37">
        <v>5</v>
      </c>
      <c r="I539" s="37">
        <v>5</v>
      </c>
      <c r="J539" s="38" t="s">
        <v>88</v>
      </c>
      <c r="K539" s="38">
        <v>445</v>
      </c>
      <c r="L539" s="38" t="s">
        <v>89</v>
      </c>
      <c r="M539" s="38">
        <v>1</v>
      </c>
      <c r="N539" s="38" t="s">
        <v>74</v>
      </c>
      <c r="O539" s="72" t="s">
        <v>452</v>
      </c>
      <c r="P539" s="72" t="s">
        <v>373</v>
      </c>
      <c r="Q539" s="72" t="s">
        <v>284</v>
      </c>
      <c r="R539" s="72" t="s">
        <v>413</v>
      </c>
      <c r="S539" s="72" t="s">
        <v>299</v>
      </c>
      <c r="T539" s="39">
        <v>1</v>
      </c>
      <c r="U539" s="39">
        <v>2019</v>
      </c>
      <c r="V539" s="39" t="s">
        <v>67</v>
      </c>
      <c r="W539" s="34">
        <v>2</v>
      </c>
      <c r="X539" s="39">
        <v>1</v>
      </c>
      <c r="Y539" s="34" t="s">
        <v>79</v>
      </c>
      <c r="AC539" s="34" t="str">
        <f>_xlfn.XLOOKUP(J539,'COUNTRY CODES'!$B$2:$B$252,'COUNTRY CODES'!$A$2:$A$252,"")</f>
        <v xml:space="preserve">840; </v>
      </c>
    </row>
    <row r="540" spans="1:29" s="34" customFormat="1" ht="16" customHeight="1">
      <c r="A540" s="46" t="s">
        <v>78</v>
      </c>
      <c r="B540" s="34">
        <f t="shared" si="10"/>
        <v>71</v>
      </c>
      <c r="C540" s="34">
        <v>6</v>
      </c>
      <c r="D540" s="48">
        <v>-0.01</v>
      </c>
      <c r="E540" s="47">
        <v>2.3E-2</v>
      </c>
      <c r="F540" s="36"/>
      <c r="G540" s="36"/>
      <c r="H540" s="37">
        <v>5</v>
      </c>
      <c r="I540" s="37">
        <v>5</v>
      </c>
      <c r="J540" s="38" t="s">
        <v>88</v>
      </c>
      <c r="K540" s="38">
        <v>442</v>
      </c>
      <c r="L540" s="38" t="s">
        <v>89</v>
      </c>
      <c r="M540" s="38">
        <v>1</v>
      </c>
      <c r="N540" s="38" t="s">
        <v>74</v>
      </c>
      <c r="O540" s="72" t="s">
        <v>452</v>
      </c>
      <c r="P540" s="72" t="s">
        <v>373</v>
      </c>
      <c r="Q540" s="72" t="s">
        <v>284</v>
      </c>
      <c r="R540" s="72" t="s">
        <v>413</v>
      </c>
      <c r="S540" s="72" t="s">
        <v>299</v>
      </c>
      <c r="T540" s="39">
        <v>1</v>
      </c>
      <c r="U540" s="39">
        <v>2019</v>
      </c>
      <c r="V540" s="39" t="s">
        <v>67</v>
      </c>
      <c r="W540" s="34">
        <v>2</v>
      </c>
      <c r="X540" s="39">
        <v>1</v>
      </c>
      <c r="Y540" s="34" t="s">
        <v>79</v>
      </c>
      <c r="AC540" s="34" t="str">
        <f>_xlfn.XLOOKUP(J540,'COUNTRY CODES'!$B$2:$B$252,'COUNTRY CODES'!$A$2:$A$252,"")</f>
        <v xml:space="preserve">840; </v>
      </c>
    </row>
    <row r="541" spans="1:29" s="34" customFormat="1" ht="16" customHeight="1">
      <c r="A541" s="46" t="s">
        <v>78</v>
      </c>
      <c r="B541" s="34">
        <f t="shared" si="10"/>
        <v>71</v>
      </c>
      <c r="C541" s="34">
        <v>7</v>
      </c>
      <c r="D541" s="48">
        <v>3.2000000000000001E-2</v>
      </c>
      <c r="E541" s="47">
        <v>7.0000000000000007E-2</v>
      </c>
      <c r="F541" s="36"/>
      <c r="G541" s="36"/>
      <c r="H541" s="37">
        <v>5</v>
      </c>
      <c r="I541" s="37">
        <v>5</v>
      </c>
      <c r="J541" s="38" t="s">
        <v>88</v>
      </c>
      <c r="K541" s="38">
        <v>277</v>
      </c>
      <c r="L541" s="38" t="s">
        <v>89</v>
      </c>
      <c r="M541" s="38">
        <v>1</v>
      </c>
      <c r="N541" s="38" t="s">
        <v>74</v>
      </c>
      <c r="O541" s="72" t="s">
        <v>452</v>
      </c>
      <c r="P541" s="72" t="s">
        <v>373</v>
      </c>
      <c r="Q541" s="72" t="s">
        <v>284</v>
      </c>
      <c r="R541" s="72" t="s">
        <v>413</v>
      </c>
      <c r="S541" s="72" t="s">
        <v>299</v>
      </c>
      <c r="T541" s="39">
        <v>1</v>
      </c>
      <c r="U541" s="39">
        <v>2019</v>
      </c>
      <c r="V541" s="39" t="s">
        <v>67</v>
      </c>
      <c r="W541" s="34">
        <v>2</v>
      </c>
      <c r="X541" s="39">
        <v>1</v>
      </c>
      <c r="Y541" s="34" t="s">
        <v>79</v>
      </c>
      <c r="AC541" s="34" t="str">
        <f>_xlfn.XLOOKUP(J541,'COUNTRY CODES'!$B$2:$B$252,'COUNTRY CODES'!$A$2:$A$252,"")</f>
        <v xml:space="preserve">840; </v>
      </c>
    </row>
    <row r="542" spans="1:29" s="34" customFormat="1" ht="16" customHeight="1">
      <c r="A542" s="46" t="s">
        <v>78</v>
      </c>
      <c r="B542" s="34">
        <f t="shared" si="10"/>
        <v>71</v>
      </c>
      <c r="C542" s="34">
        <v>8</v>
      </c>
      <c r="D542" s="48">
        <v>-2E-3</v>
      </c>
      <c r="E542" s="47">
        <v>1.9E-2</v>
      </c>
      <c r="F542" s="36"/>
      <c r="G542" s="36"/>
      <c r="H542" s="37">
        <v>5</v>
      </c>
      <c r="I542" s="37">
        <v>5</v>
      </c>
      <c r="J542" s="38" t="s">
        <v>88</v>
      </c>
      <c r="K542" s="38">
        <v>438</v>
      </c>
      <c r="L542" s="38" t="s">
        <v>89</v>
      </c>
      <c r="M542" s="38">
        <v>1</v>
      </c>
      <c r="N542" s="38" t="s">
        <v>74</v>
      </c>
      <c r="O542" s="72" t="s">
        <v>452</v>
      </c>
      <c r="P542" s="72" t="s">
        <v>373</v>
      </c>
      <c r="Q542" s="72" t="s">
        <v>284</v>
      </c>
      <c r="R542" s="72" t="s">
        <v>413</v>
      </c>
      <c r="S542" s="72" t="s">
        <v>299</v>
      </c>
      <c r="T542" s="39">
        <v>1</v>
      </c>
      <c r="U542" s="39">
        <v>2019</v>
      </c>
      <c r="V542" s="39" t="s">
        <v>67</v>
      </c>
      <c r="W542" s="34">
        <v>2</v>
      </c>
      <c r="X542" s="39">
        <v>1</v>
      </c>
      <c r="Y542" s="34" t="s">
        <v>79</v>
      </c>
      <c r="AC542" s="34" t="str">
        <f>_xlfn.XLOOKUP(J542,'COUNTRY CODES'!$B$2:$B$252,'COUNTRY CODES'!$A$2:$A$252,"")</f>
        <v xml:space="preserve">840; </v>
      </c>
    </row>
    <row r="543" spans="1:29" s="34" customFormat="1" ht="16" customHeight="1">
      <c r="A543" s="46" t="s">
        <v>78</v>
      </c>
      <c r="B543" s="34">
        <f t="shared" si="10"/>
        <v>71</v>
      </c>
      <c r="C543" s="34">
        <v>9</v>
      </c>
      <c r="D543" s="48">
        <v>1.2999999999999999E-2</v>
      </c>
      <c r="E543" s="47">
        <v>2.3E-2</v>
      </c>
      <c r="F543" s="36"/>
      <c r="G543" s="36"/>
      <c r="H543" s="37">
        <v>5</v>
      </c>
      <c r="I543" s="37">
        <v>5</v>
      </c>
      <c r="J543" s="38" t="s">
        <v>88</v>
      </c>
      <c r="K543" s="38">
        <v>445</v>
      </c>
      <c r="L543" s="38" t="s">
        <v>89</v>
      </c>
      <c r="M543" s="38">
        <v>1</v>
      </c>
      <c r="N543" s="38" t="s">
        <v>74</v>
      </c>
      <c r="O543" s="72" t="s">
        <v>452</v>
      </c>
      <c r="P543" s="72" t="s">
        <v>373</v>
      </c>
      <c r="Q543" s="72" t="s">
        <v>284</v>
      </c>
      <c r="R543" s="72" t="s">
        <v>413</v>
      </c>
      <c r="S543" s="72" t="s">
        <v>299</v>
      </c>
      <c r="T543" s="39">
        <v>1</v>
      </c>
      <c r="U543" s="39">
        <v>2019</v>
      </c>
      <c r="V543" s="39" t="s">
        <v>67</v>
      </c>
      <c r="W543" s="34">
        <v>2</v>
      </c>
      <c r="X543" s="39">
        <v>1</v>
      </c>
      <c r="Y543" s="34" t="s">
        <v>79</v>
      </c>
      <c r="AC543" s="34" t="str">
        <f>_xlfn.XLOOKUP(J543,'COUNTRY CODES'!$B$2:$B$252,'COUNTRY CODES'!$A$2:$A$252,"")</f>
        <v xml:space="preserve">840; </v>
      </c>
    </row>
    <row r="544" spans="1:29" s="34" customFormat="1" ht="16" customHeight="1">
      <c r="A544" s="46" t="s">
        <v>78</v>
      </c>
      <c r="B544" s="34">
        <f t="shared" si="10"/>
        <v>71</v>
      </c>
      <c r="C544" s="34">
        <v>10</v>
      </c>
      <c r="D544" s="48">
        <v>3.2000000000000001E-2</v>
      </c>
      <c r="E544" s="47">
        <v>0.02</v>
      </c>
      <c r="F544" s="36"/>
      <c r="G544" s="36"/>
      <c r="H544" s="37">
        <v>5</v>
      </c>
      <c r="I544" s="37">
        <v>5</v>
      </c>
      <c r="J544" s="38" t="s">
        <v>88</v>
      </c>
      <c r="K544" s="38">
        <v>445</v>
      </c>
      <c r="L544" s="38" t="s">
        <v>89</v>
      </c>
      <c r="M544" s="38">
        <v>1</v>
      </c>
      <c r="N544" s="38" t="s">
        <v>74</v>
      </c>
      <c r="O544" s="72" t="s">
        <v>452</v>
      </c>
      <c r="P544" s="72" t="s">
        <v>373</v>
      </c>
      <c r="Q544" s="72" t="s">
        <v>284</v>
      </c>
      <c r="R544" s="72" t="s">
        <v>413</v>
      </c>
      <c r="S544" s="72" t="s">
        <v>299</v>
      </c>
      <c r="T544" s="39">
        <v>1</v>
      </c>
      <c r="U544" s="39">
        <v>2019</v>
      </c>
      <c r="V544" s="39" t="s">
        <v>67</v>
      </c>
      <c r="W544" s="34">
        <v>2</v>
      </c>
      <c r="X544" s="39">
        <v>1</v>
      </c>
      <c r="Y544" s="34" t="s">
        <v>79</v>
      </c>
      <c r="AC544" s="34" t="str">
        <f>_xlfn.XLOOKUP(J544,'COUNTRY CODES'!$B$2:$B$252,'COUNTRY CODES'!$A$2:$A$252,"")</f>
        <v xml:space="preserve">840; </v>
      </c>
    </row>
    <row r="545" spans="1:29" s="34" customFormat="1" ht="16" customHeight="1">
      <c r="A545" s="46" t="s">
        <v>78</v>
      </c>
      <c r="B545" s="34">
        <f t="shared" si="10"/>
        <v>71</v>
      </c>
      <c r="C545" s="34">
        <v>11</v>
      </c>
      <c r="D545" s="48">
        <v>0</v>
      </c>
      <c r="E545" s="47">
        <v>0.01</v>
      </c>
      <c r="F545" s="36"/>
      <c r="G545" s="36"/>
      <c r="H545" s="37">
        <v>5</v>
      </c>
      <c r="I545" s="37">
        <v>5</v>
      </c>
      <c r="J545" s="38" t="s">
        <v>88</v>
      </c>
      <c r="K545" s="38">
        <v>445</v>
      </c>
      <c r="L545" s="38" t="s">
        <v>89</v>
      </c>
      <c r="M545" s="38">
        <v>1</v>
      </c>
      <c r="N545" s="38" t="s">
        <v>74</v>
      </c>
      <c r="O545" s="72" t="s">
        <v>452</v>
      </c>
      <c r="P545" s="72" t="s">
        <v>373</v>
      </c>
      <c r="Q545" s="72" t="s">
        <v>284</v>
      </c>
      <c r="R545" s="72" t="s">
        <v>413</v>
      </c>
      <c r="S545" s="72" t="s">
        <v>299</v>
      </c>
      <c r="T545" s="39">
        <v>1</v>
      </c>
      <c r="U545" s="39">
        <v>2019</v>
      </c>
      <c r="V545" s="39" t="s">
        <v>67</v>
      </c>
      <c r="W545" s="34">
        <v>2</v>
      </c>
      <c r="X545" s="39">
        <v>1</v>
      </c>
      <c r="Y545" s="34" t="s">
        <v>79</v>
      </c>
      <c r="AC545" s="34" t="str">
        <f>_xlfn.XLOOKUP(J545,'COUNTRY CODES'!$B$2:$B$252,'COUNTRY CODES'!$A$2:$A$252,"")</f>
        <v xml:space="preserve">840; </v>
      </c>
    </row>
    <row r="546" spans="1:29" s="34" customFormat="1" ht="16" customHeight="1">
      <c r="A546" s="46" t="s">
        <v>78</v>
      </c>
      <c r="B546" s="34">
        <f t="shared" si="10"/>
        <v>71</v>
      </c>
      <c r="C546" s="34">
        <v>12</v>
      </c>
      <c r="D546" s="48">
        <v>6.0000000000000001E-3</v>
      </c>
      <c r="E546" s="47">
        <v>1.4999999999999999E-2</v>
      </c>
      <c r="F546" s="36"/>
      <c r="G546" s="36"/>
      <c r="H546" s="37">
        <v>5</v>
      </c>
      <c r="I546" s="37">
        <v>6</v>
      </c>
      <c r="J546" s="38" t="s">
        <v>88</v>
      </c>
      <c r="K546" s="38">
        <v>293</v>
      </c>
      <c r="L546" s="38" t="s">
        <v>89</v>
      </c>
      <c r="M546" s="38">
        <v>1</v>
      </c>
      <c r="N546" s="38" t="s">
        <v>74</v>
      </c>
      <c r="O546" s="72" t="s">
        <v>452</v>
      </c>
      <c r="P546" s="72" t="s">
        <v>373</v>
      </c>
      <c r="Q546" s="72" t="s">
        <v>284</v>
      </c>
      <c r="R546" s="72" t="s">
        <v>413</v>
      </c>
      <c r="S546" s="72" t="s">
        <v>299</v>
      </c>
      <c r="T546" s="39">
        <v>1</v>
      </c>
      <c r="U546" s="39">
        <v>2019</v>
      </c>
      <c r="V546" s="39" t="s">
        <v>67</v>
      </c>
      <c r="W546" s="34">
        <v>2</v>
      </c>
      <c r="X546" s="39">
        <v>1</v>
      </c>
      <c r="Y546" s="34" t="s">
        <v>79</v>
      </c>
      <c r="AC546" s="34" t="str">
        <f>_xlfn.XLOOKUP(J546,'COUNTRY CODES'!$B$2:$B$252,'COUNTRY CODES'!$A$2:$A$252,"")</f>
        <v xml:space="preserve">840; </v>
      </c>
    </row>
    <row r="547" spans="1:29" s="34" customFormat="1" ht="16" customHeight="1">
      <c r="A547" s="46" t="s">
        <v>78</v>
      </c>
      <c r="B547" s="34">
        <f t="shared" si="10"/>
        <v>71</v>
      </c>
      <c r="C547" s="34">
        <v>13</v>
      </c>
      <c r="D547" s="48">
        <v>-2.4E-2</v>
      </c>
      <c r="E547" s="47">
        <v>1.4E-2</v>
      </c>
      <c r="F547" s="36"/>
      <c r="G547" s="36"/>
      <c r="H547" s="37">
        <v>5</v>
      </c>
      <c r="I547" s="37">
        <v>6</v>
      </c>
      <c r="J547" s="38" t="s">
        <v>88</v>
      </c>
      <c r="K547" s="38">
        <v>445</v>
      </c>
      <c r="L547" s="38" t="s">
        <v>89</v>
      </c>
      <c r="M547" s="38">
        <v>1</v>
      </c>
      <c r="N547" s="38" t="s">
        <v>74</v>
      </c>
      <c r="O547" s="72" t="s">
        <v>452</v>
      </c>
      <c r="P547" s="72" t="s">
        <v>373</v>
      </c>
      <c r="Q547" s="72" t="s">
        <v>284</v>
      </c>
      <c r="R547" s="72" t="s">
        <v>413</v>
      </c>
      <c r="S547" s="72" t="s">
        <v>299</v>
      </c>
      <c r="T547" s="39">
        <v>1</v>
      </c>
      <c r="U547" s="39">
        <v>2019</v>
      </c>
      <c r="V547" s="39" t="s">
        <v>67</v>
      </c>
      <c r="W547" s="34">
        <v>2</v>
      </c>
      <c r="X547" s="39">
        <v>1</v>
      </c>
      <c r="Y547" s="34" t="s">
        <v>79</v>
      </c>
      <c r="AC547" s="34" t="str">
        <f>_xlfn.XLOOKUP(J547,'COUNTRY CODES'!$B$2:$B$252,'COUNTRY CODES'!$A$2:$A$252,"")</f>
        <v xml:space="preserve">840; </v>
      </c>
    </row>
    <row r="548" spans="1:29" s="34" customFormat="1" ht="16" customHeight="1">
      <c r="A548" s="46" t="s">
        <v>78</v>
      </c>
      <c r="B548" s="34">
        <f t="shared" si="10"/>
        <v>71</v>
      </c>
      <c r="C548" s="34">
        <v>14</v>
      </c>
      <c r="D548" s="48">
        <v>1.9E-2</v>
      </c>
      <c r="E548" s="47">
        <v>0.02</v>
      </c>
      <c r="F548" s="36"/>
      <c r="G548" s="36"/>
      <c r="H548" s="37">
        <v>5</v>
      </c>
      <c r="I548" s="37">
        <v>6</v>
      </c>
      <c r="J548" s="38" t="s">
        <v>88</v>
      </c>
      <c r="K548" s="38">
        <v>446</v>
      </c>
      <c r="L548" s="38" t="s">
        <v>89</v>
      </c>
      <c r="M548" s="38">
        <v>1</v>
      </c>
      <c r="N548" s="38" t="s">
        <v>74</v>
      </c>
      <c r="O548" s="72" t="s">
        <v>452</v>
      </c>
      <c r="P548" s="72" t="s">
        <v>373</v>
      </c>
      <c r="Q548" s="72" t="s">
        <v>284</v>
      </c>
      <c r="R548" s="72" t="s">
        <v>413</v>
      </c>
      <c r="S548" s="72" t="s">
        <v>299</v>
      </c>
      <c r="T548" s="39">
        <v>1</v>
      </c>
      <c r="U548" s="39">
        <v>2019</v>
      </c>
      <c r="V548" s="39" t="s">
        <v>67</v>
      </c>
      <c r="W548" s="34">
        <v>2</v>
      </c>
      <c r="X548" s="39">
        <v>1</v>
      </c>
      <c r="Y548" s="34" t="s">
        <v>79</v>
      </c>
      <c r="AC548" s="34" t="str">
        <f>_xlfn.XLOOKUP(J548,'COUNTRY CODES'!$B$2:$B$252,'COUNTRY CODES'!$A$2:$A$252,"")</f>
        <v xml:space="preserve">840; </v>
      </c>
    </row>
    <row r="549" spans="1:29" s="34" customFormat="1" ht="16" customHeight="1">
      <c r="A549" s="46" t="s">
        <v>78</v>
      </c>
      <c r="B549" s="34">
        <f t="shared" si="10"/>
        <v>71</v>
      </c>
      <c r="C549" s="34">
        <v>15</v>
      </c>
      <c r="D549" s="48">
        <v>-7.0000000000000001E-3</v>
      </c>
      <c r="E549" s="47">
        <v>1.6E-2</v>
      </c>
      <c r="F549" s="36"/>
      <c r="G549" s="36"/>
      <c r="H549" s="37">
        <v>5</v>
      </c>
      <c r="I549" s="37">
        <v>6</v>
      </c>
      <c r="J549" s="38" t="s">
        <v>88</v>
      </c>
      <c r="K549" s="38">
        <v>444</v>
      </c>
      <c r="L549" s="38" t="s">
        <v>89</v>
      </c>
      <c r="M549" s="38">
        <v>1</v>
      </c>
      <c r="N549" s="38" t="s">
        <v>74</v>
      </c>
      <c r="O549" s="72" t="s">
        <v>452</v>
      </c>
      <c r="P549" s="72" t="s">
        <v>373</v>
      </c>
      <c r="Q549" s="72" t="s">
        <v>284</v>
      </c>
      <c r="R549" s="72" t="s">
        <v>413</v>
      </c>
      <c r="S549" s="72" t="s">
        <v>299</v>
      </c>
      <c r="T549" s="39">
        <v>1</v>
      </c>
      <c r="U549" s="39">
        <v>2019</v>
      </c>
      <c r="V549" s="39" t="s">
        <v>67</v>
      </c>
      <c r="W549" s="34">
        <v>2</v>
      </c>
      <c r="X549" s="39">
        <v>1</v>
      </c>
      <c r="Y549" s="34" t="s">
        <v>79</v>
      </c>
      <c r="AC549" s="34" t="str">
        <f>_xlfn.XLOOKUP(J549,'COUNTRY CODES'!$B$2:$B$252,'COUNTRY CODES'!$A$2:$A$252,"")</f>
        <v xml:space="preserve">840; </v>
      </c>
    </row>
    <row r="550" spans="1:29" s="34" customFormat="1" ht="16" customHeight="1">
      <c r="A550" s="46" t="s">
        <v>78</v>
      </c>
      <c r="B550" s="34">
        <f t="shared" si="10"/>
        <v>71</v>
      </c>
      <c r="C550" s="34">
        <v>16</v>
      </c>
      <c r="D550" s="48">
        <v>-1.4999999999999999E-2</v>
      </c>
      <c r="E550" s="47">
        <v>1.7999999999999999E-2</v>
      </c>
      <c r="F550" s="36"/>
      <c r="G550" s="36"/>
      <c r="H550" s="37">
        <v>5</v>
      </c>
      <c r="I550" s="37">
        <v>6</v>
      </c>
      <c r="J550" s="38" t="s">
        <v>88</v>
      </c>
      <c r="K550" s="38">
        <v>445</v>
      </c>
      <c r="L550" s="38" t="s">
        <v>89</v>
      </c>
      <c r="M550" s="38">
        <v>1</v>
      </c>
      <c r="N550" s="38" t="s">
        <v>74</v>
      </c>
      <c r="O550" s="72" t="s">
        <v>452</v>
      </c>
      <c r="P550" s="72" t="s">
        <v>373</v>
      </c>
      <c r="Q550" s="72" t="s">
        <v>284</v>
      </c>
      <c r="R550" s="72" t="s">
        <v>413</v>
      </c>
      <c r="S550" s="72" t="s">
        <v>299</v>
      </c>
      <c r="T550" s="39">
        <v>1</v>
      </c>
      <c r="U550" s="39">
        <v>2019</v>
      </c>
      <c r="V550" s="39" t="s">
        <v>67</v>
      </c>
      <c r="W550" s="34">
        <v>2</v>
      </c>
      <c r="X550" s="39">
        <v>1</v>
      </c>
      <c r="Y550" s="34" t="s">
        <v>79</v>
      </c>
      <c r="AC550" s="34" t="str">
        <f>_xlfn.XLOOKUP(J550,'COUNTRY CODES'!$B$2:$B$252,'COUNTRY CODES'!$A$2:$A$252,"")</f>
        <v xml:space="preserve">840; </v>
      </c>
    </row>
    <row r="551" spans="1:29" s="34" customFormat="1" ht="16" customHeight="1">
      <c r="A551" s="46" t="s">
        <v>78</v>
      </c>
      <c r="B551" s="34">
        <f t="shared" si="10"/>
        <v>71</v>
      </c>
      <c r="C551" s="34">
        <v>17</v>
      </c>
      <c r="D551" s="48">
        <v>-4.0000000000000001E-3</v>
      </c>
      <c r="E551" s="47">
        <v>1.6E-2</v>
      </c>
      <c r="F551" s="36"/>
      <c r="G551" s="36"/>
      <c r="H551" s="37">
        <v>5</v>
      </c>
      <c r="I551" s="37">
        <v>6</v>
      </c>
      <c r="J551" s="38" t="s">
        <v>88</v>
      </c>
      <c r="K551" s="38">
        <v>442</v>
      </c>
      <c r="L551" s="38" t="s">
        <v>89</v>
      </c>
      <c r="M551" s="38">
        <v>1</v>
      </c>
      <c r="N551" s="38" t="s">
        <v>74</v>
      </c>
      <c r="O551" s="72" t="s">
        <v>452</v>
      </c>
      <c r="P551" s="72" t="s">
        <v>373</v>
      </c>
      <c r="Q551" s="72" t="s">
        <v>284</v>
      </c>
      <c r="R551" s="72" t="s">
        <v>413</v>
      </c>
      <c r="S551" s="72" t="s">
        <v>299</v>
      </c>
      <c r="T551" s="39">
        <v>1</v>
      </c>
      <c r="U551" s="39">
        <v>2019</v>
      </c>
      <c r="V551" s="39" t="s">
        <v>67</v>
      </c>
      <c r="W551" s="34">
        <v>2</v>
      </c>
      <c r="X551" s="39">
        <v>1</v>
      </c>
      <c r="Y551" s="34" t="s">
        <v>79</v>
      </c>
      <c r="AC551" s="34" t="str">
        <f>_xlfn.XLOOKUP(J551,'COUNTRY CODES'!$B$2:$B$252,'COUNTRY CODES'!$A$2:$A$252,"")</f>
        <v xml:space="preserve">840; </v>
      </c>
    </row>
    <row r="552" spans="1:29" s="34" customFormat="1" ht="16" customHeight="1">
      <c r="A552" s="46" t="s">
        <v>78</v>
      </c>
      <c r="B552" s="34">
        <f t="shared" si="10"/>
        <v>71</v>
      </c>
      <c r="C552" s="34">
        <v>18</v>
      </c>
      <c r="D552" s="48">
        <v>3.7999999999999999E-2</v>
      </c>
      <c r="E552" s="47">
        <v>6.3E-2</v>
      </c>
      <c r="F552" s="36"/>
      <c r="G552" s="36"/>
      <c r="H552" s="37">
        <v>5</v>
      </c>
      <c r="I552" s="37">
        <v>6</v>
      </c>
      <c r="J552" s="38" t="s">
        <v>88</v>
      </c>
      <c r="K552" s="38">
        <v>277</v>
      </c>
      <c r="L552" s="38" t="s">
        <v>89</v>
      </c>
      <c r="M552" s="38">
        <v>1</v>
      </c>
      <c r="N552" s="38" t="s">
        <v>74</v>
      </c>
      <c r="O552" s="72" t="s">
        <v>452</v>
      </c>
      <c r="P552" s="72" t="s">
        <v>373</v>
      </c>
      <c r="Q552" s="72" t="s">
        <v>284</v>
      </c>
      <c r="R552" s="72" t="s">
        <v>413</v>
      </c>
      <c r="S552" s="72" t="s">
        <v>299</v>
      </c>
      <c r="T552" s="39">
        <v>1</v>
      </c>
      <c r="U552" s="39">
        <v>2019</v>
      </c>
      <c r="V552" s="39" t="s">
        <v>67</v>
      </c>
      <c r="W552" s="34">
        <v>2</v>
      </c>
      <c r="X552" s="39">
        <v>1</v>
      </c>
      <c r="Y552" s="34" t="s">
        <v>79</v>
      </c>
      <c r="AC552" s="34" t="str">
        <f>_xlfn.XLOOKUP(J552,'COUNTRY CODES'!$B$2:$B$252,'COUNTRY CODES'!$A$2:$A$252,"")</f>
        <v xml:space="preserve">840; </v>
      </c>
    </row>
    <row r="553" spans="1:29" s="34" customFormat="1" ht="16" customHeight="1">
      <c r="A553" s="46" t="s">
        <v>78</v>
      </c>
      <c r="B553" s="34">
        <f t="shared" si="10"/>
        <v>71</v>
      </c>
      <c r="C553" s="34">
        <v>19</v>
      </c>
      <c r="D553" s="48">
        <v>1E-3</v>
      </c>
      <c r="E553" s="47">
        <v>1.7000000000000001E-2</v>
      </c>
      <c r="F553" s="36"/>
      <c r="G553" s="36"/>
      <c r="H553" s="37">
        <v>5</v>
      </c>
      <c r="I553" s="37">
        <v>6</v>
      </c>
      <c r="J553" s="38" t="s">
        <v>88</v>
      </c>
      <c r="K553" s="38">
        <v>438</v>
      </c>
      <c r="L553" s="38" t="s">
        <v>89</v>
      </c>
      <c r="M553" s="38">
        <v>1</v>
      </c>
      <c r="N553" s="38" t="s">
        <v>74</v>
      </c>
      <c r="O553" s="72" t="s">
        <v>452</v>
      </c>
      <c r="P553" s="72" t="s">
        <v>373</v>
      </c>
      <c r="Q553" s="72" t="s">
        <v>284</v>
      </c>
      <c r="R553" s="72" t="s">
        <v>413</v>
      </c>
      <c r="S553" s="72" t="s">
        <v>299</v>
      </c>
      <c r="T553" s="39">
        <v>1</v>
      </c>
      <c r="U553" s="39">
        <v>2019</v>
      </c>
      <c r="V553" s="39" t="s">
        <v>67</v>
      </c>
      <c r="W553" s="34">
        <v>2</v>
      </c>
      <c r="X553" s="39">
        <v>1</v>
      </c>
      <c r="Y553" s="34" t="s">
        <v>79</v>
      </c>
      <c r="AC553" s="34" t="str">
        <f>_xlfn.XLOOKUP(J553,'COUNTRY CODES'!$B$2:$B$252,'COUNTRY CODES'!$A$2:$A$252,"")</f>
        <v xml:space="preserve">840; </v>
      </c>
    </row>
    <row r="554" spans="1:29" s="34" customFormat="1" ht="16" customHeight="1">
      <c r="A554" s="46" t="s">
        <v>78</v>
      </c>
      <c r="B554" s="34">
        <f t="shared" si="10"/>
        <v>71</v>
      </c>
      <c r="C554" s="34">
        <v>20</v>
      </c>
      <c r="D554" s="48">
        <v>3.5000000000000003E-2</v>
      </c>
      <c r="E554" s="47">
        <v>1.9E-2</v>
      </c>
      <c r="F554" s="36"/>
      <c r="G554" s="36"/>
      <c r="H554" s="37">
        <v>5</v>
      </c>
      <c r="I554" s="37">
        <v>6</v>
      </c>
      <c r="J554" s="38" t="s">
        <v>88</v>
      </c>
      <c r="K554" s="38">
        <v>445</v>
      </c>
      <c r="L554" s="38" t="s">
        <v>89</v>
      </c>
      <c r="M554" s="38">
        <v>1</v>
      </c>
      <c r="N554" s="38" t="s">
        <v>74</v>
      </c>
      <c r="O554" s="72" t="s">
        <v>452</v>
      </c>
      <c r="P554" s="72" t="s">
        <v>373</v>
      </c>
      <c r="Q554" s="72" t="s">
        <v>284</v>
      </c>
      <c r="R554" s="72" t="s">
        <v>413</v>
      </c>
      <c r="S554" s="72" t="s">
        <v>299</v>
      </c>
      <c r="T554" s="39">
        <v>1</v>
      </c>
      <c r="U554" s="39">
        <v>2019</v>
      </c>
      <c r="V554" s="39" t="s">
        <v>67</v>
      </c>
      <c r="W554" s="34">
        <v>2</v>
      </c>
      <c r="X554" s="39">
        <v>1</v>
      </c>
      <c r="Y554" s="34" t="s">
        <v>79</v>
      </c>
      <c r="AC554" s="34" t="str">
        <f>_xlfn.XLOOKUP(J554,'COUNTRY CODES'!$B$2:$B$252,'COUNTRY CODES'!$A$2:$A$252,"")</f>
        <v xml:space="preserve">840; </v>
      </c>
    </row>
    <row r="555" spans="1:29" s="34" customFormat="1" ht="16" customHeight="1">
      <c r="A555" s="46" t="s">
        <v>78</v>
      </c>
      <c r="B555" s="34">
        <f t="shared" si="10"/>
        <v>71</v>
      </c>
      <c r="C555" s="34">
        <v>21</v>
      </c>
      <c r="D555" s="48">
        <v>3.1E-2</v>
      </c>
      <c r="E555" s="47">
        <v>1.9E-2</v>
      </c>
      <c r="F555" s="36"/>
      <c r="G555" s="36"/>
      <c r="H555" s="37">
        <v>5</v>
      </c>
      <c r="I555" s="37">
        <v>6</v>
      </c>
      <c r="J555" s="38" t="s">
        <v>88</v>
      </c>
      <c r="K555" s="38">
        <v>445</v>
      </c>
      <c r="L555" s="38" t="s">
        <v>89</v>
      </c>
      <c r="M555" s="38">
        <v>1</v>
      </c>
      <c r="N555" s="38" t="s">
        <v>74</v>
      </c>
      <c r="O555" s="72" t="s">
        <v>452</v>
      </c>
      <c r="P555" s="72" t="s">
        <v>373</v>
      </c>
      <c r="Q555" s="72" t="s">
        <v>284</v>
      </c>
      <c r="R555" s="72" t="s">
        <v>413</v>
      </c>
      <c r="S555" s="72" t="s">
        <v>299</v>
      </c>
      <c r="T555" s="39">
        <v>1</v>
      </c>
      <c r="U555" s="39">
        <v>2019</v>
      </c>
      <c r="V555" s="39" t="s">
        <v>67</v>
      </c>
      <c r="W555" s="34">
        <v>2</v>
      </c>
      <c r="X555" s="39">
        <v>1</v>
      </c>
      <c r="Y555" s="34" t="s">
        <v>79</v>
      </c>
      <c r="AC555" s="34" t="str">
        <f>_xlfn.XLOOKUP(J555,'COUNTRY CODES'!$B$2:$B$252,'COUNTRY CODES'!$A$2:$A$252,"")</f>
        <v xml:space="preserve">840; </v>
      </c>
    </row>
    <row r="556" spans="1:29" s="34" customFormat="1" ht="16" customHeight="1">
      <c r="A556" s="46" t="s">
        <v>78</v>
      </c>
      <c r="B556" s="34">
        <f t="shared" si="10"/>
        <v>71</v>
      </c>
      <c r="C556" s="34">
        <v>22</v>
      </c>
      <c r="D556" s="48">
        <v>-4.0000000000000001E-3</v>
      </c>
      <c r="E556" s="47">
        <v>1.4999999999999999E-2</v>
      </c>
      <c r="F556" s="36"/>
      <c r="G556" s="36"/>
      <c r="H556" s="37">
        <v>5</v>
      </c>
      <c r="I556" s="37">
        <v>6</v>
      </c>
      <c r="J556" s="38" t="s">
        <v>88</v>
      </c>
      <c r="K556" s="38">
        <v>445</v>
      </c>
      <c r="L556" s="38" t="s">
        <v>89</v>
      </c>
      <c r="M556" s="38">
        <v>1</v>
      </c>
      <c r="N556" s="38" t="s">
        <v>74</v>
      </c>
      <c r="O556" s="72" t="s">
        <v>452</v>
      </c>
      <c r="P556" s="72" t="s">
        <v>373</v>
      </c>
      <c r="Q556" s="72" t="s">
        <v>284</v>
      </c>
      <c r="R556" s="72" t="s">
        <v>413</v>
      </c>
      <c r="S556" s="72" t="s">
        <v>299</v>
      </c>
      <c r="T556" s="39">
        <v>1</v>
      </c>
      <c r="U556" s="39">
        <v>2019</v>
      </c>
      <c r="V556" s="39" t="s">
        <v>67</v>
      </c>
      <c r="W556" s="34">
        <v>2</v>
      </c>
      <c r="X556" s="39">
        <v>1</v>
      </c>
      <c r="Y556" s="34" t="s">
        <v>79</v>
      </c>
      <c r="AC556" s="34" t="str">
        <f>_xlfn.XLOOKUP(J556,'COUNTRY CODES'!$B$2:$B$252,'COUNTRY CODES'!$A$2:$A$252,"")</f>
        <v xml:space="preserve">840; </v>
      </c>
    </row>
    <row r="557" spans="1:29" s="34" customFormat="1" ht="16" customHeight="1">
      <c r="A557" s="46" t="s">
        <v>78</v>
      </c>
      <c r="B557" s="34">
        <f t="shared" si="10"/>
        <v>71</v>
      </c>
      <c r="C557" s="34">
        <v>23</v>
      </c>
      <c r="D557" s="48">
        <v>-0.01</v>
      </c>
      <c r="E557" s="47">
        <v>1.4999999999999999E-2</v>
      </c>
      <c r="F557" s="36"/>
      <c r="G557" s="36"/>
      <c r="H557" s="37">
        <v>5</v>
      </c>
      <c r="I557" s="37">
        <v>5</v>
      </c>
      <c r="J557" s="38" t="s">
        <v>88</v>
      </c>
      <c r="K557" s="38">
        <v>446</v>
      </c>
      <c r="L557" s="38" t="s">
        <v>89</v>
      </c>
      <c r="M557" s="38">
        <v>1</v>
      </c>
      <c r="N557" s="38" t="s">
        <v>74</v>
      </c>
      <c r="O557" s="72" t="s">
        <v>452</v>
      </c>
      <c r="P557" s="72" t="s">
        <v>373</v>
      </c>
      <c r="Q557" s="72" t="s">
        <v>284</v>
      </c>
      <c r="R557" s="72" t="s">
        <v>413</v>
      </c>
      <c r="S557" s="72" t="s">
        <v>299</v>
      </c>
      <c r="T557" s="39">
        <v>1</v>
      </c>
      <c r="U557" s="39">
        <v>2019</v>
      </c>
      <c r="V557" s="39" t="s">
        <v>67</v>
      </c>
      <c r="W557" s="34">
        <v>2</v>
      </c>
      <c r="X557" s="39">
        <v>1</v>
      </c>
      <c r="Y557" s="34" t="s">
        <v>79</v>
      </c>
      <c r="AC557" s="34" t="str">
        <f>_xlfn.XLOOKUP(J557,'COUNTRY CODES'!$B$2:$B$252,'COUNTRY CODES'!$A$2:$A$252,"")</f>
        <v xml:space="preserve">840; </v>
      </c>
    </row>
    <row r="558" spans="1:29" s="34" customFormat="1" ht="16" customHeight="1">
      <c r="A558" s="46" t="s">
        <v>78</v>
      </c>
      <c r="B558" s="34">
        <f t="shared" si="10"/>
        <v>71</v>
      </c>
      <c r="C558" s="34">
        <v>24</v>
      </c>
      <c r="D558" s="48">
        <v>-8.0000000000000002E-3</v>
      </c>
      <c r="E558" s="47">
        <v>1.7000000000000001E-2</v>
      </c>
      <c r="F558" s="36"/>
      <c r="G558" s="36"/>
      <c r="H558" s="37">
        <v>5</v>
      </c>
      <c r="I558" s="37">
        <v>5</v>
      </c>
      <c r="J558" s="38" t="s">
        <v>88</v>
      </c>
      <c r="K558" s="38">
        <v>446</v>
      </c>
      <c r="L558" s="38" t="s">
        <v>89</v>
      </c>
      <c r="M558" s="38">
        <v>1</v>
      </c>
      <c r="N558" s="38" t="s">
        <v>74</v>
      </c>
      <c r="O558" s="72" t="s">
        <v>452</v>
      </c>
      <c r="P558" s="72" t="s">
        <v>373</v>
      </c>
      <c r="Q558" s="72" t="s">
        <v>284</v>
      </c>
      <c r="R558" s="72" t="s">
        <v>413</v>
      </c>
      <c r="S558" s="72" t="s">
        <v>299</v>
      </c>
      <c r="T558" s="39">
        <v>1</v>
      </c>
      <c r="U558" s="39">
        <v>2019</v>
      </c>
      <c r="V558" s="39" t="s">
        <v>67</v>
      </c>
      <c r="W558" s="34">
        <v>2</v>
      </c>
      <c r="X558" s="39">
        <v>1</v>
      </c>
      <c r="Y558" s="34" t="s">
        <v>79</v>
      </c>
      <c r="AC558" s="34" t="str">
        <f>_xlfn.XLOOKUP(J558,'COUNTRY CODES'!$B$2:$B$252,'COUNTRY CODES'!$A$2:$A$252,"")</f>
        <v xml:space="preserve">840; </v>
      </c>
    </row>
    <row r="559" spans="1:29" s="34" customFormat="1" ht="16" customHeight="1">
      <c r="A559" s="46" t="s">
        <v>78</v>
      </c>
      <c r="B559" s="34">
        <f t="shared" si="10"/>
        <v>71</v>
      </c>
      <c r="C559" s="34">
        <v>25</v>
      </c>
      <c r="D559" s="48">
        <v>-6.0000000000000001E-3</v>
      </c>
      <c r="E559" s="47">
        <v>1.2999999999999999E-2</v>
      </c>
      <c r="F559" s="36"/>
      <c r="G559" s="36"/>
      <c r="H559" s="37">
        <v>5</v>
      </c>
      <c r="I559" s="37">
        <v>5</v>
      </c>
      <c r="J559" s="38" t="s">
        <v>88</v>
      </c>
      <c r="K559" s="38">
        <v>445</v>
      </c>
      <c r="L559" s="38" t="s">
        <v>89</v>
      </c>
      <c r="M559" s="38">
        <v>1</v>
      </c>
      <c r="N559" s="38" t="s">
        <v>74</v>
      </c>
      <c r="O559" s="72" t="s">
        <v>452</v>
      </c>
      <c r="P559" s="72" t="s">
        <v>373</v>
      </c>
      <c r="Q559" s="72" t="s">
        <v>284</v>
      </c>
      <c r="R559" s="72" t="s">
        <v>413</v>
      </c>
      <c r="S559" s="72" t="s">
        <v>299</v>
      </c>
      <c r="T559" s="39">
        <v>1</v>
      </c>
      <c r="U559" s="39">
        <v>2019</v>
      </c>
      <c r="V559" s="39" t="s">
        <v>67</v>
      </c>
      <c r="W559" s="34">
        <v>2</v>
      </c>
      <c r="X559" s="39">
        <v>1</v>
      </c>
      <c r="Y559" s="34" t="s">
        <v>79</v>
      </c>
      <c r="AC559" s="34" t="str">
        <f>_xlfn.XLOOKUP(J559,'COUNTRY CODES'!$B$2:$B$252,'COUNTRY CODES'!$A$2:$A$252,"")</f>
        <v xml:space="preserve">840; </v>
      </c>
    </row>
    <row r="560" spans="1:29" s="34" customFormat="1" ht="16" customHeight="1">
      <c r="A560" s="46" t="s">
        <v>78</v>
      </c>
      <c r="B560" s="34">
        <f t="shared" si="10"/>
        <v>71</v>
      </c>
      <c r="C560" s="34">
        <v>26</v>
      </c>
      <c r="D560" s="48">
        <v>-1.2E-2</v>
      </c>
      <c r="E560" s="47">
        <v>2.4E-2</v>
      </c>
      <c r="F560" s="36"/>
      <c r="G560" s="36"/>
      <c r="H560" s="37">
        <v>5</v>
      </c>
      <c r="I560" s="37">
        <v>5</v>
      </c>
      <c r="J560" s="38" t="s">
        <v>88</v>
      </c>
      <c r="K560" s="38">
        <v>441</v>
      </c>
      <c r="L560" s="38" t="s">
        <v>89</v>
      </c>
      <c r="M560" s="38">
        <v>1</v>
      </c>
      <c r="N560" s="38" t="s">
        <v>74</v>
      </c>
      <c r="O560" s="72" t="s">
        <v>452</v>
      </c>
      <c r="P560" s="72" t="s">
        <v>373</v>
      </c>
      <c r="Q560" s="72" t="s">
        <v>284</v>
      </c>
      <c r="R560" s="72" t="s">
        <v>413</v>
      </c>
      <c r="S560" s="72" t="s">
        <v>299</v>
      </c>
      <c r="T560" s="39">
        <v>1</v>
      </c>
      <c r="U560" s="39">
        <v>2019</v>
      </c>
      <c r="V560" s="39" t="s">
        <v>67</v>
      </c>
      <c r="W560" s="34">
        <v>2</v>
      </c>
      <c r="X560" s="39">
        <v>1</v>
      </c>
      <c r="Y560" s="34" t="s">
        <v>79</v>
      </c>
      <c r="AC560" s="34" t="str">
        <f>_xlfn.XLOOKUP(J560,'COUNTRY CODES'!$B$2:$B$252,'COUNTRY CODES'!$A$2:$A$252,"")</f>
        <v xml:space="preserve">840; </v>
      </c>
    </row>
    <row r="561" spans="1:29" s="34" customFormat="1" ht="16" customHeight="1">
      <c r="A561" s="46" t="s">
        <v>78</v>
      </c>
      <c r="B561" s="34">
        <f t="shared" si="10"/>
        <v>71</v>
      </c>
      <c r="C561" s="34">
        <v>27</v>
      </c>
      <c r="D561" s="48">
        <v>-0.02</v>
      </c>
      <c r="E561" s="47">
        <v>2.1999999999999999E-2</v>
      </c>
      <c r="F561" s="36"/>
      <c r="G561" s="36"/>
      <c r="H561" s="37">
        <v>5</v>
      </c>
      <c r="I561" s="37">
        <v>5</v>
      </c>
      <c r="J561" s="38" t="s">
        <v>88</v>
      </c>
      <c r="K561" s="38">
        <v>441</v>
      </c>
      <c r="L561" s="38" t="s">
        <v>89</v>
      </c>
      <c r="M561" s="38">
        <v>1</v>
      </c>
      <c r="N561" s="38" t="s">
        <v>74</v>
      </c>
      <c r="O561" s="72" t="s">
        <v>452</v>
      </c>
      <c r="P561" s="72" t="s">
        <v>373</v>
      </c>
      <c r="Q561" s="72" t="s">
        <v>284</v>
      </c>
      <c r="R561" s="72" t="s">
        <v>413</v>
      </c>
      <c r="S561" s="72" t="s">
        <v>299</v>
      </c>
      <c r="T561" s="39">
        <v>1</v>
      </c>
      <c r="U561" s="39">
        <v>2019</v>
      </c>
      <c r="V561" s="39" t="s">
        <v>67</v>
      </c>
      <c r="W561" s="34">
        <v>2</v>
      </c>
      <c r="X561" s="39">
        <v>1</v>
      </c>
      <c r="Y561" s="34" t="s">
        <v>79</v>
      </c>
      <c r="AC561" s="34" t="str">
        <f>_xlfn.XLOOKUP(J561,'COUNTRY CODES'!$B$2:$B$252,'COUNTRY CODES'!$A$2:$A$252,"")</f>
        <v xml:space="preserve">840; </v>
      </c>
    </row>
    <row r="562" spans="1:29" s="34" customFormat="1" ht="16" customHeight="1">
      <c r="A562" s="46" t="s">
        <v>78</v>
      </c>
      <c r="B562" s="34">
        <f t="shared" si="10"/>
        <v>71</v>
      </c>
      <c r="C562" s="34">
        <v>28</v>
      </c>
      <c r="D562" s="48">
        <v>-8.9999999999999993E-3</v>
      </c>
      <c r="E562" s="47">
        <v>6.0000000000000001E-3</v>
      </c>
      <c r="F562" s="36"/>
      <c r="G562" s="36"/>
      <c r="H562" s="37">
        <v>5</v>
      </c>
      <c r="I562" s="37">
        <v>5</v>
      </c>
      <c r="J562" s="38" t="s">
        <v>88</v>
      </c>
      <c r="K562" s="38">
        <v>446</v>
      </c>
      <c r="L562" s="38" t="s">
        <v>89</v>
      </c>
      <c r="M562" s="38">
        <v>1</v>
      </c>
      <c r="N562" s="38" t="s">
        <v>74</v>
      </c>
      <c r="O562" s="72" t="s">
        <v>452</v>
      </c>
      <c r="P562" s="72" t="s">
        <v>373</v>
      </c>
      <c r="Q562" s="72" t="s">
        <v>284</v>
      </c>
      <c r="R562" s="72" t="s">
        <v>413</v>
      </c>
      <c r="S562" s="72" t="s">
        <v>299</v>
      </c>
      <c r="T562" s="39">
        <v>1</v>
      </c>
      <c r="U562" s="39">
        <v>2019</v>
      </c>
      <c r="V562" s="39" t="s">
        <v>67</v>
      </c>
      <c r="W562" s="34">
        <v>2</v>
      </c>
      <c r="X562" s="39">
        <v>1</v>
      </c>
      <c r="Y562" s="34" t="s">
        <v>79</v>
      </c>
      <c r="AC562" s="34" t="str">
        <f>_xlfn.XLOOKUP(J562,'COUNTRY CODES'!$B$2:$B$252,'COUNTRY CODES'!$A$2:$A$252,"")</f>
        <v xml:space="preserve">840; </v>
      </c>
    </row>
    <row r="563" spans="1:29" s="34" customFormat="1" ht="16" customHeight="1">
      <c r="A563" s="46" t="s">
        <v>78</v>
      </c>
      <c r="B563" s="34">
        <f t="shared" si="10"/>
        <v>71</v>
      </c>
      <c r="C563" s="34">
        <v>29</v>
      </c>
      <c r="D563" s="48">
        <v>-7.6999999999999999E-2</v>
      </c>
      <c r="E563" s="47">
        <v>4.9000000000000002E-2</v>
      </c>
      <c r="F563" s="36"/>
      <c r="G563" s="36"/>
      <c r="H563" s="37">
        <v>5</v>
      </c>
      <c r="I563" s="37">
        <v>5</v>
      </c>
      <c r="J563" s="38" t="s">
        <v>88</v>
      </c>
      <c r="K563" s="38">
        <v>430</v>
      </c>
      <c r="L563" s="38" t="s">
        <v>89</v>
      </c>
      <c r="M563" s="38">
        <v>1</v>
      </c>
      <c r="N563" s="38" t="s">
        <v>74</v>
      </c>
      <c r="O563" s="72" t="s">
        <v>452</v>
      </c>
      <c r="P563" s="72" t="s">
        <v>373</v>
      </c>
      <c r="Q563" s="72" t="s">
        <v>284</v>
      </c>
      <c r="R563" s="72" t="s">
        <v>413</v>
      </c>
      <c r="S563" s="72" t="s">
        <v>299</v>
      </c>
      <c r="T563" s="39">
        <v>1</v>
      </c>
      <c r="U563" s="39">
        <v>2019</v>
      </c>
      <c r="V563" s="39" t="s">
        <v>67</v>
      </c>
      <c r="W563" s="34">
        <v>2</v>
      </c>
      <c r="X563" s="39">
        <v>1</v>
      </c>
      <c r="Y563" s="34" t="s">
        <v>79</v>
      </c>
      <c r="AC563" s="34" t="str">
        <f>_xlfn.XLOOKUP(J563,'COUNTRY CODES'!$B$2:$B$252,'COUNTRY CODES'!$A$2:$A$252,"")</f>
        <v xml:space="preserve">840; </v>
      </c>
    </row>
    <row r="564" spans="1:29" s="34" customFormat="1" ht="16" customHeight="1">
      <c r="A564" s="46" t="s">
        <v>78</v>
      </c>
      <c r="B564" s="34">
        <f t="shared" si="10"/>
        <v>71</v>
      </c>
      <c r="C564" s="34">
        <v>30</v>
      </c>
      <c r="D564" s="48">
        <v>-2.5999999999999999E-2</v>
      </c>
      <c r="E564" s="47">
        <v>1.4999999999999999E-2</v>
      </c>
      <c r="F564" s="36"/>
      <c r="G564" s="36"/>
      <c r="H564" s="37">
        <v>5</v>
      </c>
      <c r="I564" s="37">
        <v>5</v>
      </c>
      <c r="J564" s="38" t="s">
        <v>88</v>
      </c>
      <c r="K564" s="38">
        <v>443</v>
      </c>
      <c r="L564" s="38" t="s">
        <v>89</v>
      </c>
      <c r="M564" s="38">
        <v>1</v>
      </c>
      <c r="N564" s="38" t="s">
        <v>74</v>
      </c>
      <c r="O564" s="72" t="s">
        <v>452</v>
      </c>
      <c r="P564" s="72" t="s">
        <v>373</v>
      </c>
      <c r="Q564" s="72" t="s">
        <v>284</v>
      </c>
      <c r="R564" s="72" t="s">
        <v>413</v>
      </c>
      <c r="S564" s="72" t="s">
        <v>299</v>
      </c>
      <c r="T564" s="39">
        <v>1</v>
      </c>
      <c r="U564" s="39">
        <v>2019</v>
      </c>
      <c r="V564" s="39" t="s">
        <v>67</v>
      </c>
      <c r="W564" s="34">
        <v>2</v>
      </c>
      <c r="X564" s="39">
        <v>1</v>
      </c>
      <c r="Y564" s="34" t="s">
        <v>79</v>
      </c>
      <c r="AC564" s="34" t="str">
        <f>_xlfn.XLOOKUP(J564,'COUNTRY CODES'!$B$2:$B$252,'COUNTRY CODES'!$A$2:$A$252,"")</f>
        <v xml:space="preserve">840; </v>
      </c>
    </row>
    <row r="565" spans="1:29" s="34" customFormat="1" ht="16" customHeight="1">
      <c r="A565" s="46" t="s">
        <v>78</v>
      </c>
      <c r="B565" s="34">
        <f t="shared" si="10"/>
        <v>71</v>
      </c>
      <c r="C565" s="34">
        <v>31</v>
      </c>
      <c r="D565" s="48">
        <v>-2E-3</v>
      </c>
      <c r="E565" s="47">
        <v>1.6E-2</v>
      </c>
      <c r="F565" s="36"/>
      <c r="G565" s="36"/>
      <c r="H565" s="37">
        <v>5</v>
      </c>
      <c r="I565" s="37">
        <v>5</v>
      </c>
      <c r="J565" s="38" t="s">
        <v>88</v>
      </c>
      <c r="K565" s="38">
        <v>446</v>
      </c>
      <c r="L565" s="38" t="s">
        <v>89</v>
      </c>
      <c r="M565" s="38">
        <v>1</v>
      </c>
      <c r="N565" s="38" t="s">
        <v>74</v>
      </c>
      <c r="O565" s="72" t="s">
        <v>452</v>
      </c>
      <c r="P565" s="72" t="s">
        <v>373</v>
      </c>
      <c r="Q565" s="72" t="s">
        <v>284</v>
      </c>
      <c r="R565" s="72" t="s">
        <v>413</v>
      </c>
      <c r="S565" s="72" t="s">
        <v>299</v>
      </c>
      <c r="T565" s="39">
        <v>1</v>
      </c>
      <c r="U565" s="39">
        <v>2019</v>
      </c>
      <c r="V565" s="39" t="s">
        <v>67</v>
      </c>
      <c r="W565" s="34">
        <v>2</v>
      </c>
      <c r="X565" s="39">
        <v>1</v>
      </c>
      <c r="Y565" s="34" t="s">
        <v>79</v>
      </c>
      <c r="AC565" s="34" t="str">
        <f>_xlfn.XLOOKUP(J565,'COUNTRY CODES'!$B$2:$B$252,'COUNTRY CODES'!$A$2:$A$252,"")</f>
        <v xml:space="preserve">840; </v>
      </c>
    </row>
    <row r="566" spans="1:29" s="34" customFormat="1" ht="16" customHeight="1">
      <c r="A566" s="46" t="s">
        <v>78</v>
      </c>
      <c r="B566" s="34">
        <f t="shared" si="10"/>
        <v>71</v>
      </c>
      <c r="C566" s="34">
        <v>32</v>
      </c>
      <c r="D566" s="48">
        <v>-2.7E-2</v>
      </c>
      <c r="E566" s="47">
        <v>1.4E-2</v>
      </c>
      <c r="F566" s="36"/>
      <c r="G566" s="36"/>
      <c r="H566" s="37">
        <v>5</v>
      </c>
      <c r="I566" s="37">
        <v>5</v>
      </c>
      <c r="J566" s="38" t="s">
        <v>88</v>
      </c>
      <c r="K566" s="38">
        <v>444</v>
      </c>
      <c r="L566" s="38" t="s">
        <v>89</v>
      </c>
      <c r="M566" s="38">
        <v>1</v>
      </c>
      <c r="N566" s="38" t="s">
        <v>74</v>
      </c>
      <c r="O566" s="72" t="s">
        <v>452</v>
      </c>
      <c r="P566" s="72" t="s">
        <v>373</v>
      </c>
      <c r="Q566" s="72" t="s">
        <v>284</v>
      </c>
      <c r="R566" s="72" t="s">
        <v>413</v>
      </c>
      <c r="S566" s="72" t="s">
        <v>299</v>
      </c>
      <c r="T566" s="39">
        <v>1</v>
      </c>
      <c r="U566" s="39">
        <v>2019</v>
      </c>
      <c r="V566" s="39" t="s">
        <v>67</v>
      </c>
      <c r="W566" s="34">
        <v>2</v>
      </c>
      <c r="X566" s="39">
        <v>1</v>
      </c>
      <c r="Y566" s="34" t="s">
        <v>79</v>
      </c>
      <c r="AC566" s="34" t="str">
        <f>_xlfn.XLOOKUP(J566,'COUNTRY CODES'!$B$2:$B$252,'COUNTRY CODES'!$A$2:$A$252,"")</f>
        <v xml:space="preserve">840; </v>
      </c>
    </row>
    <row r="567" spans="1:29" s="34" customFormat="1" ht="16" customHeight="1">
      <c r="A567" s="46" t="s">
        <v>78</v>
      </c>
      <c r="B567" s="34">
        <f t="shared" si="10"/>
        <v>71</v>
      </c>
      <c r="C567" s="34">
        <v>33</v>
      </c>
      <c r="D567" s="48">
        <v>-1.9E-2</v>
      </c>
      <c r="E567" s="47">
        <v>1.7000000000000001E-2</v>
      </c>
      <c r="F567" s="36"/>
      <c r="G567" s="36"/>
      <c r="H567" s="37">
        <v>5</v>
      </c>
      <c r="I567" s="37">
        <v>5</v>
      </c>
      <c r="J567" s="38" t="s">
        <v>88</v>
      </c>
      <c r="K567" s="38">
        <v>446</v>
      </c>
      <c r="L567" s="38" t="s">
        <v>89</v>
      </c>
      <c r="M567" s="38">
        <v>1</v>
      </c>
      <c r="N567" s="38" t="s">
        <v>74</v>
      </c>
      <c r="O567" s="72" t="s">
        <v>452</v>
      </c>
      <c r="P567" s="72" t="s">
        <v>373</v>
      </c>
      <c r="Q567" s="72" t="s">
        <v>284</v>
      </c>
      <c r="R567" s="72" t="s">
        <v>413</v>
      </c>
      <c r="S567" s="72" t="s">
        <v>299</v>
      </c>
      <c r="T567" s="39">
        <v>1</v>
      </c>
      <c r="U567" s="39">
        <v>2019</v>
      </c>
      <c r="V567" s="39" t="s">
        <v>67</v>
      </c>
      <c r="W567" s="34">
        <v>2</v>
      </c>
      <c r="X567" s="39">
        <v>1</v>
      </c>
      <c r="Y567" s="34" t="s">
        <v>79</v>
      </c>
      <c r="AC567" s="34" t="str">
        <f>_xlfn.XLOOKUP(J567,'COUNTRY CODES'!$B$2:$B$252,'COUNTRY CODES'!$A$2:$A$252,"")</f>
        <v xml:space="preserve">840; </v>
      </c>
    </row>
    <row r="568" spans="1:29" s="34" customFormat="1" ht="16" customHeight="1">
      <c r="A568" s="46" t="s">
        <v>78</v>
      </c>
      <c r="B568" s="34">
        <f t="shared" si="10"/>
        <v>71</v>
      </c>
      <c r="C568" s="34">
        <v>34</v>
      </c>
      <c r="D568" s="48">
        <v>4.0000000000000001E-3</v>
      </c>
      <c r="E568" s="47">
        <v>1.6E-2</v>
      </c>
      <c r="F568" s="36"/>
      <c r="G568" s="36"/>
      <c r="H568" s="37">
        <v>5</v>
      </c>
      <c r="I568" s="37">
        <v>6</v>
      </c>
      <c r="J568" s="38" t="s">
        <v>88</v>
      </c>
      <c r="K568" s="38">
        <v>446</v>
      </c>
      <c r="L568" s="38" t="s">
        <v>89</v>
      </c>
      <c r="M568" s="38">
        <v>1</v>
      </c>
      <c r="N568" s="38" t="s">
        <v>74</v>
      </c>
      <c r="O568" s="72" t="s">
        <v>452</v>
      </c>
      <c r="P568" s="72" t="s">
        <v>373</v>
      </c>
      <c r="Q568" s="72" t="s">
        <v>284</v>
      </c>
      <c r="R568" s="72" t="s">
        <v>413</v>
      </c>
      <c r="S568" s="72" t="s">
        <v>299</v>
      </c>
      <c r="T568" s="39">
        <v>1</v>
      </c>
      <c r="U568" s="39">
        <v>2019</v>
      </c>
      <c r="V568" s="39" t="s">
        <v>67</v>
      </c>
      <c r="W568" s="34">
        <v>2</v>
      </c>
      <c r="X568" s="39">
        <v>1</v>
      </c>
      <c r="Y568" s="34" t="s">
        <v>79</v>
      </c>
      <c r="AC568" s="34" t="str">
        <f>_xlfn.XLOOKUP(J568,'COUNTRY CODES'!$B$2:$B$252,'COUNTRY CODES'!$A$2:$A$252,"")</f>
        <v xml:space="preserve">840; </v>
      </c>
    </row>
    <row r="569" spans="1:29" s="34" customFormat="1" ht="16" customHeight="1">
      <c r="A569" s="46" t="s">
        <v>78</v>
      </c>
      <c r="B569" s="34">
        <f t="shared" si="10"/>
        <v>71</v>
      </c>
      <c r="C569" s="34">
        <v>35</v>
      </c>
      <c r="D569" s="48">
        <v>2E-3</v>
      </c>
      <c r="E569" s="47">
        <v>1.2999999999999999E-2</v>
      </c>
      <c r="F569" s="36"/>
      <c r="G569" s="36"/>
      <c r="H569" s="37">
        <v>5</v>
      </c>
      <c r="I569" s="37">
        <v>6</v>
      </c>
      <c r="J569" s="38" t="s">
        <v>88</v>
      </c>
      <c r="K569" s="38">
        <v>446</v>
      </c>
      <c r="L569" s="38" t="s">
        <v>89</v>
      </c>
      <c r="M569" s="38">
        <v>1</v>
      </c>
      <c r="N569" s="38" t="s">
        <v>74</v>
      </c>
      <c r="O569" s="72" t="s">
        <v>452</v>
      </c>
      <c r="P569" s="72" t="s">
        <v>373</v>
      </c>
      <c r="Q569" s="72" t="s">
        <v>284</v>
      </c>
      <c r="R569" s="72" t="s">
        <v>413</v>
      </c>
      <c r="S569" s="72" t="s">
        <v>299</v>
      </c>
      <c r="T569" s="39">
        <v>1</v>
      </c>
      <c r="U569" s="39">
        <v>2019</v>
      </c>
      <c r="V569" s="39" t="s">
        <v>67</v>
      </c>
      <c r="W569" s="34">
        <v>2</v>
      </c>
      <c r="X569" s="39">
        <v>1</v>
      </c>
      <c r="Y569" s="34" t="s">
        <v>79</v>
      </c>
      <c r="AC569" s="34" t="str">
        <f>_xlfn.XLOOKUP(J569,'COUNTRY CODES'!$B$2:$B$252,'COUNTRY CODES'!$A$2:$A$252,"")</f>
        <v xml:space="preserve">840; </v>
      </c>
    </row>
    <row r="570" spans="1:29" s="34" customFormat="1" ht="16" customHeight="1">
      <c r="A570" s="46" t="s">
        <v>78</v>
      </c>
      <c r="B570" s="34">
        <f t="shared" si="10"/>
        <v>71</v>
      </c>
      <c r="C570" s="34">
        <v>36</v>
      </c>
      <c r="D570" s="48">
        <v>1.6E-2</v>
      </c>
      <c r="E570" s="47">
        <v>0.01</v>
      </c>
      <c r="F570" s="36"/>
      <c r="G570" s="36"/>
      <c r="H570" s="37">
        <v>5</v>
      </c>
      <c r="I570" s="37">
        <v>6</v>
      </c>
      <c r="J570" s="38" t="s">
        <v>88</v>
      </c>
      <c r="K570" s="38">
        <v>445</v>
      </c>
      <c r="L570" s="38" t="s">
        <v>89</v>
      </c>
      <c r="M570" s="38">
        <v>1</v>
      </c>
      <c r="N570" s="38" t="s">
        <v>74</v>
      </c>
      <c r="O570" s="72" t="s">
        <v>452</v>
      </c>
      <c r="P570" s="72" t="s">
        <v>373</v>
      </c>
      <c r="Q570" s="72" t="s">
        <v>284</v>
      </c>
      <c r="R570" s="72" t="s">
        <v>413</v>
      </c>
      <c r="S570" s="72" t="s">
        <v>299</v>
      </c>
      <c r="T570" s="39">
        <v>1</v>
      </c>
      <c r="U570" s="39">
        <v>2019</v>
      </c>
      <c r="V570" s="39" t="s">
        <v>67</v>
      </c>
      <c r="W570" s="34">
        <v>2</v>
      </c>
      <c r="X570" s="39">
        <v>1</v>
      </c>
      <c r="Y570" s="34" t="s">
        <v>79</v>
      </c>
      <c r="AC570" s="34" t="str">
        <f>_xlfn.XLOOKUP(J570,'COUNTRY CODES'!$B$2:$B$252,'COUNTRY CODES'!$A$2:$A$252,"")</f>
        <v xml:space="preserve">840; </v>
      </c>
    </row>
    <row r="571" spans="1:29" s="34" customFormat="1" ht="16" customHeight="1">
      <c r="A571" s="46" t="s">
        <v>78</v>
      </c>
      <c r="B571" s="34">
        <f t="shared" si="10"/>
        <v>71</v>
      </c>
      <c r="C571" s="34">
        <v>37</v>
      </c>
      <c r="D571" s="48">
        <v>1.2999999999999999E-2</v>
      </c>
      <c r="E571" s="47">
        <v>2.3E-2</v>
      </c>
      <c r="F571" s="36"/>
      <c r="G571" s="36"/>
      <c r="H571" s="37">
        <v>5</v>
      </c>
      <c r="I571" s="37">
        <v>6</v>
      </c>
      <c r="J571" s="38" t="s">
        <v>88</v>
      </c>
      <c r="K571" s="38">
        <v>441</v>
      </c>
      <c r="L571" s="38" t="s">
        <v>89</v>
      </c>
      <c r="M571" s="38">
        <v>1</v>
      </c>
      <c r="N571" s="38" t="s">
        <v>74</v>
      </c>
      <c r="O571" s="72" t="s">
        <v>452</v>
      </c>
      <c r="P571" s="72" t="s">
        <v>373</v>
      </c>
      <c r="Q571" s="72" t="s">
        <v>284</v>
      </c>
      <c r="R571" s="72" t="s">
        <v>413</v>
      </c>
      <c r="S571" s="72" t="s">
        <v>299</v>
      </c>
      <c r="T571" s="39">
        <v>1</v>
      </c>
      <c r="U571" s="39">
        <v>2019</v>
      </c>
      <c r="V571" s="39" t="s">
        <v>67</v>
      </c>
      <c r="W571" s="34">
        <v>2</v>
      </c>
      <c r="X571" s="39">
        <v>1</v>
      </c>
      <c r="Y571" s="34" t="s">
        <v>79</v>
      </c>
      <c r="AC571" s="34" t="str">
        <f>_xlfn.XLOOKUP(J571,'COUNTRY CODES'!$B$2:$B$252,'COUNTRY CODES'!$A$2:$A$252,"")</f>
        <v xml:space="preserve">840; </v>
      </c>
    </row>
    <row r="572" spans="1:29" s="34" customFormat="1" ht="16" customHeight="1">
      <c r="A572" s="46" t="s">
        <v>78</v>
      </c>
      <c r="B572" s="34">
        <f t="shared" si="10"/>
        <v>71</v>
      </c>
      <c r="C572" s="34">
        <v>38</v>
      </c>
      <c r="D572" s="48">
        <v>-2.8000000000000001E-2</v>
      </c>
      <c r="E572" s="47">
        <v>1.4999999999999999E-2</v>
      </c>
      <c r="F572" s="36"/>
      <c r="G572" s="36"/>
      <c r="H572" s="37">
        <v>5</v>
      </c>
      <c r="I572" s="37">
        <v>6</v>
      </c>
      <c r="J572" s="38" t="s">
        <v>88</v>
      </c>
      <c r="K572" s="38">
        <v>441</v>
      </c>
      <c r="L572" s="38" t="s">
        <v>89</v>
      </c>
      <c r="M572" s="38">
        <v>1</v>
      </c>
      <c r="N572" s="38" t="s">
        <v>74</v>
      </c>
      <c r="O572" s="72" t="s">
        <v>452</v>
      </c>
      <c r="P572" s="72" t="s">
        <v>373</v>
      </c>
      <c r="Q572" s="72" t="s">
        <v>284</v>
      </c>
      <c r="R572" s="72" t="s">
        <v>413</v>
      </c>
      <c r="S572" s="72" t="s">
        <v>299</v>
      </c>
      <c r="T572" s="39">
        <v>1</v>
      </c>
      <c r="U572" s="39">
        <v>2019</v>
      </c>
      <c r="V572" s="39" t="s">
        <v>67</v>
      </c>
      <c r="W572" s="34">
        <v>2</v>
      </c>
      <c r="X572" s="39">
        <v>1</v>
      </c>
      <c r="Y572" s="34" t="s">
        <v>79</v>
      </c>
      <c r="AC572" s="34" t="str">
        <f>_xlfn.XLOOKUP(J572,'COUNTRY CODES'!$B$2:$B$252,'COUNTRY CODES'!$A$2:$A$252,"")</f>
        <v xml:space="preserve">840; </v>
      </c>
    </row>
    <row r="573" spans="1:29" s="34" customFormat="1" ht="16" customHeight="1">
      <c r="A573" s="46" t="s">
        <v>78</v>
      </c>
      <c r="B573" s="34">
        <f t="shared" si="10"/>
        <v>71</v>
      </c>
      <c r="C573" s="34">
        <v>39</v>
      </c>
      <c r="D573" s="48">
        <v>6.0000000000000001E-3</v>
      </c>
      <c r="E573" s="47">
        <v>5.0000000000000001E-3</v>
      </c>
      <c r="F573" s="36"/>
      <c r="G573" s="36"/>
      <c r="H573" s="37">
        <v>5</v>
      </c>
      <c r="I573" s="37">
        <v>6</v>
      </c>
      <c r="J573" s="38" t="s">
        <v>88</v>
      </c>
      <c r="K573" s="38">
        <v>446</v>
      </c>
      <c r="L573" s="38" t="s">
        <v>89</v>
      </c>
      <c r="M573" s="38">
        <v>1</v>
      </c>
      <c r="N573" s="38" t="s">
        <v>74</v>
      </c>
      <c r="O573" s="72" t="s">
        <v>452</v>
      </c>
      <c r="P573" s="72" t="s">
        <v>373</v>
      </c>
      <c r="Q573" s="72" t="s">
        <v>284</v>
      </c>
      <c r="R573" s="72" t="s">
        <v>413</v>
      </c>
      <c r="S573" s="72" t="s">
        <v>299</v>
      </c>
      <c r="T573" s="39">
        <v>1</v>
      </c>
      <c r="U573" s="39">
        <v>2019</v>
      </c>
      <c r="V573" s="39" t="s">
        <v>67</v>
      </c>
      <c r="W573" s="34">
        <v>2</v>
      </c>
      <c r="X573" s="39">
        <v>1</v>
      </c>
      <c r="Y573" s="34" t="s">
        <v>79</v>
      </c>
      <c r="AC573" s="34" t="str">
        <f>_xlfn.XLOOKUP(J573,'COUNTRY CODES'!$B$2:$B$252,'COUNTRY CODES'!$A$2:$A$252,"")</f>
        <v xml:space="preserve">840; </v>
      </c>
    </row>
    <row r="574" spans="1:29" s="34" customFormat="1" ht="16" customHeight="1">
      <c r="A574" s="46" t="s">
        <v>78</v>
      </c>
      <c r="B574" s="34">
        <f t="shared" si="10"/>
        <v>71</v>
      </c>
      <c r="C574" s="34">
        <v>40</v>
      </c>
      <c r="D574" s="48">
        <v>2.8000000000000001E-2</v>
      </c>
      <c r="E574" s="47">
        <v>3.2000000000000001E-2</v>
      </c>
      <c r="F574" s="36"/>
      <c r="G574" s="36"/>
      <c r="H574" s="37">
        <v>5</v>
      </c>
      <c r="I574" s="37">
        <v>6</v>
      </c>
      <c r="J574" s="38" t="s">
        <v>88</v>
      </c>
      <c r="K574" s="38">
        <v>430</v>
      </c>
      <c r="L574" s="38" t="s">
        <v>89</v>
      </c>
      <c r="M574" s="38">
        <v>1</v>
      </c>
      <c r="N574" s="38" t="s">
        <v>74</v>
      </c>
      <c r="O574" s="72" t="s">
        <v>452</v>
      </c>
      <c r="P574" s="72" t="s">
        <v>373</v>
      </c>
      <c r="Q574" s="72" t="s">
        <v>284</v>
      </c>
      <c r="R574" s="72" t="s">
        <v>413</v>
      </c>
      <c r="S574" s="72" t="s">
        <v>299</v>
      </c>
      <c r="T574" s="39">
        <v>1</v>
      </c>
      <c r="U574" s="39">
        <v>2019</v>
      </c>
      <c r="V574" s="39" t="s">
        <v>67</v>
      </c>
      <c r="W574" s="34">
        <v>2</v>
      </c>
      <c r="X574" s="39">
        <v>1</v>
      </c>
      <c r="Y574" s="34" t="s">
        <v>79</v>
      </c>
      <c r="AC574" s="34" t="str">
        <f>_xlfn.XLOOKUP(J574,'COUNTRY CODES'!$B$2:$B$252,'COUNTRY CODES'!$A$2:$A$252,"")</f>
        <v xml:space="preserve">840; </v>
      </c>
    </row>
    <row r="575" spans="1:29" s="34" customFormat="1" ht="16" customHeight="1">
      <c r="A575" s="46" t="s">
        <v>78</v>
      </c>
      <c r="B575" s="34">
        <f t="shared" si="10"/>
        <v>71</v>
      </c>
      <c r="C575" s="34">
        <v>41</v>
      </c>
      <c r="D575" s="48">
        <v>-4.0000000000000001E-3</v>
      </c>
      <c r="E575" s="47">
        <v>8.9999999999999993E-3</v>
      </c>
      <c r="F575" s="36"/>
      <c r="G575" s="36"/>
      <c r="H575" s="37">
        <v>5</v>
      </c>
      <c r="I575" s="37">
        <v>6</v>
      </c>
      <c r="J575" s="38" t="s">
        <v>88</v>
      </c>
      <c r="K575" s="38">
        <v>443</v>
      </c>
      <c r="L575" s="38" t="s">
        <v>89</v>
      </c>
      <c r="M575" s="38">
        <v>1</v>
      </c>
      <c r="N575" s="38" t="s">
        <v>74</v>
      </c>
      <c r="O575" s="72" t="s">
        <v>452</v>
      </c>
      <c r="P575" s="72" t="s">
        <v>373</v>
      </c>
      <c r="Q575" s="72" t="s">
        <v>284</v>
      </c>
      <c r="R575" s="72" t="s">
        <v>413</v>
      </c>
      <c r="S575" s="72" t="s">
        <v>299</v>
      </c>
      <c r="T575" s="39">
        <v>1</v>
      </c>
      <c r="U575" s="39">
        <v>2019</v>
      </c>
      <c r="V575" s="39" t="s">
        <v>67</v>
      </c>
      <c r="W575" s="34">
        <v>2</v>
      </c>
      <c r="X575" s="39">
        <v>1</v>
      </c>
      <c r="Y575" s="34" t="s">
        <v>79</v>
      </c>
      <c r="AC575" s="34" t="str">
        <f>_xlfn.XLOOKUP(J575,'COUNTRY CODES'!$B$2:$B$252,'COUNTRY CODES'!$A$2:$A$252,"")</f>
        <v xml:space="preserve">840; </v>
      </c>
    </row>
    <row r="576" spans="1:29" s="34" customFormat="1" ht="16" customHeight="1">
      <c r="A576" s="46" t="s">
        <v>78</v>
      </c>
      <c r="B576" s="34">
        <f t="shared" si="10"/>
        <v>71</v>
      </c>
      <c r="C576" s="34">
        <v>42</v>
      </c>
      <c r="D576" s="48">
        <v>-2.1999999999999999E-2</v>
      </c>
      <c r="E576" s="47">
        <v>1.2E-2</v>
      </c>
      <c r="F576" s="36"/>
      <c r="G576" s="36"/>
      <c r="H576" s="37">
        <v>5</v>
      </c>
      <c r="I576" s="37">
        <v>6</v>
      </c>
      <c r="J576" s="38" t="s">
        <v>88</v>
      </c>
      <c r="K576" s="38">
        <v>446</v>
      </c>
      <c r="L576" s="38" t="s">
        <v>89</v>
      </c>
      <c r="M576" s="38">
        <v>1</v>
      </c>
      <c r="N576" s="38" t="s">
        <v>74</v>
      </c>
      <c r="O576" s="72" t="s">
        <v>452</v>
      </c>
      <c r="P576" s="72" t="s">
        <v>373</v>
      </c>
      <c r="Q576" s="72" t="s">
        <v>284</v>
      </c>
      <c r="R576" s="72" t="s">
        <v>413</v>
      </c>
      <c r="S576" s="72" t="s">
        <v>299</v>
      </c>
      <c r="T576" s="39">
        <v>1</v>
      </c>
      <c r="U576" s="39">
        <v>2019</v>
      </c>
      <c r="V576" s="39" t="s">
        <v>67</v>
      </c>
      <c r="W576" s="34">
        <v>2</v>
      </c>
      <c r="X576" s="39">
        <v>1</v>
      </c>
      <c r="Y576" s="34" t="s">
        <v>79</v>
      </c>
      <c r="AC576" s="34" t="str">
        <f>_xlfn.XLOOKUP(J576,'COUNTRY CODES'!$B$2:$B$252,'COUNTRY CODES'!$A$2:$A$252,"")</f>
        <v xml:space="preserve">840; </v>
      </c>
    </row>
    <row r="577" spans="1:29" s="34" customFormat="1" ht="16" customHeight="1">
      <c r="A577" s="46" t="s">
        <v>78</v>
      </c>
      <c r="B577" s="34">
        <f t="shared" si="10"/>
        <v>71</v>
      </c>
      <c r="C577" s="34">
        <v>43</v>
      </c>
      <c r="D577" s="48">
        <v>-8.9999999999999993E-3</v>
      </c>
      <c r="E577" s="47">
        <v>0.01</v>
      </c>
      <c r="F577" s="36"/>
      <c r="G577" s="36"/>
      <c r="H577" s="37">
        <v>5</v>
      </c>
      <c r="I577" s="37">
        <v>6</v>
      </c>
      <c r="J577" s="38" t="s">
        <v>88</v>
      </c>
      <c r="K577" s="38">
        <v>444</v>
      </c>
      <c r="L577" s="38" t="s">
        <v>89</v>
      </c>
      <c r="M577" s="38">
        <v>1</v>
      </c>
      <c r="N577" s="38" t="s">
        <v>74</v>
      </c>
      <c r="O577" s="72" t="s">
        <v>452</v>
      </c>
      <c r="P577" s="72" t="s">
        <v>373</v>
      </c>
      <c r="Q577" s="72" t="s">
        <v>284</v>
      </c>
      <c r="R577" s="72" t="s">
        <v>413</v>
      </c>
      <c r="S577" s="72" t="s">
        <v>299</v>
      </c>
      <c r="T577" s="39">
        <v>1</v>
      </c>
      <c r="U577" s="39">
        <v>2019</v>
      </c>
      <c r="V577" s="39" t="s">
        <v>67</v>
      </c>
      <c r="W577" s="34">
        <v>2</v>
      </c>
      <c r="X577" s="39">
        <v>1</v>
      </c>
      <c r="Y577" s="34" t="s">
        <v>79</v>
      </c>
      <c r="AC577" s="34" t="str">
        <f>_xlfn.XLOOKUP(J577,'COUNTRY CODES'!$B$2:$B$252,'COUNTRY CODES'!$A$2:$A$252,"")</f>
        <v xml:space="preserve">840; </v>
      </c>
    </row>
    <row r="578" spans="1:29" s="34" customFormat="1" ht="16" customHeight="1">
      <c r="A578" s="46" t="s">
        <v>78</v>
      </c>
      <c r="B578" s="34">
        <f t="shared" si="10"/>
        <v>71</v>
      </c>
      <c r="C578" s="34">
        <v>44</v>
      </c>
      <c r="D578" s="48">
        <v>2.1000000000000001E-2</v>
      </c>
      <c r="E578" s="47">
        <v>7.0000000000000001E-3</v>
      </c>
      <c r="F578" s="36"/>
      <c r="G578" s="36"/>
      <c r="H578" s="37">
        <v>5</v>
      </c>
      <c r="I578" s="37">
        <v>6</v>
      </c>
      <c r="J578" s="38" t="s">
        <v>88</v>
      </c>
      <c r="K578" s="38">
        <v>446</v>
      </c>
      <c r="L578" s="38" t="s">
        <v>89</v>
      </c>
      <c r="M578" s="38">
        <v>1</v>
      </c>
      <c r="N578" s="38" t="s">
        <v>74</v>
      </c>
      <c r="O578" s="72" t="s">
        <v>452</v>
      </c>
      <c r="P578" s="72" t="s">
        <v>373</v>
      </c>
      <c r="Q578" s="72" t="s">
        <v>284</v>
      </c>
      <c r="R578" s="72" t="s">
        <v>413</v>
      </c>
      <c r="S578" s="72" t="s">
        <v>299</v>
      </c>
      <c r="T578" s="39">
        <v>1</v>
      </c>
      <c r="U578" s="39">
        <v>2019</v>
      </c>
      <c r="V578" s="39" t="s">
        <v>67</v>
      </c>
      <c r="W578" s="34">
        <v>2</v>
      </c>
      <c r="X578" s="39">
        <v>1</v>
      </c>
      <c r="Y578" s="34" t="s">
        <v>79</v>
      </c>
      <c r="AC578" s="34" t="str">
        <f>_xlfn.XLOOKUP(J578,'COUNTRY CODES'!$B$2:$B$252,'COUNTRY CODES'!$A$2:$A$252,"")</f>
        <v xml:space="preserve">840; </v>
      </c>
    </row>
    <row r="579" spans="1:29" s="34" customFormat="1" ht="16" customHeight="1">
      <c r="A579" s="46" t="s">
        <v>78</v>
      </c>
      <c r="B579" s="34">
        <f t="shared" si="10"/>
        <v>71</v>
      </c>
      <c r="C579" s="34">
        <v>45</v>
      </c>
      <c r="D579" s="48">
        <v>0.183</v>
      </c>
      <c r="E579" s="47">
        <v>0.26400000000000001</v>
      </c>
      <c r="F579" s="36"/>
      <c r="G579" s="36"/>
      <c r="H579" s="37">
        <v>5</v>
      </c>
      <c r="I579" s="37">
        <v>5</v>
      </c>
      <c r="J579" s="38" t="s">
        <v>88</v>
      </c>
      <c r="K579" s="38">
        <v>245</v>
      </c>
      <c r="L579" s="38" t="s">
        <v>89</v>
      </c>
      <c r="M579" s="38">
        <v>1</v>
      </c>
      <c r="N579" s="38" t="s">
        <v>90</v>
      </c>
      <c r="O579" s="72" t="s">
        <v>452</v>
      </c>
      <c r="P579" s="72" t="s">
        <v>373</v>
      </c>
      <c r="Q579" s="72" t="s">
        <v>284</v>
      </c>
      <c r="R579" s="72" t="s">
        <v>413</v>
      </c>
      <c r="S579" s="72" t="s">
        <v>299</v>
      </c>
      <c r="T579" s="39">
        <v>1</v>
      </c>
      <c r="U579" s="39">
        <v>2019</v>
      </c>
      <c r="V579" s="39" t="s">
        <v>67</v>
      </c>
      <c r="W579" s="34">
        <v>2</v>
      </c>
      <c r="X579" s="39">
        <v>1</v>
      </c>
      <c r="Y579" s="34" t="s">
        <v>79</v>
      </c>
      <c r="AC579" s="34" t="str">
        <f>_xlfn.XLOOKUP(J579,'COUNTRY CODES'!$B$2:$B$252,'COUNTRY CODES'!$A$2:$A$252,"")</f>
        <v xml:space="preserve">840; </v>
      </c>
    </row>
    <row r="580" spans="1:29" s="34" customFormat="1" ht="16" customHeight="1">
      <c r="A580" s="46" t="s">
        <v>78</v>
      </c>
      <c r="B580" s="34">
        <f t="shared" si="10"/>
        <v>71</v>
      </c>
      <c r="C580" s="34">
        <v>46</v>
      </c>
      <c r="D580" s="48">
        <v>-2.1999999999999999E-2</v>
      </c>
      <c r="E580" s="47">
        <v>7.9000000000000001E-2</v>
      </c>
      <c r="F580" s="36"/>
      <c r="G580" s="36"/>
      <c r="H580" s="37">
        <v>5</v>
      </c>
      <c r="I580" s="37">
        <v>5</v>
      </c>
      <c r="J580" s="38" t="s">
        <v>88</v>
      </c>
      <c r="K580" s="38">
        <v>394</v>
      </c>
      <c r="L580" s="38" t="s">
        <v>89</v>
      </c>
      <c r="M580" s="38">
        <v>1</v>
      </c>
      <c r="N580" s="38" t="s">
        <v>90</v>
      </c>
      <c r="O580" s="72" t="s">
        <v>452</v>
      </c>
      <c r="P580" s="72" t="s">
        <v>373</v>
      </c>
      <c r="Q580" s="72" t="s">
        <v>284</v>
      </c>
      <c r="R580" s="72" t="s">
        <v>413</v>
      </c>
      <c r="S580" s="72" t="s">
        <v>299</v>
      </c>
      <c r="T580" s="39">
        <v>1</v>
      </c>
      <c r="U580" s="39">
        <v>2019</v>
      </c>
      <c r="V580" s="39" t="s">
        <v>67</v>
      </c>
      <c r="W580" s="34">
        <v>2</v>
      </c>
      <c r="X580" s="39">
        <v>1</v>
      </c>
      <c r="Y580" s="34" t="s">
        <v>79</v>
      </c>
      <c r="AC580" s="34" t="str">
        <f>_xlfn.XLOOKUP(J580,'COUNTRY CODES'!$B$2:$B$252,'COUNTRY CODES'!$A$2:$A$252,"")</f>
        <v xml:space="preserve">840; </v>
      </c>
    </row>
    <row r="581" spans="1:29" s="34" customFormat="1" ht="16" customHeight="1">
      <c r="A581" s="46" t="s">
        <v>78</v>
      </c>
      <c r="B581" s="34">
        <f t="shared" si="10"/>
        <v>71</v>
      </c>
      <c r="C581" s="34">
        <v>47</v>
      </c>
      <c r="D581" s="48">
        <v>0.247</v>
      </c>
      <c r="E581" s="47">
        <v>0.36199999999999999</v>
      </c>
      <c r="F581" s="36"/>
      <c r="G581" s="36"/>
      <c r="H581" s="37">
        <v>5</v>
      </c>
      <c r="I581" s="37">
        <v>5</v>
      </c>
      <c r="J581" s="38" t="s">
        <v>88</v>
      </c>
      <c r="K581" s="38">
        <v>395</v>
      </c>
      <c r="L581" s="38" t="s">
        <v>89</v>
      </c>
      <c r="M581" s="38">
        <v>1</v>
      </c>
      <c r="N581" s="38" t="s">
        <v>90</v>
      </c>
      <c r="O581" s="72" t="s">
        <v>452</v>
      </c>
      <c r="P581" s="72" t="s">
        <v>373</v>
      </c>
      <c r="Q581" s="72" t="s">
        <v>284</v>
      </c>
      <c r="R581" s="72" t="s">
        <v>413</v>
      </c>
      <c r="S581" s="72" t="s">
        <v>299</v>
      </c>
      <c r="T581" s="39">
        <v>1</v>
      </c>
      <c r="U581" s="39">
        <v>2019</v>
      </c>
      <c r="V581" s="39" t="s">
        <v>67</v>
      </c>
      <c r="W581" s="34">
        <v>2</v>
      </c>
      <c r="X581" s="39">
        <v>1</v>
      </c>
      <c r="Y581" s="34" t="s">
        <v>79</v>
      </c>
      <c r="AC581" s="34" t="str">
        <f>_xlfn.XLOOKUP(J581,'COUNTRY CODES'!$B$2:$B$252,'COUNTRY CODES'!$A$2:$A$252,"")</f>
        <v xml:space="preserve">840; </v>
      </c>
    </row>
    <row r="582" spans="1:29" s="34" customFormat="1" ht="16" customHeight="1">
      <c r="A582" s="46" t="s">
        <v>78</v>
      </c>
      <c r="B582" s="34">
        <f t="shared" si="10"/>
        <v>71</v>
      </c>
      <c r="C582" s="34">
        <v>48</v>
      </c>
      <c r="D582" s="48">
        <v>1.7000000000000001E-2</v>
      </c>
      <c r="E582" s="47">
        <v>0.20799999999999999</v>
      </c>
      <c r="F582" s="36"/>
      <c r="G582" s="36"/>
      <c r="H582" s="37">
        <v>5</v>
      </c>
      <c r="I582" s="37">
        <v>5</v>
      </c>
      <c r="J582" s="38" t="s">
        <v>88</v>
      </c>
      <c r="K582" s="38">
        <v>393</v>
      </c>
      <c r="L582" s="38" t="s">
        <v>89</v>
      </c>
      <c r="M582" s="38">
        <v>1</v>
      </c>
      <c r="N582" s="38" t="s">
        <v>90</v>
      </c>
      <c r="O582" s="72" t="s">
        <v>452</v>
      </c>
      <c r="P582" s="72" t="s">
        <v>373</v>
      </c>
      <c r="Q582" s="72" t="s">
        <v>284</v>
      </c>
      <c r="R582" s="72" t="s">
        <v>413</v>
      </c>
      <c r="S582" s="72" t="s">
        <v>299</v>
      </c>
      <c r="T582" s="39">
        <v>1</v>
      </c>
      <c r="U582" s="39">
        <v>2019</v>
      </c>
      <c r="V582" s="39" t="s">
        <v>67</v>
      </c>
      <c r="W582" s="34">
        <v>2</v>
      </c>
      <c r="X582" s="39">
        <v>1</v>
      </c>
      <c r="Y582" s="34" t="s">
        <v>79</v>
      </c>
      <c r="AC582" s="34" t="str">
        <f>_xlfn.XLOOKUP(J582,'COUNTRY CODES'!$B$2:$B$252,'COUNTRY CODES'!$A$2:$A$252,"")</f>
        <v xml:space="preserve">840; </v>
      </c>
    </row>
    <row r="583" spans="1:29" s="34" customFormat="1" ht="16" customHeight="1">
      <c r="A583" s="46" t="s">
        <v>78</v>
      </c>
      <c r="B583" s="34">
        <f t="shared" si="10"/>
        <v>71</v>
      </c>
      <c r="C583" s="34">
        <v>49</v>
      </c>
      <c r="D583" s="48">
        <v>-0.126</v>
      </c>
      <c r="E583" s="47">
        <v>0.21199999999999999</v>
      </c>
      <c r="F583" s="36"/>
      <c r="G583" s="36"/>
      <c r="H583" s="37">
        <v>5</v>
      </c>
      <c r="I583" s="37">
        <v>5</v>
      </c>
      <c r="J583" s="38" t="s">
        <v>88</v>
      </c>
      <c r="K583" s="38">
        <v>394</v>
      </c>
      <c r="L583" s="38" t="s">
        <v>89</v>
      </c>
      <c r="M583" s="38">
        <v>1</v>
      </c>
      <c r="N583" s="38" t="s">
        <v>90</v>
      </c>
      <c r="O583" s="72" t="s">
        <v>452</v>
      </c>
      <c r="P583" s="72" t="s">
        <v>373</v>
      </c>
      <c r="Q583" s="72" t="s">
        <v>284</v>
      </c>
      <c r="R583" s="72" t="s">
        <v>413</v>
      </c>
      <c r="S583" s="72" t="s">
        <v>299</v>
      </c>
      <c r="T583" s="39">
        <v>1</v>
      </c>
      <c r="U583" s="39">
        <v>2019</v>
      </c>
      <c r="V583" s="39" t="s">
        <v>67</v>
      </c>
      <c r="W583" s="34">
        <v>2</v>
      </c>
      <c r="X583" s="39">
        <v>1</v>
      </c>
      <c r="Y583" s="34" t="s">
        <v>79</v>
      </c>
      <c r="AC583" s="34" t="str">
        <f>_xlfn.XLOOKUP(J583,'COUNTRY CODES'!$B$2:$B$252,'COUNTRY CODES'!$A$2:$A$252,"")</f>
        <v xml:space="preserve">840; </v>
      </c>
    </row>
    <row r="584" spans="1:29" s="34" customFormat="1" ht="16" customHeight="1">
      <c r="A584" s="46" t="s">
        <v>78</v>
      </c>
      <c r="B584" s="34">
        <f t="shared" si="10"/>
        <v>71</v>
      </c>
      <c r="C584" s="34">
        <v>50</v>
      </c>
      <c r="D584" s="48">
        <v>0</v>
      </c>
      <c r="E584" s="47">
        <v>0.254</v>
      </c>
      <c r="F584" s="36"/>
      <c r="G584" s="36"/>
      <c r="H584" s="37">
        <v>5</v>
      </c>
      <c r="I584" s="37">
        <v>5</v>
      </c>
      <c r="J584" s="38" t="s">
        <v>88</v>
      </c>
      <c r="K584" s="38">
        <v>390</v>
      </c>
      <c r="L584" s="38" t="s">
        <v>89</v>
      </c>
      <c r="M584" s="38">
        <v>1</v>
      </c>
      <c r="N584" s="38" t="s">
        <v>90</v>
      </c>
      <c r="O584" s="72" t="s">
        <v>452</v>
      </c>
      <c r="P584" s="72" t="s">
        <v>373</v>
      </c>
      <c r="Q584" s="72" t="s">
        <v>284</v>
      </c>
      <c r="R584" s="72" t="s">
        <v>413</v>
      </c>
      <c r="S584" s="72" t="s">
        <v>299</v>
      </c>
      <c r="T584" s="39">
        <v>1</v>
      </c>
      <c r="U584" s="39">
        <v>2019</v>
      </c>
      <c r="V584" s="39" t="s">
        <v>67</v>
      </c>
      <c r="W584" s="34">
        <v>2</v>
      </c>
      <c r="X584" s="39">
        <v>1</v>
      </c>
      <c r="Y584" s="34" t="s">
        <v>79</v>
      </c>
      <c r="AC584" s="34" t="str">
        <f>_xlfn.XLOOKUP(J584,'COUNTRY CODES'!$B$2:$B$252,'COUNTRY CODES'!$A$2:$A$252,"")</f>
        <v xml:space="preserve">840; </v>
      </c>
    </row>
    <row r="585" spans="1:29" s="34" customFormat="1" ht="16" customHeight="1">
      <c r="A585" s="46" t="s">
        <v>78</v>
      </c>
      <c r="B585" s="34">
        <f t="shared" si="10"/>
        <v>71</v>
      </c>
      <c r="C585" s="34">
        <v>51</v>
      </c>
      <c r="D585" s="48">
        <v>0.26</v>
      </c>
      <c r="E585" s="47">
        <v>1.7829999999999999</v>
      </c>
      <c r="F585" s="36"/>
      <c r="G585" s="36"/>
      <c r="H585" s="37">
        <v>5</v>
      </c>
      <c r="I585" s="37">
        <v>5</v>
      </c>
      <c r="J585" s="38" t="s">
        <v>88</v>
      </c>
      <c r="K585" s="38">
        <v>225</v>
      </c>
      <c r="L585" s="38" t="s">
        <v>89</v>
      </c>
      <c r="M585" s="38">
        <v>1</v>
      </c>
      <c r="N585" s="38" t="s">
        <v>90</v>
      </c>
      <c r="O585" s="72" t="s">
        <v>452</v>
      </c>
      <c r="P585" s="72" t="s">
        <v>373</v>
      </c>
      <c r="Q585" s="72" t="s">
        <v>284</v>
      </c>
      <c r="R585" s="72" t="s">
        <v>413</v>
      </c>
      <c r="S585" s="72" t="s">
        <v>299</v>
      </c>
      <c r="T585" s="39">
        <v>1</v>
      </c>
      <c r="U585" s="39">
        <v>2019</v>
      </c>
      <c r="V585" s="39" t="s">
        <v>67</v>
      </c>
      <c r="W585" s="34">
        <v>2</v>
      </c>
      <c r="X585" s="39">
        <v>1</v>
      </c>
      <c r="Y585" s="34" t="s">
        <v>79</v>
      </c>
      <c r="AC585" s="34" t="str">
        <f>_xlfn.XLOOKUP(J585,'COUNTRY CODES'!$B$2:$B$252,'COUNTRY CODES'!$A$2:$A$252,"")</f>
        <v xml:space="preserve">840; </v>
      </c>
    </row>
    <row r="586" spans="1:29" s="34" customFormat="1" ht="16" customHeight="1">
      <c r="A586" s="46" t="s">
        <v>78</v>
      </c>
      <c r="B586" s="34">
        <f t="shared" si="10"/>
        <v>71</v>
      </c>
      <c r="C586" s="34">
        <v>52</v>
      </c>
      <c r="D586" s="48">
        <v>0.06</v>
      </c>
      <c r="E586" s="47">
        <v>0.23899999999999999</v>
      </c>
      <c r="F586" s="36"/>
      <c r="G586" s="36"/>
      <c r="H586" s="37">
        <v>5</v>
      </c>
      <c r="I586" s="37">
        <v>5</v>
      </c>
      <c r="J586" s="38" t="s">
        <v>88</v>
      </c>
      <c r="K586" s="38">
        <v>382</v>
      </c>
      <c r="L586" s="38" t="s">
        <v>89</v>
      </c>
      <c r="M586" s="38">
        <v>1</v>
      </c>
      <c r="N586" s="38" t="s">
        <v>90</v>
      </c>
      <c r="O586" s="72" t="s">
        <v>452</v>
      </c>
      <c r="P586" s="72" t="s">
        <v>373</v>
      </c>
      <c r="Q586" s="72" t="s">
        <v>284</v>
      </c>
      <c r="R586" s="72" t="s">
        <v>413</v>
      </c>
      <c r="S586" s="72" t="s">
        <v>299</v>
      </c>
      <c r="T586" s="39">
        <v>1</v>
      </c>
      <c r="U586" s="39">
        <v>2019</v>
      </c>
      <c r="V586" s="39" t="s">
        <v>67</v>
      </c>
      <c r="W586" s="34">
        <v>2</v>
      </c>
      <c r="X586" s="39">
        <v>1</v>
      </c>
      <c r="Y586" s="34" t="s">
        <v>79</v>
      </c>
      <c r="AC586" s="34" t="str">
        <f>_xlfn.XLOOKUP(J586,'COUNTRY CODES'!$B$2:$B$252,'COUNTRY CODES'!$A$2:$A$252,"")</f>
        <v xml:space="preserve">840; </v>
      </c>
    </row>
    <row r="587" spans="1:29" s="34" customFormat="1" ht="16" customHeight="1">
      <c r="A587" s="46" t="s">
        <v>78</v>
      </c>
      <c r="B587" s="34">
        <f t="shared" si="10"/>
        <v>71</v>
      </c>
      <c r="C587" s="34">
        <v>53</v>
      </c>
      <c r="D587" s="48">
        <v>-0.04</v>
      </c>
      <c r="E587" s="47">
        <v>3.5999999999999997E-2</v>
      </c>
      <c r="F587" s="36"/>
      <c r="G587" s="36"/>
      <c r="H587" s="37">
        <v>5</v>
      </c>
      <c r="I587" s="37">
        <v>5</v>
      </c>
      <c r="J587" s="38" t="s">
        <v>88</v>
      </c>
      <c r="K587" s="38">
        <v>394</v>
      </c>
      <c r="L587" s="38" t="s">
        <v>89</v>
      </c>
      <c r="M587" s="38">
        <v>1</v>
      </c>
      <c r="N587" s="38" t="s">
        <v>90</v>
      </c>
      <c r="O587" s="72" t="s">
        <v>452</v>
      </c>
      <c r="P587" s="72" t="s">
        <v>373</v>
      </c>
      <c r="Q587" s="72" t="s">
        <v>284</v>
      </c>
      <c r="R587" s="72" t="s">
        <v>413</v>
      </c>
      <c r="S587" s="72" t="s">
        <v>299</v>
      </c>
      <c r="T587" s="39">
        <v>1</v>
      </c>
      <c r="U587" s="39">
        <v>2019</v>
      </c>
      <c r="V587" s="39" t="s">
        <v>67</v>
      </c>
      <c r="W587" s="34">
        <v>2</v>
      </c>
      <c r="X587" s="39">
        <v>1</v>
      </c>
      <c r="Y587" s="34" t="s">
        <v>79</v>
      </c>
      <c r="AC587" s="34" t="str">
        <f>_xlfn.XLOOKUP(J587,'COUNTRY CODES'!$B$2:$B$252,'COUNTRY CODES'!$A$2:$A$252,"")</f>
        <v xml:space="preserve">840; </v>
      </c>
    </row>
    <row r="588" spans="1:29" s="34" customFormat="1" ht="16" customHeight="1">
      <c r="A588" s="46" t="s">
        <v>78</v>
      </c>
      <c r="B588" s="34">
        <f t="shared" si="10"/>
        <v>71</v>
      </c>
      <c r="C588" s="34">
        <v>54</v>
      </c>
      <c r="D588" s="48">
        <v>0.17100000000000001</v>
      </c>
      <c r="E588" s="47">
        <v>0.78500000000000003</v>
      </c>
      <c r="F588" s="36"/>
      <c r="G588" s="36"/>
      <c r="H588" s="37">
        <v>5</v>
      </c>
      <c r="I588" s="37">
        <v>5</v>
      </c>
      <c r="J588" s="38" t="s">
        <v>88</v>
      </c>
      <c r="K588" s="38">
        <v>393</v>
      </c>
      <c r="L588" s="38" t="s">
        <v>89</v>
      </c>
      <c r="M588" s="38">
        <v>1</v>
      </c>
      <c r="N588" s="38" t="s">
        <v>90</v>
      </c>
      <c r="O588" s="72" t="s">
        <v>452</v>
      </c>
      <c r="P588" s="72" t="s">
        <v>373</v>
      </c>
      <c r="Q588" s="72" t="s">
        <v>284</v>
      </c>
      <c r="R588" s="72" t="s">
        <v>413</v>
      </c>
      <c r="S588" s="72" t="s">
        <v>299</v>
      </c>
      <c r="T588" s="39">
        <v>1</v>
      </c>
      <c r="U588" s="39">
        <v>2019</v>
      </c>
      <c r="V588" s="39" t="s">
        <v>67</v>
      </c>
      <c r="W588" s="34">
        <v>2</v>
      </c>
      <c r="X588" s="39">
        <v>1</v>
      </c>
      <c r="Y588" s="34" t="s">
        <v>79</v>
      </c>
      <c r="AC588" s="34" t="str">
        <f>_xlfn.XLOOKUP(J588,'COUNTRY CODES'!$B$2:$B$252,'COUNTRY CODES'!$A$2:$A$252,"")</f>
        <v xml:space="preserve">840; </v>
      </c>
    </row>
    <row r="589" spans="1:29" s="34" customFormat="1" ht="16" customHeight="1">
      <c r="A589" s="46" t="s">
        <v>78</v>
      </c>
      <c r="B589" s="34">
        <f t="shared" ref="B589:B637" si="11">IF(C589=1,B588+1,B588)</f>
        <v>71</v>
      </c>
      <c r="C589" s="34">
        <v>55</v>
      </c>
      <c r="D589" s="48">
        <v>-0.35299999999999998</v>
      </c>
      <c r="E589" s="47">
        <v>0.54400000000000004</v>
      </c>
      <c r="F589" s="36"/>
      <c r="G589" s="36"/>
      <c r="H589" s="37">
        <v>5</v>
      </c>
      <c r="I589" s="37">
        <v>5</v>
      </c>
      <c r="J589" s="38" t="s">
        <v>88</v>
      </c>
      <c r="K589" s="38">
        <v>394</v>
      </c>
      <c r="L589" s="38" t="s">
        <v>89</v>
      </c>
      <c r="M589" s="38">
        <v>1</v>
      </c>
      <c r="N589" s="38" t="s">
        <v>90</v>
      </c>
      <c r="O589" s="72" t="s">
        <v>452</v>
      </c>
      <c r="P589" s="72" t="s">
        <v>373</v>
      </c>
      <c r="Q589" s="72" t="s">
        <v>284</v>
      </c>
      <c r="R589" s="72" t="s">
        <v>413</v>
      </c>
      <c r="S589" s="72" t="s">
        <v>299</v>
      </c>
      <c r="T589" s="39">
        <v>1</v>
      </c>
      <c r="U589" s="39">
        <v>2019</v>
      </c>
      <c r="V589" s="39" t="s">
        <v>67</v>
      </c>
      <c r="W589" s="34">
        <v>2</v>
      </c>
      <c r="X589" s="39">
        <v>1</v>
      </c>
      <c r="Y589" s="34" t="s">
        <v>79</v>
      </c>
      <c r="AC589" s="34" t="str">
        <f>_xlfn.XLOOKUP(J589,'COUNTRY CODES'!$B$2:$B$252,'COUNTRY CODES'!$A$2:$A$252,"")</f>
        <v xml:space="preserve">840; </v>
      </c>
    </row>
    <row r="590" spans="1:29" s="34" customFormat="1" ht="16" customHeight="1">
      <c r="A590" s="46" t="s">
        <v>78</v>
      </c>
      <c r="B590" s="34">
        <f t="shared" si="11"/>
        <v>71</v>
      </c>
      <c r="C590" s="34">
        <v>56</v>
      </c>
      <c r="D590" s="48">
        <v>4.2000000000000003E-2</v>
      </c>
      <c r="E590" s="47">
        <v>0.19800000000000001</v>
      </c>
      <c r="F590" s="36"/>
      <c r="G590" s="36"/>
      <c r="H590" s="37">
        <v>5</v>
      </c>
      <c r="I590" s="37">
        <v>6</v>
      </c>
      <c r="J590" s="38" t="s">
        <v>88</v>
      </c>
      <c r="K590" s="38">
        <v>245</v>
      </c>
      <c r="L590" s="38" t="s">
        <v>89</v>
      </c>
      <c r="M590" s="38">
        <v>1</v>
      </c>
      <c r="N590" s="38" t="s">
        <v>90</v>
      </c>
      <c r="O590" s="72" t="s">
        <v>452</v>
      </c>
      <c r="P590" s="72" t="s">
        <v>373</v>
      </c>
      <c r="Q590" s="72" t="s">
        <v>284</v>
      </c>
      <c r="R590" s="72" t="s">
        <v>413</v>
      </c>
      <c r="S590" s="72" t="s">
        <v>299</v>
      </c>
      <c r="T590" s="39">
        <v>1</v>
      </c>
      <c r="U590" s="39">
        <v>2019</v>
      </c>
      <c r="V590" s="39" t="s">
        <v>67</v>
      </c>
      <c r="W590" s="34">
        <v>2</v>
      </c>
      <c r="X590" s="39">
        <v>1</v>
      </c>
      <c r="Y590" s="34" t="s">
        <v>79</v>
      </c>
      <c r="AC590" s="34" t="str">
        <f>_xlfn.XLOOKUP(J590,'COUNTRY CODES'!$B$2:$B$252,'COUNTRY CODES'!$A$2:$A$252,"")</f>
        <v xml:space="preserve">840; </v>
      </c>
    </row>
    <row r="591" spans="1:29" s="34" customFormat="1" ht="16" customHeight="1">
      <c r="A591" s="46" t="s">
        <v>78</v>
      </c>
      <c r="B591" s="34">
        <f t="shared" si="11"/>
        <v>71</v>
      </c>
      <c r="C591" s="34">
        <v>57</v>
      </c>
      <c r="D591" s="48">
        <v>3.9E-2</v>
      </c>
      <c r="E591" s="47">
        <v>0.12</v>
      </c>
      <c r="F591" s="36"/>
      <c r="G591" s="36"/>
      <c r="H591" s="37">
        <v>5</v>
      </c>
      <c r="I591" s="37">
        <v>6</v>
      </c>
      <c r="J591" s="38" t="s">
        <v>88</v>
      </c>
      <c r="K591" s="38">
        <v>394</v>
      </c>
      <c r="L591" s="38" t="s">
        <v>89</v>
      </c>
      <c r="M591" s="38">
        <v>1</v>
      </c>
      <c r="N591" s="38" t="s">
        <v>90</v>
      </c>
      <c r="O591" s="72" t="s">
        <v>452</v>
      </c>
      <c r="P591" s="72" t="s">
        <v>373</v>
      </c>
      <c r="Q591" s="72" t="s">
        <v>284</v>
      </c>
      <c r="R591" s="72" t="s">
        <v>413</v>
      </c>
      <c r="S591" s="72" t="s">
        <v>299</v>
      </c>
      <c r="T591" s="39">
        <v>1</v>
      </c>
      <c r="U591" s="39">
        <v>2019</v>
      </c>
      <c r="V591" s="39" t="s">
        <v>67</v>
      </c>
      <c r="W591" s="34">
        <v>2</v>
      </c>
      <c r="X591" s="39">
        <v>1</v>
      </c>
      <c r="Y591" s="34" t="s">
        <v>79</v>
      </c>
      <c r="AC591" s="34" t="str">
        <f>_xlfn.XLOOKUP(J591,'COUNTRY CODES'!$B$2:$B$252,'COUNTRY CODES'!$A$2:$A$252,"")</f>
        <v xml:space="preserve">840; </v>
      </c>
    </row>
    <row r="592" spans="1:29" s="34" customFormat="1" ht="16" customHeight="1">
      <c r="A592" s="46" t="s">
        <v>78</v>
      </c>
      <c r="B592" s="34">
        <f t="shared" si="11"/>
        <v>71</v>
      </c>
      <c r="C592" s="34">
        <v>58</v>
      </c>
      <c r="D592" s="48">
        <v>-4.5999999999999999E-2</v>
      </c>
      <c r="E592" s="47">
        <v>0.36399999999999999</v>
      </c>
      <c r="F592" s="36"/>
      <c r="G592" s="36"/>
      <c r="H592" s="37">
        <v>5</v>
      </c>
      <c r="I592" s="37">
        <v>6</v>
      </c>
      <c r="J592" s="38" t="s">
        <v>88</v>
      </c>
      <c r="K592" s="38">
        <v>395</v>
      </c>
      <c r="L592" s="38" t="s">
        <v>89</v>
      </c>
      <c r="M592" s="38">
        <v>1</v>
      </c>
      <c r="N592" s="38" t="s">
        <v>90</v>
      </c>
      <c r="O592" s="72" t="s">
        <v>452</v>
      </c>
      <c r="P592" s="72" t="s">
        <v>373</v>
      </c>
      <c r="Q592" s="72" t="s">
        <v>284</v>
      </c>
      <c r="R592" s="72" t="s">
        <v>413</v>
      </c>
      <c r="S592" s="72" t="s">
        <v>299</v>
      </c>
      <c r="T592" s="39">
        <v>1</v>
      </c>
      <c r="U592" s="39">
        <v>2019</v>
      </c>
      <c r="V592" s="39" t="s">
        <v>67</v>
      </c>
      <c r="W592" s="34">
        <v>2</v>
      </c>
      <c r="X592" s="39">
        <v>1</v>
      </c>
      <c r="Y592" s="34" t="s">
        <v>79</v>
      </c>
      <c r="AC592" s="34" t="str">
        <f>_xlfn.XLOOKUP(J592,'COUNTRY CODES'!$B$2:$B$252,'COUNTRY CODES'!$A$2:$A$252,"")</f>
        <v xml:space="preserve">840; </v>
      </c>
    </row>
    <row r="593" spans="1:29" s="34" customFormat="1" ht="16" customHeight="1">
      <c r="A593" s="46" t="s">
        <v>78</v>
      </c>
      <c r="B593" s="34">
        <f t="shared" si="11"/>
        <v>71</v>
      </c>
      <c r="C593" s="34">
        <v>59</v>
      </c>
      <c r="D593" s="48">
        <v>-0.11700000000000001</v>
      </c>
      <c r="E593" s="47">
        <v>0.154</v>
      </c>
      <c r="F593" s="36"/>
      <c r="G593" s="36"/>
      <c r="H593" s="37">
        <v>5</v>
      </c>
      <c r="I593" s="37">
        <v>6</v>
      </c>
      <c r="J593" s="38" t="s">
        <v>88</v>
      </c>
      <c r="K593" s="38">
        <v>393</v>
      </c>
      <c r="L593" s="38" t="s">
        <v>89</v>
      </c>
      <c r="M593" s="38">
        <v>1</v>
      </c>
      <c r="N593" s="38" t="s">
        <v>90</v>
      </c>
      <c r="O593" s="72" t="s">
        <v>452</v>
      </c>
      <c r="P593" s="72" t="s">
        <v>373</v>
      </c>
      <c r="Q593" s="72" t="s">
        <v>284</v>
      </c>
      <c r="R593" s="72" t="s">
        <v>413</v>
      </c>
      <c r="S593" s="72" t="s">
        <v>299</v>
      </c>
      <c r="T593" s="39">
        <v>1</v>
      </c>
      <c r="U593" s="39">
        <v>2019</v>
      </c>
      <c r="V593" s="39" t="s">
        <v>67</v>
      </c>
      <c r="W593" s="34">
        <v>2</v>
      </c>
      <c r="X593" s="39">
        <v>1</v>
      </c>
      <c r="Y593" s="34" t="s">
        <v>79</v>
      </c>
      <c r="AC593" s="34" t="str">
        <f>_xlfn.XLOOKUP(J593,'COUNTRY CODES'!$B$2:$B$252,'COUNTRY CODES'!$A$2:$A$252,"")</f>
        <v xml:space="preserve">840; </v>
      </c>
    </row>
    <row r="594" spans="1:29" s="34" customFormat="1" ht="16" customHeight="1">
      <c r="A594" s="46" t="s">
        <v>78</v>
      </c>
      <c r="B594" s="34">
        <f t="shared" si="11"/>
        <v>71</v>
      </c>
      <c r="C594" s="34">
        <v>60</v>
      </c>
      <c r="D594" s="48">
        <v>2.9000000000000001E-2</v>
      </c>
      <c r="E594" s="47">
        <v>0.27100000000000002</v>
      </c>
      <c r="F594" s="36"/>
      <c r="G594" s="36"/>
      <c r="H594" s="37">
        <v>5</v>
      </c>
      <c r="I594" s="37">
        <v>6</v>
      </c>
      <c r="J594" s="38" t="s">
        <v>88</v>
      </c>
      <c r="K594" s="38">
        <v>394</v>
      </c>
      <c r="L594" s="38" t="s">
        <v>89</v>
      </c>
      <c r="M594" s="38">
        <v>1</v>
      </c>
      <c r="N594" s="38" t="s">
        <v>90</v>
      </c>
      <c r="O594" s="72" t="s">
        <v>452</v>
      </c>
      <c r="P594" s="72" t="s">
        <v>373</v>
      </c>
      <c r="Q594" s="72" t="s">
        <v>284</v>
      </c>
      <c r="R594" s="72" t="s">
        <v>413</v>
      </c>
      <c r="S594" s="72" t="s">
        <v>299</v>
      </c>
      <c r="T594" s="39">
        <v>1</v>
      </c>
      <c r="U594" s="39">
        <v>2019</v>
      </c>
      <c r="V594" s="39" t="s">
        <v>67</v>
      </c>
      <c r="W594" s="34">
        <v>2</v>
      </c>
      <c r="X594" s="39">
        <v>1</v>
      </c>
      <c r="Y594" s="34" t="s">
        <v>79</v>
      </c>
      <c r="AC594" s="34" t="str">
        <f>_xlfn.XLOOKUP(J594,'COUNTRY CODES'!$B$2:$B$252,'COUNTRY CODES'!$A$2:$A$252,"")</f>
        <v xml:space="preserve">840; </v>
      </c>
    </row>
    <row r="595" spans="1:29" s="34" customFormat="1" ht="16" customHeight="1">
      <c r="A595" s="46" t="s">
        <v>78</v>
      </c>
      <c r="B595" s="34">
        <f t="shared" si="11"/>
        <v>71</v>
      </c>
      <c r="C595" s="34">
        <v>61</v>
      </c>
      <c r="D595" s="48">
        <v>-8.0000000000000002E-3</v>
      </c>
      <c r="E595" s="47">
        <v>0.09</v>
      </c>
      <c r="F595" s="36"/>
      <c r="G595" s="36"/>
      <c r="H595" s="37">
        <v>5</v>
      </c>
      <c r="I595" s="37">
        <v>6</v>
      </c>
      <c r="J595" s="38" t="s">
        <v>88</v>
      </c>
      <c r="K595" s="38">
        <v>390</v>
      </c>
      <c r="L595" s="38" t="s">
        <v>89</v>
      </c>
      <c r="M595" s="38">
        <v>1</v>
      </c>
      <c r="N595" s="38" t="s">
        <v>90</v>
      </c>
      <c r="O595" s="72" t="s">
        <v>452</v>
      </c>
      <c r="P595" s="72" t="s">
        <v>373</v>
      </c>
      <c r="Q595" s="72" t="s">
        <v>284</v>
      </c>
      <c r="R595" s="72" t="s">
        <v>413</v>
      </c>
      <c r="S595" s="72" t="s">
        <v>299</v>
      </c>
      <c r="T595" s="39">
        <v>1</v>
      </c>
      <c r="U595" s="39">
        <v>2019</v>
      </c>
      <c r="V595" s="39" t="s">
        <v>67</v>
      </c>
      <c r="W595" s="34">
        <v>2</v>
      </c>
      <c r="X595" s="39">
        <v>1</v>
      </c>
      <c r="Y595" s="34" t="s">
        <v>79</v>
      </c>
      <c r="AC595" s="34" t="str">
        <f>_xlfn.XLOOKUP(J595,'COUNTRY CODES'!$B$2:$B$252,'COUNTRY CODES'!$A$2:$A$252,"")</f>
        <v xml:space="preserve">840; </v>
      </c>
    </row>
    <row r="596" spans="1:29" s="34" customFormat="1" ht="16" customHeight="1">
      <c r="A596" s="46" t="s">
        <v>78</v>
      </c>
      <c r="B596" s="34">
        <f t="shared" si="11"/>
        <v>71</v>
      </c>
      <c r="C596" s="34">
        <v>62</v>
      </c>
      <c r="D596" s="48">
        <v>0.25</v>
      </c>
      <c r="E596" s="47">
        <v>1.052</v>
      </c>
      <c r="F596" s="36"/>
      <c r="G596" s="36"/>
      <c r="H596" s="37">
        <v>5</v>
      </c>
      <c r="I596" s="37">
        <v>6</v>
      </c>
      <c r="J596" s="38" t="s">
        <v>88</v>
      </c>
      <c r="K596" s="38">
        <v>225</v>
      </c>
      <c r="L596" s="38" t="s">
        <v>89</v>
      </c>
      <c r="M596" s="38">
        <v>1</v>
      </c>
      <c r="N596" s="38" t="s">
        <v>90</v>
      </c>
      <c r="O596" s="72" t="s">
        <v>452</v>
      </c>
      <c r="P596" s="72" t="s">
        <v>373</v>
      </c>
      <c r="Q596" s="72" t="s">
        <v>284</v>
      </c>
      <c r="R596" s="72" t="s">
        <v>413</v>
      </c>
      <c r="S596" s="72" t="s">
        <v>299</v>
      </c>
      <c r="T596" s="39">
        <v>1</v>
      </c>
      <c r="U596" s="39">
        <v>2019</v>
      </c>
      <c r="V596" s="39" t="s">
        <v>67</v>
      </c>
      <c r="W596" s="34">
        <v>2</v>
      </c>
      <c r="X596" s="39">
        <v>1</v>
      </c>
      <c r="Y596" s="34" t="s">
        <v>79</v>
      </c>
      <c r="AC596" s="34" t="str">
        <f>_xlfn.XLOOKUP(J596,'COUNTRY CODES'!$B$2:$B$252,'COUNTRY CODES'!$A$2:$A$252,"")</f>
        <v xml:space="preserve">840; </v>
      </c>
    </row>
    <row r="597" spans="1:29" s="34" customFormat="1" ht="16" customHeight="1">
      <c r="A597" s="46" t="s">
        <v>78</v>
      </c>
      <c r="B597" s="34">
        <f t="shared" si="11"/>
        <v>71</v>
      </c>
      <c r="C597" s="34">
        <v>63</v>
      </c>
      <c r="D597" s="48">
        <v>0</v>
      </c>
      <c r="E597" s="47">
        <v>0.08</v>
      </c>
      <c r="F597" s="36"/>
      <c r="G597" s="36"/>
      <c r="H597" s="37">
        <v>5</v>
      </c>
      <c r="I597" s="37">
        <v>6</v>
      </c>
      <c r="J597" s="38" t="s">
        <v>88</v>
      </c>
      <c r="K597" s="38">
        <v>382</v>
      </c>
      <c r="L597" s="38" t="s">
        <v>89</v>
      </c>
      <c r="M597" s="38">
        <v>1</v>
      </c>
      <c r="N597" s="38" t="s">
        <v>90</v>
      </c>
      <c r="O597" s="72" t="s">
        <v>452</v>
      </c>
      <c r="P597" s="72" t="s">
        <v>373</v>
      </c>
      <c r="Q597" s="72" t="s">
        <v>284</v>
      </c>
      <c r="R597" s="72" t="s">
        <v>413</v>
      </c>
      <c r="S597" s="72" t="s">
        <v>299</v>
      </c>
      <c r="T597" s="39">
        <v>1</v>
      </c>
      <c r="U597" s="39">
        <v>2019</v>
      </c>
      <c r="V597" s="39" t="s">
        <v>67</v>
      </c>
      <c r="W597" s="34">
        <v>2</v>
      </c>
      <c r="X597" s="39">
        <v>1</v>
      </c>
      <c r="Y597" s="34" t="s">
        <v>79</v>
      </c>
      <c r="AC597" s="34" t="str">
        <f>_xlfn.XLOOKUP(J597,'COUNTRY CODES'!$B$2:$B$252,'COUNTRY CODES'!$A$2:$A$252,"")</f>
        <v xml:space="preserve">840; </v>
      </c>
    </row>
    <row r="598" spans="1:29" s="34" customFormat="1" ht="16" customHeight="1">
      <c r="A598" s="46" t="s">
        <v>78</v>
      </c>
      <c r="B598" s="34">
        <f t="shared" si="11"/>
        <v>71</v>
      </c>
      <c r="C598" s="34">
        <v>64</v>
      </c>
      <c r="D598" s="48">
        <v>6.0999999999999999E-2</v>
      </c>
      <c r="E598" s="47">
        <v>2.9000000000000001E-2</v>
      </c>
      <c r="F598" s="36"/>
      <c r="G598" s="36"/>
      <c r="H598" s="37">
        <v>5</v>
      </c>
      <c r="I598" s="37">
        <v>6</v>
      </c>
      <c r="J598" s="38" t="s">
        <v>88</v>
      </c>
      <c r="K598" s="38">
        <v>394</v>
      </c>
      <c r="L598" s="38" t="s">
        <v>89</v>
      </c>
      <c r="M598" s="38">
        <v>1</v>
      </c>
      <c r="N598" s="38" t="s">
        <v>90</v>
      </c>
      <c r="O598" s="72" t="s">
        <v>452</v>
      </c>
      <c r="P598" s="72" t="s">
        <v>373</v>
      </c>
      <c r="Q598" s="72" t="s">
        <v>284</v>
      </c>
      <c r="R598" s="72" t="s">
        <v>413</v>
      </c>
      <c r="S598" s="72" t="s">
        <v>299</v>
      </c>
      <c r="T598" s="39">
        <v>1</v>
      </c>
      <c r="U598" s="39">
        <v>2019</v>
      </c>
      <c r="V598" s="39" t="s">
        <v>67</v>
      </c>
      <c r="W598" s="34">
        <v>2</v>
      </c>
      <c r="X598" s="39">
        <v>1</v>
      </c>
      <c r="Y598" s="34" t="s">
        <v>79</v>
      </c>
      <c r="AC598" s="34" t="str">
        <f>_xlfn.XLOOKUP(J598,'COUNTRY CODES'!$B$2:$B$252,'COUNTRY CODES'!$A$2:$A$252,"")</f>
        <v xml:space="preserve">840; </v>
      </c>
    </row>
    <row r="599" spans="1:29" s="34" customFormat="1" ht="16" customHeight="1">
      <c r="A599" s="46" t="s">
        <v>78</v>
      </c>
      <c r="B599" s="34">
        <f t="shared" si="11"/>
        <v>71</v>
      </c>
      <c r="C599" s="34">
        <v>65</v>
      </c>
      <c r="D599" s="48">
        <v>0.186</v>
      </c>
      <c r="E599" s="47">
        <v>0.33900000000000002</v>
      </c>
      <c r="F599" s="36"/>
      <c r="G599" s="36"/>
      <c r="H599" s="37">
        <v>5</v>
      </c>
      <c r="I599" s="37">
        <v>6</v>
      </c>
      <c r="J599" s="38" t="s">
        <v>88</v>
      </c>
      <c r="K599" s="38">
        <v>393</v>
      </c>
      <c r="L599" s="38" t="s">
        <v>89</v>
      </c>
      <c r="M599" s="38">
        <v>1</v>
      </c>
      <c r="N599" s="38" t="s">
        <v>90</v>
      </c>
      <c r="O599" s="72" t="s">
        <v>452</v>
      </c>
      <c r="P599" s="72" t="s">
        <v>373</v>
      </c>
      <c r="Q599" s="72" t="s">
        <v>284</v>
      </c>
      <c r="R599" s="72" t="s">
        <v>413</v>
      </c>
      <c r="S599" s="72" t="s">
        <v>299</v>
      </c>
      <c r="T599" s="39">
        <v>1</v>
      </c>
      <c r="U599" s="39">
        <v>2019</v>
      </c>
      <c r="V599" s="39" t="s">
        <v>67</v>
      </c>
      <c r="W599" s="34">
        <v>2</v>
      </c>
      <c r="X599" s="39">
        <v>1</v>
      </c>
      <c r="Y599" s="34" t="s">
        <v>79</v>
      </c>
      <c r="AC599" s="34" t="str">
        <f>_xlfn.XLOOKUP(J599,'COUNTRY CODES'!$B$2:$B$252,'COUNTRY CODES'!$A$2:$A$252,"")</f>
        <v xml:space="preserve">840; </v>
      </c>
    </row>
    <row r="600" spans="1:29" s="34" customFormat="1" ht="16" customHeight="1">
      <c r="A600" s="46" t="s">
        <v>78</v>
      </c>
      <c r="B600" s="34">
        <f t="shared" si="11"/>
        <v>71</v>
      </c>
      <c r="C600" s="34">
        <v>66</v>
      </c>
      <c r="D600" s="48">
        <v>-0.20599999999999999</v>
      </c>
      <c r="E600" s="47">
        <v>0.30599999999999999</v>
      </c>
      <c r="F600" s="36"/>
      <c r="G600" s="36"/>
      <c r="H600" s="37">
        <v>5</v>
      </c>
      <c r="I600" s="37">
        <v>6</v>
      </c>
      <c r="J600" s="38" t="s">
        <v>88</v>
      </c>
      <c r="K600" s="38">
        <v>394</v>
      </c>
      <c r="L600" s="38" t="s">
        <v>89</v>
      </c>
      <c r="M600" s="38">
        <v>1</v>
      </c>
      <c r="N600" s="38" t="s">
        <v>90</v>
      </c>
      <c r="O600" s="72" t="s">
        <v>452</v>
      </c>
      <c r="P600" s="72" t="s">
        <v>373</v>
      </c>
      <c r="Q600" s="72" t="s">
        <v>284</v>
      </c>
      <c r="R600" s="72" t="s">
        <v>413</v>
      </c>
      <c r="S600" s="72" t="s">
        <v>299</v>
      </c>
      <c r="T600" s="39">
        <v>1</v>
      </c>
      <c r="U600" s="39">
        <v>2019</v>
      </c>
      <c r="V600" s="39" t="s">
        <v>67</v>
      </c>
      <c r="W600" s="34">
        <v>2</v>
      </c>
      <c r="X600" s="39">
        <v>1</v>
      </c>
      <c r="Y600" s="34" t="s">
        <v>79</v>
      </c>
      <c r="AC600" s="34" t="str">
        <f>_xlfn.XLOOKUP(J600,'COUNTRY CODES'!$B$2:$B$252,'COUNTRY CODES'!$A$2:$A$252,"")</f>
        <v xml:space="preserve">840; </v>
      </c>
    </row>
    <row r="601" spans="1:29" s="34" customFormat="1" ht="16" customHeight="1">
      <c r="A601" s="46" t="s">
        <v>78</v>
      </c>
      <c r="B601" s="34">
        <f t="shared" si="11"/>
        <v>71</v>
      </c>
      <c r="C601" s="34">
        <v>67</v>
      </c>
      <c r="D601" s="48">
        <v>0.17100000000000001</v>
      </c>
      <c r="E601" s="47">
        <v>0.26500000000000001</v>
      </c>
      <c r="F601" s="36"/>
      <c r="G601" s="36"/>
      <c r="H601" s="37">
        <v>5</v>
      </c>
      <c r="I601" s="37">
        <v>5</v>
      </c>
      <c r="J601" s="38" t="s">
        <v>88</v>
      </c>
      <c r="K601" s="38">
        <v>395</v>
      </c>
      <c r="L601" s="38" t="s">
        <v>89</v>
      </c>
      <c r="M601" s="38">
        <v>1</v>
      </c>
      <c r="N601" s="38" t="s">
        <v>90</v>
      </c>
      <c r="O601" s="72" t="s">
        <v>452</v>
      </c>
      <c r="P601" s="72" t="s">
        <v>373</v>
      </c>
      <c r="Q601" s="72" t="s">
        <v>284</v>
      </c>
      <c r="R601" s="72" t="s">
        <v>413</v>
      </c>
      <c r="S601" s="72" t="s">
        <v>299</v>
      </c>
      <c r="T601" s="39">
        <v>1</v>
      </c>
      <c r="U601" s="39">
        <v>2019</v>
      </c>
      <c r="V601" s="39" t="s">
        <v>67</v>
      </c>
      <c r="W601" s="34">
        <v>2</v>
      </c>
      <c r="X601" s="39">
        <v>1</v>
      </c>
      <c r="Y601" s="34" t="s">
        <v>79</v>
      </c>
      <c r="AC601" s="34" t="str">
        <f>_xlfn.XLOOKUP(J601,'COUNTRY CODES'!$B$2:$B$252,'COUNTRY CODES'!$A$2:$A$252,"")</f>
        <v xml:space="preserve">840; </v>
      </c>
    </row>
    <row r="602" spans="1:29" s="34" customFormat="1" ht="16" customHeight="1">
      <c r="A602" s="46" t="s">
        <v>78</v>
      </c>
      <c r="B602" s="34">
        <f t="shared" si="11"/>
        <v>71</v>
      </c>
      <c r="C602" s="34">
        <v>68</v>
      </c>
      <c r="D602" s="48">
        <v>8.6999999999999994E-2</v>
      </c>
      <c r="E602" s="47">
        <v>0.17499999999999999</v>
      </c>
      <c r="F602" s="36"/>
      <c r="G602" s="36"/>
      <c r="H602" s="37">
        <v>5</v>
      </c>
      <c r="I602" s="37">
        <v>5</v>
      </c>
      <c r="J602" s="38" t="s">
        <v>88</v>
      </c>
      <c r="K602" s="38">
        <v>395</v>
      </c>
      <c r="L602" s="38" t="s">
        <v>89</v>
      </c>
      <c r="M602" s="38">
        <v>1</v>
      </c>
      <c r="N602" s="38" t="s">
        <v>90</v>
      </c>
      <c r="O602" s="72" t="s">
        <v>452</v>
      </c>
      <c r="P602" s="72" t="s">
        <v>373</v>
      </c>
      <c r="Q602" s="72" t="s">
        <v>284</v>
      </c>
      <c r="R602" s="72" t="s">
        <v>413</v>
      </c>
      <c r="S602" s="72" t="s">
        <v>299</v>
      </c>
      <c r="T602" s="39">
        <v>1</v>
      </c>
      <c r="U602" s="39">
        <v>2019</v>
      </c>
      <c r="V602" s="39" t="s">
        <v>67</v>
      </c>
      <c r="W602" s="34">
        <v>2</v>
      </c>
      <c r="X602" s="39">
        <v>1</v>
      </c>
      <c r="Y602" s="34" t="s">
        <v>79</v>
      </c>
      <c r="AC602" s="34" t="str">
        <f>_xlfn.XLOOKUP(J602,'COUNTRY CODES'!$B$2:$B$252,'COUNTRY CODES'!$A$2:$A$252,"")</f>
        <v xml:space="preserve">840; </v>
      </c>
    </row>
    <row r="603" spans="1:29" s="34" customFormat="1" ht="16" customHeight="1">
      <c r="A603" s="46" t="s">
        <v>78</v>
      </c>
      <c r="B603" s="34">
        <f t="shared" si="11"/>
        <v>71</v>
      </c>
      <c r="C603" s="34">
        <v>69</v>
      </c>
      <c r="D603" s="48">
        <v>5.8000000000000003E-2</v>
      </c>
      <c r="E603" s="47">
        <v>0.13400000000000001</v>
      </c>
      <c r="F603" s="36"/>
      <c r="G603" s="36"/>
      <c r="H603" s="37">
        <v>5</v>
      </c>
      <c r="I603" s="37">
        <v>5</v>
      </c>
      <c r="J603" s="38" t="s">
        <v>88</v>
      </c>
      <c r="K603" s="38">
        <v>393</v>
      </c>
      <c r="L603" s="38" t="s">
        <v>89</v>
      </c>
      <c r="M603" s="38">
        <v>1</v>
      </c>
      <c r="N603" s="38" t="s">
        <v>90</v>
      </c>
      <c r="O603" s="72" t="s">
        <v>452</v>
      </c>
      <c r="P603" s="72" t="s">
        <v>373</v>
      </c>
      <c r="Q603" s="72" t="s">
        <v>284</v>
      </c>
      <c r="R603" s="72" t="s">
        <v>413</v>
      </c>
      <c r="S603" s="72" t="s">
        <v>299</v>
      </c>
      <c r="T603" s="39">
        <v>1</v>
      </c>
      <c r="U603" s="39">
        <v>2019</v>
      </c>
      <c r="V603" s="39" t="s">
        <v>67</v>
      </c>
      <c r="W603" s="34">
        <v>2</v>
      </c>
      <c r="X603" s="39">
        <v>1</v>
      </c>
      <c r="Y603" s="34" t="s">
        <v>79</v>
      </c>
      <c r="AC603" s="34" t="str">
        <f>_xlfn.XLOOKUP(J603,'COUNTRY CODES'!$B$2:$B$252,'COUNTRY CODES'!$A$2:$A$252,"")</f>
        <v xml:space="preserve">840; </v>
      </c>
    </row>
    <row r="604" spans="1:29" s="34" customFormat="1" ht="16" customHeight="1">
      <c r="A604" s="46" t="s">
        <v>78</v>
      </c>
      <c r="B604" s="34">
        <f t="shared" si="11"/>
        <v>71</v>
      </c>
      <c r="C604" s="34">
        <v>70</v>
      </c>
      <c r="D604" s="48">
        <v>6.0999999999999999E-2</v>
      </c>
      <c r="E604" s="47">
        <v>0.29299999999999998</v>
      </c>
      <c r="F604" s="36"/>
      <c r="G604" s="36"/>
      <c r="H604" s="37">
        <v>5</v>
      </c>
      <c r="I604" s="37">
        <v>5</v>
      </c>
      <c r="J604" s="38" t="s">
        <v>88</v>
      </c>
      <c r="K604" s="38">
        <v>389</v>
      </c>
      <c r="L604" s="38" t="s">
        <v>89</v>
      </c>
      <c r="M604" s="38">
        <v>1</v>
      </c>
      <c r="N604" s="38" t="s">
        <v>90</v>
      </c>
      <c r="O604" s="72" t="s">
        <v>452</v>
      </c>
      <c r="P604" s="72" t="s">
        <v>373</v>
      </c>
      <c r="Q604" s="72" t="s">
        <v>284</v>
      </c>
      <c r="R604" s="72" t="s">
        <v>413</v>
      </c>
      <c r="S604" s="72" t="s">
        <v>299</v>
      </c>
      <c r="T604" s="39">
        <v>1</v>
      </c>
      <c r="U604" s="39">
        <v>2019</v>
      </c>
      <c r="V604" s="39" t="s">
        <v>67</v>
      </c>
      <c r="W604" s="34">
        <v>2</v>
      </c>
      <c r="X604" s="39">
        <v>1</v>
      </c>
      <c r="Y604" s="34" t="s">
        <v>79</v>
      </c>
      <c r="AC604" s="34" t="str">
        <f>_xlfn.XLOOKUP(J604,'COUNTRY CODES'!$B$2:$B$252,'COUNTRY CODES'!$A$2:$A$252,"")</f>
        <v xml:space="preserve">840; </v>
      </c>
    </row>
    <row r="605" spans="1:29" s="34" customFormat="1" ht="16" customHeight="1">
      <c r="A605" s="46" t="s">
        <v>78</v>
      </c>
      <c r="B605" s="34">
        <f t="shared" si="11"/>
        <v>71</v>
      </c>
      <c r="C605" s="34">
        <v>71</v>
      </c>
      <c r="D605" s="48">
        <v>2.1000000000000001E-2</v>
      </c>
      <c r="E605" s="47">
        <v>0.02</v>
      </c>
      <c r="F605" s="36"/>
      <c r="G605" s="36"/>
      <c r="H605" s="37">
        <v>5</v>
      </c>
      <c r="I605" s="37">
        <v>5</v>
      </c>
      <c r="J605" s="38" t="s">
        <v>88</v>
      </c>
      <c r="K605" s="38">
        <v>389</v>
      </c>
      <c r="L605" s="38" t="s">
        <v>89</v>
      </c>
      <c r="M605" s="38">
        <v>1</v>
      </c>
      <c r="N605" s="38" t="s">
        <v>90</v>
      </c>
      <c r="O605" s="72" t="s">
        <v>452</v>
      </c>
      <c r="P605" s="72" t="s">
        <v>373</v>
      </c>
      <c r="Q605" s="72" t="s">
        <v>284</v>
      </c>
      <c r="R605" s="72" t="s">
        <v>413</v>
      </c>
      <c r="S605" s="72" t="s">
        <v>299</v>
      </c>
      <c r="T605" s="39">
        <v>1</v>
      </c>
      <c r="U605" s="39">
        <v>2019</v>
      </c>
      <c r="V605" s="39" t="s">
        <v>67</v>
      </c>
      <c r="W605" s="34">
        <v>2</v>
      </c>
      <c r="X605" s="39">
        <v>1</v>
      </c>
      <c r="Y605" s="34" t="s">
        <v>79</v>
      </c>
      <c r="AC605" s="34" t="str">
        <f>_xlfn.XLOOKUP(J605,'COUNTRY CODES'!$B$2:$B$252,'COUNTRY CODES'!$A$2:$A$252,"")</f>
        <v xml:space="preserve">840; </v>
      </c>
    </row>
    <row r="606" spans="1:29" s="34" customFormat="1" ht="16" customHeight="1">
      <c r="A606" s="46" t="s">
        <v>78</v>
      </c>
      <c r="B606" s="34">
        <f t="shared" si="11"/>
        <v>71</v>
      </c>
      <c r="C606" s="34">
        <v>72</v>
      </c>
      <c r="D606" s="48">
        <v>6.4000000000000001E-2</v>
      </c>
      <c r="E606" s="47">
        <v>0.16500000000000001</v>
      </c>
      <c r="F606" s="36"/>
      <c r="G606" s="36"/>
      <c r="H606" s="37">
        <v>5</v>
      </c>
      <c r="I606" s="37">
        <v>5</v>
      </c>
      <c r="J606" s="38" t="s">
        <v>88</v>
      </c>
      <c r="K606" s="38">
        <v>395</v>
      </c>
      <c r="L606" s="38" t="s">
        <v>89</v>
      </c>
      <c r="M606" s="38">
        <v>1</v>
      </c>
      <c r="N606" s="38" t="s">
        <v>90</v>
      </c>
      <c r="O606" s="72" t="s">
        <v>452</v>
      </c>
      <c r="P606" s="72" t="s">
        <v>373</v>
      </c>
      <c r="Q606" s="72" t="s">
        <v>284</v>
      </c>
      <c r="R606" s="72" t="s">
        <v>413</v>
      </c>
      <c r="S606" s="72" t="s">
        <v>299</v>
      </c>
      <c r="T606" s="39">
        <v>1</v>
      </c>
      <c r="U606" s="39">
        <v>2019</v>
      </c>
      <c r="V606" s="39" t="s">
        <v>67</v>
      </c>
      <c r="W606" s="34">
        <v>2</v>
      </c>
      <c r="X606" s="39">
        <v>1</v>
      </c>
      <c r="Y606" s="34" t="s">
        <v>79</v>
      </c>
      <c r="AC606" s="34" t="str">
        <f>_xlfn.XLOOKUP(J606,'COUNTRY CODES'!$B$2:$B$252,'COUNTRY CODES'!$A$2:$A$252,"")</f>
        <v xml:space="preserve">840; </v>
      </c>
    </row>
    <row r="607" spans="1:29" s="34" customFormat="1" ht="16" customHeight="1">
      <c r="A607" s="46" t="s">
        <v>78</v>
      </c>
      <c r="B607" s="34">
        <f t="shared" si="11"/>
        <v>71</v>
      </c>
      <c r="C607" s="34">
        <v>73</v>
      </c>
      <c r="D607" s="48">
        <v>-1.085</v>
      </c>
      <c r="E607" s="47">
        <v>1.212</v>
      </c>
      <c r="F607" s="36"/>
      <c r="G607" s="36"/>
      <c r="H607" s="37">
        <v>5</v>
      </c>
      <c r="I607" s="37">
        <v>5</v>
      </c>
      <c r="J607" s="38" t="s">
        <v>88</v>
      </c>
      <c r="K607" s="38">
        <v>379</v>
      </c>
      <c r="L607" s="38" t="s">
        <v>89</v>
      </c>
      <c r="M607" s="38">
        <v>1</v>
      </c>
      <c r="N607" s="38" t="s">
        <v>90</v>
      </c>
      <c r="O607" s="72" t="s">
        <v>452</v>
      </c>
      <c r="P607" s="72" t="s">
        <v>373</v>
      </c>
      <c r="Q607" s="72" t="s">
        <v>284</v>
      </c>
      <c r="R607" s="72" t="s">
        <v>413</v>
      </c>
      <c r="S607" s="72" t="s">
        <v>299</v>
      </c>
      <c r="T607" s="39">
        <v>1</v>
      </c>
      <c r="U607" s="39">
        <v>2019</v>
      </c>
      <c r="V607" s="39" t="s">
        <v>67</v>
      </c>
      <c r="W607" s="34">
        <v>2</v>
      </c>
      <c r="X607" s="39">
        <v>1</v>
      </c>
      <c r="Y607" s="34" t="s">
        <v>79</v>
      </c>
      <c r="AC607" s="34" t="str">
        <f>_xlfn.XLOOKUP(J607,'COUNTRY CODES'!$B$2:$B$252,'COUNTRY CODES'!$A$2:$A$252,"")</f>
        <v xml:space="preserve">840; </v>
      </c>
    </row>
    <row r="608" spans="1:29" s="34" customFormat="1" ht="16" customHeight="1">
      <c r="A608" s="46" t="s">
        <v>78</v>
      </c>
      <c r="B608" s="34">
        <f t="shared" si="11"/>
        <v>71</v>
      </c>
      <c r="C608" s="34">
        <v>74</v>
      </c>
      <c r="D608" s="48">
        <v>-3.9E-2</v>
      </c>
      <c r="E608" s="47">
        <v>2.3E-2</v>
      </c>
      <c r="F608" s="36"/>
      <c r="G608" s="36"/>
      <c r="H608" s="37">
        <v>5</v>
      </c>
      <c r="I608" s="37">
        <v>5</v>
      </c>
      <c r="J608" s="38" t="s">
        <v>88</v>
      </c>
      <c r="K608" s="38">
        <v>392</v>
      </c>
      <c r="L608" s="38" t="s">
        <v>89</v>
      </c>
      <c r="M608" s="38">
        <v>1</v>
      </c>
      <c r="N608" s="38" t="s">
        <v>90</v>
      </c>
      <c r="O608" s="72" t="s">
        <v>452</v>
      </c>
      <c r="P608" s="72" t="s">
        <v>373</v>
      </c>
      <c r="Q608" s="72" t="s">
        <v>284</v>
      </c>
      <c r="R608" s="72" t="s">
        <v>413</v>
      </c>
      <c r="S608" s="72" t="s">
        <v>299</v>
      </c>
      <c r="T608" s="39">
        <v>1</v>
      </c>
      <c r="U608" s="39">
        <v>2019</v>
      </c>
      <c r="V608" s="39" t="s">
        <v>67</v>
      </c>
      <c r="W608" s="34">
        <v>2</v>
      </c>
      <c r="X608" s="39">
        <v>1</v>
      </c>
      <c r="Y608" s="34" t="s">
        <v>79</v>
      </c>
      <c r="AC608" s="34" t="str">
        <f>_xlfn.XLOOKUP(J608,'COUNTRY CODES'!$B$2:$B$252,'COUNTRY CODES'!$A$2:$A$252,"")</f>
        <v xml:space="preserve">840; </v>
      </c>
    </row>
    <row r="609" spans="1:29" s="34" customFormat="1" ht="16" customHeight="1">
      <c r="A609" s="46" t="s">
        <v>78</v>
      </c>
      <c r="B609" s="34">
        <f t="shared" si="11"/>
        <v>71</v>
      </c>
      <c r="C609" s="34">
        <v>75</v>
      </c>
      <c r="D609" s="48">
        <v>-8.8999999999999996E-2</v>
      </c>
      <c r="E609" s="47">
        <v>0.18099999999999999</v>
      </c>
      <c r="F609" s="36"/>
      <c r="G609" s="36"/>
      <c r="H609" s="37">
        <v>5</v>
      </c>
      <c r="I609" s="37">
        <v>5</v>
      </c>
      <c r="J609" s="38" t="s">
        <v>88</v>
      </c>
      <c r="K609" s="38">
        <v>395</v>
      </c>
      <c r="L609" s="38" t="s">
        <v>89</v>
      </c>
      <c r="M609" s="38">
        <v>1</v>
      </c>
      <c r="N609" s="38" t="s">
        <v>90</v>
      </c>
      <c r="O609" s="72" t="s">
        <v>452</v>
      </c>
      <c r="P609" s="72" t="s">
        <v>373</v>
      </c>
      <c r="Q609" s="72" t="s">
        <v>284</v>
      </c>
      <c r="R609" s="72" t="s">
        <v>413</v>
      </c>
      <c r="S609" s="72" t="s">
        <v>299</v>
      </c>
      <c r="T609" s="39">
        <v>1</v>
      </c>
      <c r="U609" s="39">
        <v>2019</v>
      </c>
      <c r="V609" s="39" t="s">
        <v>67</v>
      </c>
      <c r="W609" s="34">
        <v>2</v>
      </c>
      <c r="X609" s="39">
        <v>1</v>
      </c>
      <c r="Y609" s="34" t="s">
        <v>79</v>
      </c>
      <c r="AC609" s="34" t="str">
        <f>_xlfn.XLOOKUP(J609,'COUNTRY CODES'!$B$2:$B$252,'COUNTRY CODES'!$A$2:$A$252,"")</f>
        <v xml:space="preserve">840; </v>
      </c>
    </row>
    <row r="610" spans="1:29" ht="16" customHeight="1">
      <c r="A610" s="46" t="s">
        <v>78</v>
      </c>
      <c r="B610" s="34">
        <f t="shared" si="11"/>
        <v>71</v>
      </c>
      <c r="C610" s="34">
        <v>76</v>
      </c>
      <c r="D610" s="48">
        <v>-2.5999999999999999E-2</v>
      </c>
      <c r="E610" s="47">
        <v>1.4E-2</v>
      </c>
      <c r="F610" s="36"/>
      <c r="G610" s="36"/>
      <c r="H610" s="37">
        <v>5</v>
      </c>
      <c r="I610" s="37">
        <v>5</v>
      </c>
      <c r="J610" s="38" t="s">
        <v>88</v>
      </c>
      <c r="K610" s="38">
        <v>392</v>
      </c>
      <c r="L610" s="38" t="s">
        <v>89</v>
      </c>
      <c r="M610" s="38">
        <v>1</v>
      </c>
      <c r="N610" s="38" t="s">
        <v>90</v>
      </c>
      <c r="O610" s="72" t="s">
        <v>452</v>
      </c>
      <c r="P610" s="72" t="s">
        <v>373</v>
      </c>
      <c r="Q610" s="72" t="s">
        <v>284</v>
      </c>
      <c r="R610" s="72" t="s">
        <v>413</v>
      </c>
      <c r="S610" s="72" t="s">
        <v>299</v>
      </c>
      <c r="T610" s="39">
        <v>1</v>
      </c>
      <c r="U610" s="39">
        <v>2019</v>
      </c>
      <c r="V610" s="39" t="s">
        <v>67</v>
      </c>
      <c r="W610" s="34">
        <v>2</v>
      </c>
      <c r="X610" s="39">
        <v>1</v>
      </c>
      <c r="Y610" s="34" t="s">
        <v>79</v>
      </c>
      <c r="Z610" s="34"/>
      <c r="AA610" s="34"/>
      <c r="AB610" s="34"/>
      <c r="AC610" s="34" t="str">
        <f>_xlfn.XLOOKUP(J610,'COUNTRY CODES'!$B$2:$B$252,'COUNTRY CODES'!$A$2:$A$252,"")</f>
        <v xml:space="preserve">840; </v>
      </c>
    </row>
    <row r="611" spans="1:29" ht="16" customHeight="1">
      <c r="A611" s="46" t="s">
        <v>78</v>
      </c>
      <c r="B611" s="34">
        <f t="shared" si="11"/>
        <v>71</v>
      </c>
      <c r="C611" s="34">
        <v>77</v>
      </c>
      <c r="D611" s="48">
        <v>-2.9000000000000001E-2</v>
      </c>
      <c r="E611" s="47">
        <v>3.1E-2</v>
      </c>
      <c r="F611" s="36"/>
      <c r="G611" s="36"/>
      <c r="H611" s="37">
        <v>5</v>
      </c>
      <c r="I611" s="37">
        <v>5</v>
      </c>
      <c r="J611" s="38" t="s">
        <v>88</v>
      </c>
      <c r="K611" s="38">
        <v>395</v>
      </c>
      <c r="L611" s="38" t="s">
        <v>89</v>
      </c>
      <c r="M611" s="38">
        <v>1</v>
      </c>
      <c r="N611" s="38" t="s">
        <v>90</v>
      </c>
      <c r="O611" s="72" t="s">
        <v>452</v>
      </c>
      <c r="P611" s="72" t="s">
        <v>373</v>
      </c>
      <c r="Q611" s="72" t="s">
        <v>284</v>
      </c>
      <c r="R611" s="72" t="s">
        <v>413</v>
      </c>
      <c r="S611" s="72" t="s">
        <v>299</v>
      </c>
      <c r="T611" s="39">
        <v>1</v>
      </c>
      <c r="U611" s="39">
        <v>2019</v>
      </c>
      <c r="V611" s="39" t="s">
        <v>67</v>
      </c>
      <c r="W611" s="34">
        <v>2</v>
      </c>
      <c r="X611" s="39">
        <v>1</v>
      </c>
      <c r="Y611" s="34" t="s">
        <v>79</v>
      </c>
      <c r="Z611" s="34"/>
      <c r="AA611" s="34"/>
      <c r="AB611" s="34"/>
      <c r="AC611" s="34" t="str">
        <f>_xlfn.XLOOKUP(J611,'COUNTRY CODES'!$B$2:$B$252,'COUNTRY CODES'!$A$2:$A$252,"")</f>
        <v xml:space="preserve">840; </v>
      </c>
    </row>
    <row r="612" spans="1:29" ht="16" customHeight="1">
      <c r="A612" s="46" t="s">
        <v>78</v>
      </c>
      <c r="B612" s="34">
        <f t="shared" si="11"/>
        <v>71</v>
      </c>
      <c r="C612" s="34">
        <v>78</v>
      </c>
      <c r="D612" s="48">
        <v>-4.3999999999999997E-2</v>
      </c>
      <c r="E612" s="47">
        <v>0.189</v>
      </c>
      <c r="F612" s="36"/>
      <c r="G612" s="36"/>
      <c r="H612" s="37">
        <v>5</v>
      </c>
      <c r="I612" s="37">
        <v>6</v>
      </c>
      <c r="J612" s="38" t="s">
        <v>88</v>
      </c>
      <c r="K612" s="38">
        <v>395</v>
      </c>
      <c r="L612" s="38" t="s">
        <v>89</v>
      </c>
      <c r="M612" s="38">
        <v>1</v>
      </c>
      <c r="N612" s="38" t="s">
        <v>90</v>
      </c>
      <c r="O612" s="72" t="s">
        <v>452</v>
      </c>
      <c r="P612" s="72" t="s">
        <v>373</v>
      </c>
      <c r="Q612" s="72" t="s">
        <v>284</v>
      </c>
      <c r="R612" s="72" t="s">
        <v>413</v>
      </c>
      <c r="S612" s="72" t="s">
        <v>299</v>
      </c>
      <c r="T612" s="39">
        <v>1</v>
      </c>
      <c r="U612" s="39">
        <v>2019</v>
      </c>
      <c r="V612" s="39" t="s">
        <v>67</v>
      </c>
      <c r="W612" s="34">
        <v>2</v>
      </c>
      <c r="X612" s="39">
        <v>1</v>
      </c>
      <c r="Y612" s="34" t="s">
        <v>79</v>
      </c>
      <c r="Z612" s="34"/>
      <c r="AA612" s="34"/>
      <c r="AB612" s="34"/>
      <c r="AC612" s="34" t="str">
        <f>_xlfn.XLOOKUP(J612,'COUNTRY CODES'!$B$2:$B$252,'COUNTRY CODES'!$A$2:$A$252,"")</f>
        <v xml:space="preserve">840; </v>
      </c>
    </row>
    <row r="613" spans="1:29" ht="16" customHeight="1">
      <c r="A613" s="46" t="s">
        <v>78</v>
      </c>
      <c r="B613" s="34">
        <f t="shared" si="11"/>
        <v>71</v>
      </c>
      <c r="C613" s="34">
        <v>79</v>
      </c>
      <c r="D613" s="48">
        <v>-7.0999999999999994E-2</v>
      </c>
      <c r="E613" s="47">
        <v>0.20399999999999999</v>
      </c>
      <c r="F613" s="36"/>
      <c r="G613" s="36"/>
      <c r="H613" s="37">
        <v>5</v>
      </c>
      <c r="I613" s="37">
        <v>6</v>
      </c>
      <c r="J613" s="38" t="s">
        <v>88</v>
      </c>
      <c r="K613" s="38">
        <v>395</v>
      </c>
      <c r="L613" s="38" t="s">
        <v>89</v>
      </c>
      <c r="M613" s="38">
        <v>1</v>
      </c>
      <c r="N613" s="38" t="s">
        <v>90</v>
      </c>
      <c r="O613" s="72" t="s">
        <v>452</v>
      </c>
      <c r="P613" s="72" t="s">
        <v>373</v>
      </c>
      <c r="Q613" s="72" t="s">
        <v>284</v>
      </c>
      <c r="R613" s="72" t="s">
        <v>413</v>
      </c>
      <c r="S613" s="72" t="s">
        <v>299</v>
      </c>
      <c r="T613" s="39">
        <v>1</v>
      </c>
      <c r="U613" s="39">
        <v>2019</v>
      </c>
      <c r="V613" s="39" t="s">
        <v>67</v>
      </c>
      <c r="W613" s="34">
        <v>2</v>
      </c>
      <c r="X613" s="39">
        <v>1</v>
      </c>
      <c r="Y613" s="34" t="s">
        <v>79</v>
      </c>
      <c r="Z613" s="34"/>
      <c r="AA613" s="34"/>
      <c r="AB613" s="34"/>
      <c r="AC613" s="34" t="str">
        <f>_xlfn.XLOOKUP(J613,'COUNTRY CODES'!$B$2:$B$252,'COUNTRY CODES'!$A$2:$A$252,"")</f>
        <v xml:space="preserve">840; </v>
      </c>
    </row>
    <row r="614" spans="1:29" ht="16" customHeight="1">
      <c r="A614" s="46" t="s">
        <v>78</v>
      </c>
      <c r="B614" s="34">
        <f t="shared" si="11"/>
        <v>71</v>
      </c>
      <c r="C614" s="34">
        <v>80</v>
      </c>
      <c r="D614" s="48">
        <v>3.6999999999999998E-2</v>
      </c>
      <c r="E614" s="47">
        <v>0.10299999999999999</v>
      </c>
      <c r="F614" s="36"/>
      <c r="G614" s="36"/>
      <c r="H614" s="37">
        <v>5</v>
      </c>
      <c r="I614" s="37">
        <v>6</v>
      </c>
      <c r="J614" s="38" t="s">
        <v>88</v>
      </c>
      <c r="K614" s="38">
        <v>393</v>
      </c>
      <c r="L614" s="38" t="s">
        <v>89</v>
      </c>
      <c r="M614" s="38">
        <v>1</v>
      </c>
      <c r="N614" s="38" t="s">
        <v>90</v>
      </c>
      <c r="O614" s="72" t="s">
        <v>452</v>
      </c>
      <c r="P614" s="72" t="s">
        <v>373</v>
      </c>
      <c r="Q614" s="72" t="s">
        <v>284</v>
      </c>
      <c r="R614" s="72" t="s">
        <v>413</v>
      </c>
      <c r="S614" s="72" t="s">
        <v>299</v>
      </c>
      <c r="T614" s="39">
        <v>1</v>
      </c>
      <c r="U614" s="39">
        <v>2019</v>
      </c>
      <c r="V614" s="39" t="s">
        <v>67</v>
      </c>
      <c r="W614" s="34">
        <v>2</v>
      </c>
      <c r="X614" s="39">
        <v>1</v>
      </c>
      <c r="Y614" s="34" t="s">
        <v>79</v>
      </c>
      <c r="Z614" s="34"/>
      <c r="AA614" s="34"/>
      <c r="AB614" s="34"/>
      <c r="AC614" s="34" t="str">
        <f>_xlfn.XLOOKUP(J614,'COUNTRY CODES'!$B$2:$B$252,'COUNTRY CODES'!$A$2:$A$252,"")</f>
        <v xml:space="preserve">840; </v>
      </c>
    </row>
    <row r="615" spans="1:29" ht="16" customHeight="1">
      <c r="A615" s="46" t="s">
        <v>78</v>
      </c>
      <c r="B615" s="34">
        <f t="shared" si="11"/>
        <v>71</v>
      </c>
      <c r="C615" s="34">
        <v>81</v>
      </c>
      <c r="D615" s="48">
        <v>-0.06</v>
      </c>
      <c r="E615" s="47">
        <v>0.307</v>
      </c>
      <c r="F615" s="36"/>
      <c r="G615" s="36"/>
      <c r="H615" s="37">
        <v>5</v>
      </c>
      <c r="I615" s="37">
        <v>6</v>
      </c>
      <c r="J615" s="38" t="s">
        <v>88</v>
      </c>
      <c r="K615" s="38">
        <v>389</v>
      </c>
      <c r="L615" s="38" t="s">
        <v>89</v>
      </c>
      <c r="M615" s="38">
        <v>1</v>
      </c>
      <c r="N615" s="38" t="s">
        <v>90</v>
      </c>
      <c r="O615" s="72" t="s">
        <v>452</v>
      </c>
      <c r="P615" s="72" t="s">
        <v>373</v>
      </c>
      <c r="Q615" s="72" t="s">
        <v>284</v>
      </c>
      <c r="R615" s="72" t="s">
        <v>413</v>
      </c>
      <c r="S615" s="72" t="s">
        <v>299</v>
      </c>
      <c r="T615" s="39">
        <v>1</v>
      </c>
      <c r="U615" s="39">
        <v>2019</v>
      </c>
      <c r="V615" s="39" t="s">
        <v>67</v>
      </c>
      <c r="W615" s="34">
        <v>2</v>
      </c>
      <c r="X615" s="39">
        <v>1</v>
      </c>
      <c r="Y615" s="34" t="s">
        <v>79</v>
      </c>
      <c r="Z615" s="34"/>
      <c r="AA615" s="34"/>
      <c r="AB615" s="34"/>
      <c r="AC615" s="34" t="str">
        <f>_xlfn.XLOOKUP(J615,'COUNTRY CODES'!$B$2:$B$252,'COUNTRY CODES'!$A$2:$A$252,"")</f>
        <v xml:space="preserve">840; </v>
      </c>
    </row>
    <row r="616" spans="1:29" ht="16" customHeight="1">
      <c r="A616" s="46" t="s">
        <v>78</v>
      </c>
      <c r="B616" s="34">
        <f t="shared" si="11"/>
        <v>71</v>
      </c>
      <c r="C616" s="34">
        <v>82</v>
      </c>
      <c r="D616" s="48">
        <v>-2.9000000000000001E-2</v>
      </c>
      <c r="E616" s="47">
        <v>1.2E-2</v>
      </c>
      <c r="F616" s="36"/>
      <c r="G616" s="36"/>
      <c r="H616" s="37">
        <v>5</v>
      </c>
      <c r="I616" s="37">
        <v>6</v>
      </c>
      <c r="J616" s="38" t="s">
        <v>88</v>
      </c>
      <c r="K616" s="38">
        <v>389</v>
      </c>
      <c r="L616" s="38" t="s">
        <v>89</v>
      </c>
      <c r="M616" s="38">
        <v>1</v>
      </c>
      <c r="N616" s="38" t="s">
        <v>90</v>
      </c>
      <c r="O616" s="72" t="s">
        <v>452</v>
      </c>
      <c r="P616" s="72" t="s">
        <v>373</v>
      </c>
      <c r="Q616" s="72" t="s">
        <v>284</v>
      </c>
      <c r="R616" s="72" t="s">
        <v>413</v>
      </c>
      <c r="S616" s="72" t="s">
        <v>299</v>
      </c>
      <c r="T616" s="39">
        <v>1</v>
      </c>
      <c r="U616" s="39">
        <v>2019</v>
      </c>
      <c r="V616" s="39" t="s">
        <v>67</v>
      </c>
      <c r="W616" s="34">
        <v>2</v>
      </c>
      <c r="X616" s="39">
        <v>1</v>
      </c>
      <c r="Y616" s="34" t="s">
        <v>79</v>
      </c>
      <c r="Z616" s="34"/>
      <c r="AA616" s="34"/>
      <c r="AB616" s="34"/>
      <c r="AC616" s="34" t="str">
        <f>_xlfn.XLOOKUP(J616,'COUNTRY CODES'!$B$2:$B$252,'COUNTRY CODES'!$A$2:$A$252,"")</f>
        <v xml:space="preserve">840; </v>
      </c>
    </row>
    <row r="617" spans="1:29" ht="16" customHeight="1">
      <c r="A617" s="46" t="s">
        <v>78</v>
      </c>
      <c r="B617" s="34">
        <f t="shared" si="11"/>
        <v>71</v>
      </c>
      <c r="C617" s="34">
        <v>83</v>
      </c>
      <c r="D617" s="48">
        <v>0.104</v>
      </c>
      <c r="E617" s="47">
        <v>0.16600000000000001</v>
      </c>
      <c r="F617" s="36"/>
      <c r="G617" s="36"/>
      <c r="H617" s="37">
        <v>5</v>
      </c>
      <c r="I617" s="37">
        <v>6</v>
      </c>
      <c r="J617" s="38" t="s">
        <v>88</v>
      </c>
      <c r="K617" s="38">
        <v>395</v>
      </c>
      <c r="L617" s="38" t="s">
        <v>89</v>
      </c>
      <c r="M617" s="38">
        <v>1</v>
      </c>
      <c r="N617" s="38" t="s">
        <v>90</v>
      </c>
      <c r="O617" s="72" t="s">
        <v>452</v>
      </c>
      <c r="P617" s="72" t="s">
        <v>373</v>
      </c>
      <c r="Q617" s="72" t="s">
        <v>284</v>
      </c>
      <c r="R617" s="72" t="s">
        <v>413</v>
      </c>
      <c r="S617" s="72" t="s">
        <v>299</v>
      </c>
      <c r="T617" s="39">
        <v>1</v>
      </c>
      <c r="U617" s="39">
        <v>2019</v>
      </c>
      <c r="V617" s="39" t="s">
        <v>67</v>
      </c>
      <c r="W617" s="34">
        <v>2</v>
      </c>
      <c r="X617" s="39">
        <v>1</v>
      </c>
      <c r="Y617" s="34" t="s">
        <v>79</v>
      </c>
      <c r="Z617" s="34"/>
      <c r="AA617" s="34"/>
      <c r="AB617" s="34"/>
      <c r="AC617" s="34" t="str">
        <f>_xlfn.XLOOKUP(J617,'COUNTRY CODES'!$B$2:$B$252,'COUNTRY CODES'!$A$2:$A$252,"")</f>
        <v xml:space="preserve">840; </v>
      </c>
    </row>
    <row r="618" spans="1:29" ht="16" customHeight="1">
      <c r="A618" s="46" t="s">
        <v>78</v>
      </c>
      <c r="B618" s="34">
        <f t="shared" si="11"/>
        <v>71</v>
      </c>
      <c r="C618" s="34">
        <v>84</v>
      </c>
      <c r="D618" s="48">
        <v>-0.16600000000000001</v>
      </c>
      <c r="E618" s="47">
        <v>0.375</v>
      </c>
      <c r="F618" s="36"/>
      <c r="G618" s="36"/>
      <c r="H618" s="37">
        <v>5</v>
      </c>
      <c r="I618" s="37">
        <v>6</v>
      </c>
      <c r="J618" s="38" t="s">
        <v>88</v>
      </c>
      <c r="K618" s="38">
        <v>379</v>
      </c>
      <c r="L618" s="38" t="s">
        <v>89</v>
      </c>
      <c r="M618" s="38">
        <v>1</v>
      </c>
      <c r="N618" s="38" t="s">
        <v>90</v>
      </c>
      <c r="O618" s="72" t="s">
        <v>452</v>
      </c>
      <c r="P618" s="72" t="s">
        <v>373</v>
      </c>
      <c r="Q618" s="72" t="s">
        <v>284</v>
      </c>
      <c r="R618" s="72" t="s">
        <v>413</v>
      </c>
      <c r="S618" s="72" t="s">
        <v>299</v>
      </c>
      <c r="T618" s="39">
        <v>1</v>
      </c>
      <c r="U618" s="39">
        <v>2019</v>
      </c>
      <c r="V618" s="39" t="s">
        <v>67</v>
      </c>
      <c r="W618" s="34">
        <v>2</v>
      </c>
      <c r="X618" s="39">
        <v>1</v>
      </c>
      <c r="Y618" s="34" t="s">
        <v>79</v>
      </c>
      <c r="Z618" s="34"/>
      <c r="AA618" s="34"/>
      <c r="AB618" s="34"/>
      <c r="AC618" s="34" t="str">
        <f>_xlfn.XLOOKUP(J618,'COUNTRY CODES'!$B$2:$B$252,'COUNTRY CODES'!$A$2:$A$252,"")</f>
        <v xml:space="preserve">840; </v>
      </c>
    </row>
    <row r="619" spans="1:29" ht="16" customHeight="1">
      <c r="A619" s="46" t="s">
        <v>78</v>
      </c>
      <c r="B619" s="34">
        <f t="shared" si="11"/>
        <v>71</v>
      </c>
      <c r="C619" s="34">
        <v>85</v>
      </c>
      <c r="D619" s="48">
        <v>3.0000000000000001E-3</v>
      </c>
      <c r="E619" s="47">
        <v>2.5999999999999999E-2</v>
      </c>
      <c r="F619" s="36"/>
      <c r="G619" s="36"/>
      <c r="H619" s="37">
        <v>5</v>
      </c>
      <c r="I619" s="37">
        <v>6</v>
      </c>
      <c r="J619" s="38" t="s">
        <v>88</v>
      </c>
      <c r="K619" s="38">
        <v>392</v>
      </c>
      <c r="L619" s="38" t="s">
        <v>89</v>
      </c>
      <c r="M619" s="38">
        <v>1</v>
      </c>
      <c r="N619" s="38" t="s">
        <v>90</v>
      </c>
      <c r="O619" s="72" t="s">
        <v>452</v>
      </c>
      <c r="P619" s="72" t="s">
        <v>373</v>
      </c>
      <c r="Q619" s="72" t="s">
        <v>284</v>
      </c>
      <c r="R619" s="72" t="s">
        <v>413</v>
      </c>
      <c r="S619" s="72" t="s">
        <v>299</v>
      </c>
      <c r="T619" s="39">
        <v>1</v>
      </c>
      <c r="U619" s="39">
        <v>2019</v>
      </c>
      <c r="V619" s="39" t="s">
        <v>67</v>
      </c>
      <c r="W619" s="34">
        <v>2</v>
      </c>
      <c r="X619" s="39">
        <v>1</v>
      </c>
      <c r="Y619" s="34" t="s">
        <v>79</v>
      </c>
      <c r="Z619" s="34"/>
      <c r="AA619" s="34"/>
      <c r="AB619" s="34"/>
      <c r="AC619" s="34" t="str">
        <f>_xlfn.XLOOKUP(J619,'COUNTRY CODES'!$B$2:$B$252,'COUNTRY CODES'!$A$2:$A$252,"")</f>
        <v xml:space="preserve">840; </v>
      </c>
    </row>
    <row r="620" spans="1:29" ht="16" customHeight="1">
      <c r="A620" s="46" t="s">
        <v>78</v>
      </c>
      <c r="B620" s="34">
        <f t="shared" si="11"/>
        <v>71</v>
      </c>
      <c r="C620" s="34">
        <v>86</v>
      </c>
      <c r="D620" s="48">
        <v>-8.9999999999999993E-3</v>
      </c>
      <c r="E620" s="47">
        <v>0.152</v>
      </c>
      <c r="F620" s="36"/>
      <c r="G620" s="36"/>
      <c r="H620" s="37">
        <v>5</v>
      </c>
      <c r="I620" s="37">
        <v>6</v>
      </c>
      <c r="J620" s="38" t="s">
        <v>88</v>
      </c>
      <c r="K620" s="38">
        <v>395</v>
      </c>
      <c r="L620" s="38" t="s">
        <v>89</v>
      </c>
      <c r="M620" s="38">
        <v>1</v>
      </c>
      <c r="N620" s="38" t="s">
        <v>90</v>
      </c>
      <c r="O620" s="72" t="s">
        <v>452</v>
      </c>
      <c r="P620" s="72" t="s">
        <v>373</v>
      </c>
      <c r="Q620" s="72" t="s">
        <v>284</v>
      </c>
      <c r="R620" s="72" t="s">
        <v>413</v>
      </c>
      <c r="S620" s="72" t="s">
        <v>299</v>
      </c>
      <c r="T620" s="39">
        <v>1</v>
      </c>
      <c r="U620" s="39">
        <v>2019</v>
      </c>
      <c r="V620" s="39" t="s">
        <v>67</v>
      </c>
      <c r="W620" s="34">
        <v>2</v>
      </c>
      <c r="X620" s="39">
        <v>1</v>
      </c>
      <c r="Y620" s="34" t="s">
        <v>79</v>
      </c>
      <c r="Z620" s="34"/>
      <c r="AA620" s="34"/>
      <c r="AB620" s="34"/>
      <c r="AC620" s="34" t="str">
        <f>_xlfn.XLOOKUP(J620,'COUNTRY CODES'!$B$2:$B$252,'COUNTRY CODES'!$A$2:$A$252,"")</f>
        <v xml:space="preserve">840; </v>
      </c>
    </row>
    <row r="621" spans="1:29" ht="16" customHeight="1">
      <c r="A621" s="46" t="s">
        <v>78</v>
      </c>
      <c r="B621" s="34">
        <f t="shared" si="11"/>
        <v>71</v>
      </c>
      <c r="C621" s="34">
        <v>87</v>
      </c>
      <c r="D621" s="48">
        <v>3.5000000000000003E-2</v>
      </c>
      <c r="E621" s="47">
        <v>0.02</v>
      </c>
      <c r="F621" s="36"/>
      <c r="G621" s="36"/>
      <c r="H621" s="37">
        <v>5</v>
      </c>
      <c r="I621" s="37">
        <v>6</v>
      </c>
      <c r="J621" s="38" t="s">
        <v>88</v>
      </c>
      <c r="K621" s="38">
        <v>392</v>
      </c>
      <c r="L621" s="38" t="s">
        <v>89</v>
      </c>
      <c r="M621" s="38">
        <v>1</v>
      </c>
      <c r="N621" s="38" t="s">
        <v>90</v>
      </c>
      <c r="O621" s="72" t="s">
        <v>452</v>
      </c>
      <c r="P621" s="72" t="s">
        <v>373</v>
      </c>
      <c r="Q621" s="72" t="s">
        <v>284</v>
      </c>
      <c r="R621" s="72" t="s">
        <v>413</v>
      </c>
      <c r="S621" s="72" t="s">
        <v>299</v>
      </c>
      <c r="T621" s="39">
        <v>1</v>
      </c>
      <c r="U621" s="39">
        <v>2019</v>
      </c>
      <c r="V621" s="39" t="s">
        <v>67</v>
      </c>
      <c r="W621" s="34">
        <v>2</v>
      </c>
      <c r="X621" s="39">
        <v>1</v>
      </c>
      <c r="Y621" s="34" t="s">
        <v>79</v>
      </c>
      <c r="Z621" s="34"/>
      <c r="AA621" s="34"/>
      <c r="AB621" s="34"/>
      <c r="AC621" s="34" t="str">
        <f>_xlfn.XLOOKUP(J621,'COUNTRY CODES'!$B$2:$B$252,'COUNTRY CODES'!$A$2:$A$252,"")</f>
        <v xml:space="preserve">840; </v>
      </c>
    </row>
    <row r="622" spans="1:29" ht="16" customHeight="1">
      <c r="A622" s="46" t="s">
        <v>78</v>
      </c>
      <c r="B622" s="34">
        <f t="shared" si="11"/>
        <v>71</v>
      </c>
      <c r="C622" s="34">
        <v>88</v>
      </c>
      <c r="D622" s="48">
        <v>3.7999999999999999E-2</v>
      </c>
      <c r="E622" s="47">
        <v>1.4E-2</v>
      </c>
      <c r="F622" s="36"/>
      <c r="G622" s="36"/>
      <c r="H622" s="37">
        <v>5</v>
      </c>
      <c r="I622" s="37">
        <v>6</v>
      </c>
      <c r="J622" s="38" t="s">
        <v>88</v>
      </c>
      <c r="K622" s="38">
        <v>395</v>
      </c>
      <c r="L622" s="38" t="s">
        <v>89</v>
      </c>
      <c r="M622" s="38">
        <v>1</v>
      </c>
      <c r="N622" s="38" t="s">
        <v>90</v>
      </c>
      <c r="O622" s="72" t="s">
        <v>452</v>
      </c>
      <c r="P622" s="72" t="s">
        <v>373</v>
      </c>
      <c r="Q622" s="72" t="s">
        <v>284</v>
      </c>
      <c r="R622" s="72" t="s">
        <v>413</v>
      </c>
      <c r="S622" s="72" t="s">
        <v>299</v>
      </c>
      <c r="T622" s="39">
        <v>1</v>
      </c>
      <c r="U622" s="39">
        <v>2019</v>
      </c>
      <c r="V622" s="39" t="s">
        <v>67</v>
      </c>
      <c r="W622" s="34">
        <v>2</v>
      </c>
      <c r="X622" s="39">
        <v>1</v>
      </c>
      <c r="Y622" s="34" t="s">
        <v>79</v>
      </c>
      <c r="Z622" s="34"/>
      <c r="AA622" s="34"/>
      <c r="AB622" s="34"/>
      <c r="AC622" s="34" t="str">
        <f>_xlfn.XLOOKUP(J622,'COUNTRY CODES'!$B$2:$B$252,'COUNTRY CODES'!$A$2:$A$252,"")</f>
        <v xml:space="preserve">840; </v>
      </c>
    </row>
    <row r="623" spans="1:29" ht="16" customHeight="1">
      <c r="A623" s="46" t="s">
        <v>184</v>
      </c>
      <c r="B623" s="34">
        <f t="shared" si="11"/>
        <v>72</v>
      </c>
      <c r="C623" s="34">
        <v>1</v>
      </c>
      <c r="D623" s="48">
        <v>1.5669999999999999</v>
      </c>
      <c r="E623" s="47">
        <v>0.52100000000000002</v>
      </c>
      <c r="F623" s="36"/>
      <c r="G623" s="36"/>
      <c r="H623" s="37">
        <v>1</v>
      </c>
      <c r="I623" s="37">
        <v>1</v>
      </c>
      <c r="J623" s="38" t="s">
        <v>65</v>
      </c>
      <c r="K623" s="38">
        <v>46</v>
      </c>
      <c r="L623" s="38" t="s">
        <v>185</v>
      </c>
      <c r="M623" s="38">
        <v>1</v>
      </c>
      <c r="N623" s="38" t="s">
        <v>73</v>
      </c>
      <c r="O623" s="72" t="s">
        <v>373</v>
      </c>
      <c r="P623" s="72" t="s">
        <v>413</v>
      </c>
      <c r="Q623" s="72" t="s">
        <v>284</v>
      </c>
      <c r="R623" s="72" t="s">
        <v>290</v>
      </c>
      <c r="S623" s="72" t="s">
        <v>312</v>
      </c>
      <c r="T623" s="39">
        <v>1</v>
      </c>
      <c r="U623" s="39">
        <v>2012</v>
      </c>
      <c r="V623" s="39" t="s">
        <v>182</v>
      </c>
      <c r="W623" s="34">
        <v>3</v>
      </c>
      <c r="X623" s="39">
        <v>1</v>
      </c>
      <c r="Y623" s="34"/>
      <c r="Z623" s="34"/>
      <c r="AA623" s="34"/>
      <c r="AB623" s="34"/>
      <c r="AC623" s="34" t="str">
        <f>_xlfn.XLOOKUP(J623,'COUNTRY CODES'!$B$2:$B$252,'COUNTRY CODES'!$A$2:$A$252,"")</f>
        <v/>
      </c>
    </row>
    <row r="624" spans="1:29" ht="16" customHeight="1">
      <c r="A624" s="46" t="s">
        <v>184</v>
      </c>
      <c r="B624" s="34">
        <f t="shared" si="11"/>
        <v>72</v>
      </c>
      <c r="C624" s="34">
        <v>2</v>
      </c>
      <c r="D624" s="48">
        <v>4.72</v>
      </c>
      <c r="E624" s="47">
        <v>0.69499999999999995</v>
      </c>
      <c r="F624" s="36"/>
      <c r="G624" s="36"/>
      <c r="H624" s="37">
        <v>1</v>
      </c>
      <c r="I624" s="37">
        <v>1</v>
      </c>
      <c r="J624" s="38" t="s">
        <v>65</v>
      </c>
      <c r="K624" s="38">
        <v>13</v>
      </c>
      <c r="L624" s="38" t="s">
        <v>185</v>
      </c>
      <c r="M624" s="38">
        <v>1</v>
      </c>
      <c r="N624" s="38" t="s">
        <v>73</v>
      </c>
      <c r="O624" s="72" t="s">
        <v>373</v>
      </c>
      <c r="P624" s="72" t="s">
        <v>413</v>
      </c>
      <c r="Q624" s="72" t="s">
        <v>284</v>
      </c>
      <c r="R624" s="72" t="s">
        <v>290</v>
      </c>
      <c r="S624" s="72" t="s">
        <v>312</v>
      </c>
      <c r="T624" s="39">
        <v>1</v>
      </c>
      <c r="U624" s="39">
        <v>2012</v>
      </c>
      <c r="V624" s="39" t="s">
        <v>182</v>
      </c>
      <c r="W624" s="34">
        <v>3</v>
      </c>
      <c r="X624" s="39">
        <v>1</v>
      </c>
      <c r="Y624" s="34"/>
      <c r="Z624" s="34"/>
      <c r="AA624" s="34"/>
      <c r="AB624" s="34"/>
      <c r="AC624" s="34" t="str">
        <f>_xlfn.XLOOKUP(J624,'COUNTRY CODES'!$B$2:$B$252,'COUNTRY CODES'!$A$2:$A$252,"")</f>
        <v/>
      </c>
    </row>
    <row r="625" spans="1:29" ht="16" customHeight="1">
      <c r="A625" s="46" t="s">
        <v>184</v>
      </c>
      <c r="B625" s="34">
        <f t="shared" si="11"/>
        <v>72</v>
      </c>
      <c r="C625" s="34">
        <v>3</v>
      </c>
      <c r="D625" s="48">
        <v>1.331</v>
      </c>
      <c r="E625" s="47">
        <v>0.33500000000000002</v>
      </c>
      <c r="F625" s="36"/>
      <c r="G625" s="36"/>
      <c r="H625" s="37">
        <v>1</v>
      </c>
      <c r="I625" s="37">
        <v>1</v>
      </c>
      <c r="J625" s="38" t="s">
        <v>65</v>
      </c>
      <c r="K625" s="38">
        <v>25</v>
      </c>
      <c r="L625" s="38" t="s">
        <v>185</v>
      </c>
      <c r="M625" s="38">
        <v>1</v>
      </c>
      <c r="N625" s="38" t="s">
        <v>73</v>
      </c>
      <c r="O625" s="72" t="s">
        <v>373</v>
      </c>
      <c r="P625" s="72" t="s">
        <v>413</v>
      </c>
      <c r="Q625" s="72" t="s">
        <v>284</v>
      </c>
      <c r="R625" s="72" t="s">
        <v>290</v>
      </c>
      <c r="S625" s="72" t="s">
        <v>312</v>
      </c>
      <c r="T625" s="39">
        <v>1</v>
      </c>
      <c r="U625" s="39">
        <v>2012</v>
      </c>
      <c r="V625" s="39" t="s">
        <v>182</v>
      </c>
      <c r="W625" s="34">
        <v>3</v>
      </c>
      <c r="X625" s="39">
        <v>1</v>
      </c>
      <c r="Y625" s="34"/>
      <c r="Z625" s="34"/>
      <c r="AA625" s="34"/>
      <c r="AB625" s="34"/>
      <c r="AC625" s="34" t="str">
        <f>_xlfn.XLOOKUP(J625,'COUNTRY CODES'!$B$2:$B$252,'COUNTRY CODES'!$A$2:$A$252,"")</f>
        <v/>
      </c>
    </row>
    <row r="626" spans="1:29" ht="16" customHeight="1">
      <c r="A626" s="46" t="s">
        <v>184</v>
      </c>
      <c r="B626" s="34">
        <f t="shared" si="11"/>
        <v>72</v>
      </c>
      <c r="C626" s="34">
        <v>4</v>
      </c>
      <c r="D626" s="48">
        <v>1.4910000000000001</v>
      </c>
      <c r="E626" s="47">
        <v>0.73699999999999999</v>
      </c>
      <c r="F626" s="36"/>
      <c r="G626" s="36"/>
      <c r="H626" s="37">
        <v>1</v>
      </c>
      <c r="I626" s="37">
        <v>1</v>
      </c>
      <c r="J626" s="38" t="s">
        <v>65</v>
      </c>
      <c r="K626" s="38">
        <v>46</v>
      </c>
      <c r="L626" s="38" t="s">
        <v>185</v>
      </c>
      <c r="M626" s="38">
        <v>1</v>
      </c>
      <c r="N626" s="38" t="s">
        <v>73</v>
      </c>
      <c r="O626" s="72" t="s">
        <v>373</v>
      </c>
      <c r="P626" s="72" t="s">
        <v>413</v>
      </c>
      <c r="Q626" s="72" t="s">
        <v>284</v>
      </c>
      <c r="R626" s="72" t="s">
        <v>290</v>
      </c>
      <c r="S626" s="72" t="s">
        <v>313</v>
      </c>
      <c r="T626" s="39">
        <v>1</v>
      </c>
      <c r="U626" s="39">
        <v>2012</v>
      </c>
      <c r="V626" s="39" t="s">
        <v>182</v>
      </c>
      <c r="W626" s="34">
        <v>3</v>
      </c>
      <c r="X626" s="39">
        <v>1</v>
      </c>
      <c r="Y626" s="34"/>
      <c r="Z626" s="34"/>
      <c r="AA626" s="34"/>
      <c r="AB626" s="34"/>
      <c r="AC626" s="34" t="str">
        <f>_xlfn.XLOOKUP(J626,'COUNTRY CODES'!$B$2:$B$252,'COUNTRY CODES'!$A$2:$A$252,"")</f>
        <v/>
      </c>
    </row>
    <row r="627" spans="1:29" ht="16" customHeight="1">
      <c r="A627" s="46" t="s">
        <v>184</v>
      </c>
      <c r="B627" s="34">
        <f t="shared" si="11"/>
        <v>72</v>
      </c>
      <c r="C627" s="34">
        <v>5</v>
      </c>
      <c r="D627" s="48">
        <v>5.5209999999999999</v>
      </c>
      <c r="E627" s="47">
        <v>1.0840000000000001</v>
      </c>
      <c r="F627" s="36"/>
      <c r="G627" s="36"/>
      <c r="H627" s="37">
        <v>1</v>
      </c>
      <c r="I627" s="37">
        <v>1</v>
      </c>
      <c r="J627" s="38" t="s">
        <v>65</v>
      </c>
      <c r="K627" s="38">
        <v>5</v>
      </c>
      <c r="L627" s="38" t="s">
        <v>185</v>
      </c>
      <c r="M627" s="38">
        <v>1</v>
      </c>
      <c r="N627" s="38" t="s">
        <v>73</v>
      </c>
      <c r="O627" s="72" t="s">
        <v>373</v>
      </c>
      <c r="P627" s="72" t="s">
        <v>413</v>
      </c>
      <c r="Q627" s="72" t="s">
        <v>284</v>
      </c>
      <c r="R627" s="72" t="s">
        <v>290</v>
      </c>
      <c r="S627" s="72" t="s">
        <v>313</v>
      </c>
      <c r="T627" s="39">
        <v>1</v>
      </c>
      <c r="U627" s="39">
        <v>2012</v>
      </c>
      <c r="V627" s="39" t="s">
        <v>182</v>
      </c>
      <c r="W627" s="34">
        <v>3</v>
      </c>
      <c r="X627" s="39">
        <v>1</v>
      </c>
      <c r="Y627" s="34"/>
      <c r="Z627" s="34"/>
      <c r="AA627" s="34"/>
      <c r="AB627" s="34"/>
      <c r="AC627" s="34" t="str">
        <f>_xlfn.XLOOKUP(J627,'COUNTRY CODES'!$B$2:$B$252,'COUNTRY CODES'!$A$2:$A$252,"")</f>
        <v/>
      </c>
    </row>
    <row r="628" spans="1:29" ht="16" customHeight="1">
      <c r="A628" s="46" t="s">
        <v>184</v>
      </c>
      <c r="B628" s="34">
        <f t="shared" si="11"/>
        <v>72</v>
      </c>
      <c r="C628" s="34">
        <v>6</v>
      </c>
      <c r="D628" s="48">
        <v>1.07</v>
      </c>
      <c r="E628" s="47">
        <v>0.41599999999999998</v>
      </c>
      <c r="F628" s="36"/>
      <c r="G628" s="36"/>
      <c r="H628" s="37">
        <v>1</v>
      </c>
      <c r="I628" s="37">
        <v>1</v>
      </c>
      <c r="J628" s="38" t="s">
        <v>65</v>
      </c>
      <c r="K628" s="38">
        <v>33</v>
      </c>
      <c r="L628" s="38" t="s">
        <v>185</v>
      </c>
      <c r="M628" s="38">
        <v>1</v>
      </c>
      <c r="N628" s="38" t="s">
        <v>73</v>
      </c>
      <c r="O628" s="72" t="s">
        <v>373</v>
      </c>
      <c r="P628" s="72" t="s">
        <v>413</v>
      </c>
      <c r="Q628" s="72" t="s">
        <v>284</v>
      </c>
      <c r="R628" s="72" t="s">
        <v>290</v>
      </c>
      <c r="S628" s="72" t="s">
        <v>313</v>
      </c>
      <c r="T628" s="39">
        <v>1</v>
      </c>
      <c r="U628" s="39">
        <v>2012</v>
      </c>
      <c r="V628" s="39" t="s">
        <v>182</v>
      </c>
      <c r="W628" s="34">
        <v>3</v>
      </c>
      <c r="X628" s="39">
        <v>1</v>
      </c>
      <c r="Y628" s="34"/>
      <c r="Z628" s="34"/>
      <c r="AA628" s="34"/>
      <c r="AB628" s="34"/>
      <c r="AC628" s="34" t="str">
        <f>_xlfn.XLOOKUP(J628,'COUNTRY CODES'!$B$2:$B$252,'COUNTRY CODES'!$A$2:$A$252,"")</f>
        <v/>
      </c>
    </row>
    <row r="629" spans="1:29" ht="16" customHeight="1">
      <c r="A629" s="46" t="s">
        <v>184</v>
      </c>
      <c r="B629" s="34">
        <f t="shared" si="11"/>
        <v>72</v>
      </c>
      <c r="C629" s="34">
        <v>7</v>
      </c>
      <c r="D629" s="48">
        <v>1.6719999999999999</v>
      </c>
      <c r="E629" s="47">
        <v>0.51100000000000001</v>
      </c>
      <c r="F629" s="36"/>
      <c r="G629" s="36"/>
      <c r="H629" s="37">
        <v>1</v>
      </c>
      <c r="I629" s="37">
        <v>1</v>
      </c>
      <c r="J629" s="38" t="s">
        <v>65</v>
      </c>
      <c r="K629" s="38">
        <v>46</v>
      </c>
      <c r="L629" s="38" t="s">
        <v>185</v>
      </c>
      <c r="M629" s="38">
        <v>1</v>
      </c>
      <c r="N629" s="38" t="s">
        <v>73</v>
      </c>
      <c r="O629" s="72" t="s">
        <v>373</v>
      </c>
      <c r="P629" s="72" t="s">
        <v>413</v>
      </c>
      <c r="Q629" s="72" t="s">
        <v>284</v>
      </c>
      <c r="R629" s="72" t="s">
        <v>290</v>
      </c>
      <c r="S629" s="72" t="s">
        <v>412</v>
      </c>
      <c r="T629" s="39">
        <v>1</v>
      </c>
      <c r="U629" s="39">
        <v>2012</v>
      </c>
      <c r="V629" s="39" t="s">
        <v>182</v>
      </c>
      <c r="W629" s="34">
        <v>3</v>
      </c>
      <c r="X629" s="39">
        <v>1</v>
      </c>
      <c r="Y629" s="34"/>
      <c r="Z629" s="34"/>
      <c r="AA629" s="34"/>
      <c r="AB629" s="34"/>
      <c r="AC629" s="34" t="str">
        <f>_xlfn.XLOOKUP(J629,'COUNTRY CODES'!$B$2:$B$252,'COUNTRY CODES'!$A$2:$A$252,"")</f>
        <v/>
      </c>
    </row>
    <row r="630" spans="1:29" ht="16" customHeight="1">
      <c r="A630" s="46" t="s">
        <v>184</v>
      </c>
      <c r="B630" s="34">
        <f t="shared" si="11"/>
        <v>72</v>
      </c>
      <c r="C630" s="34">
        <v>8</v>
      </c>
      <c r="D630" s="48">
        <v>4.6399999999999997</v>
      </c>
      <c r="E630" s="47">
        <v>1.1719999999999999</v>
      </c>
      <c r="F630" s="36"/>
      <c r="G630" s="36"/>
      <c r="H630" s="37">
        <v>1</v>
      </c>
      <c r="I630" s="37">
        <v>1</v>
      </c>
      <c r="J630" s="38" t="s">
        <v>65</v>
      </c>
      <c r="K630" s="38">
        <v>5</v>
      </c>
      <c r="L630" s="38" t="s">
        <v>185</v>
      </c>
      <c r="M630" s="38">
        <v>1</v>
      </c>
      <c r="N630" s="38" t="s">
        <v>73</v>
      </c>
      <c r="O630" s="72" t="s">
        <v>373</v>
      </c>
      <c r="P630" s="72" t="s">
        <v>413</v>
      </c>
      <c r="Q630" s="72" t="s">
        <v>284</v>
      </c>
      <c r="R630" s="72" t="s">
        <v>290</v>
      </c>
      <c r="S630" s="72" t="s">
        <v>412</v>
      </c>
      <c r="T630" s="39">
        <v>1</v>
      </c>
      <c r="U630" s="39">
        <v>2012</v>
      </c>
      <c r="V630" s="39" t="s">
        <v>182</v>
      </c>
      <c r="W630" s="34">
        <v>3</v>
      </c>
      <c r="X630" s="39">
        <v>1</v>
      </c>
      <c r="Y630" s="34"/>
      <c r="Z630" s="34"/>
      <c r="AA630" s="34"/>
      <c r="AB630" s="34"/>
      <c r="AC630" s="34" t="str">
        <f>_xlfn.XLOOKUP(J630,'COUNTRY CODES'!$B$2:$B$252,'COUNTRY CODES'!$A$2:$A$252,"")</f>
        <v/>
      </c>
    </row>
    <row r="631" spans="1:29" ht="16" customHeight="1">
      <c r="A631" s="46" t="s">
        <v>184</v>
      </c>
      <c r="B631" s="34">
        <f t="shared" si="11"/>
        <v>72</v>
      </c>
      <c r="C631" s="34">
        <v>9</v>
      </c>
      <c r="D631" s="48">
        <v>1.649</v>
      </c>
      <c r="E631" s="47">
        <v>0.44</v>
      </c>
      <c r="F631" s="36"/>
      <c r="G631" s="36"/>
      <c r="H631" s="37">
        <v>1</v>
      </c>
      <c r="I631" s="37">
        <v>1</v>
      </c>
      <c r="J631" s="38" t="s">
        <v>65</v>
      </c>
      <c r="K631" s="38">
        <v>33</v>
      </c>
      <c r="L631" s="38" t="s">
        <v>185</v>
      </c>
      <c r="M631" s="38">
        <v>1</v>
      </c>
      <c r="N631" s="38" t="s">
        <v>73</v>
      </c>
      <c r="O631" s="72" t="s">
        <v>373</v>
      </c>
      <c r="P631" s="72" t="s">
        <v>413</v>
      </c>
      <c r="Q631" s="72" t="s">
        <v>284</v>
      </c>
      <c r="R631" s="72" t="s">
        <v>290</v>
      </c>
      <c r="S631" s="72" t="s">
        <v>412</v>
      </c>
      <c r="T631" s="39">
        <v>1</v>
      </c>
      <c r="U631" s="39">
        <v>2012</v>
      </c>
      <c r="V631" s="39" t="s">
        <v>182</v>
      </c>
      <c r="W631" s="34">
        <v>3</v>
      </c>
      <c r="X631" s="39">
        <v>1</v>
      </c>
      <c r="Y631" s="34"/>
      <c r="Z631" s="34"/>
      <c r="AA631" s="34"/>
      <c r="AB631" s="34"/>
      <c r="AC631" s="34" t="str">
        <f>_xlfn.XLOOKUP(J631,'COUNTRY CODES'!$B$2:$B$252,'COUNTRY CODES'!$A$2:$A$252,"")</f>
        <v/>
      </c>
    </row>
    <row r="632" spans="1:29" ht="16" customHeight="1">
      <c r="A632" s="46" t="s">
        <v>184</v>
      </c>
      <c r="B632" s="34">
        <f t="shared" si="11"/>
        <v>72</v>
      </c>
      <c r="C632" s="34">
        <v>10</v>
      </c>
      <c r="D632" s="48">
        <v>3.1669999999999998</v>
      </c>
      <c r="E632" s="47">
        <v>0.82299999999999995</v>
      </c>
      <c r="F632" s="36"/>
      <c r="G632" s="36"/>
      <c r="H632" s="37">
        <v>1</v>
      </c>
      <c r="I632" s="37">
        <v>1</v>
      </c>
      <c r="J632" s="38" t="s">
        <v>65</v>
      </c>
      <c r="K632" s="38">
        <v>33</v>
      </c>
      <c r="L632" s="38" t="s">
        <v>185</v>
      </c>
      <c r="M632" s="38">
        <v>1</v>
      </c>
      <c r="N632" s="38" t="s">
        <v>73</v>
      </c>
      <c r="O632" s="72" t="s">
        <v>373</v>
      </c>
      <c r="P632" s="72" t="s">
        <v>413</v>
      </c>
      <c r="Q632" s="72" t="s">
        <v>284</v>
      </c>
      <c r="R632" s="72" t="s">
        <v>290</v>
      </c>
      <c r="S632" s="72"/>
      <c r="T632" s="39">
        <v>1</v>
      </c>
      <c r="U632" s="39">
        <v>2012</v>
      </c>
      <c r="V632" s="39" t="s">
        <v>182</v>
      </c>
      <c r="W632" s="34">
        <v>3</v>
      </c>
      <c r="X632" s="39">
        <v>1</v>
      </c>
      <c r="Y632" s="34"/>
      <c r="Z632" s="34"/>
      <c r="AA632" s="34"/>
      <c r="AB632" s="34"/>
      <c r="AC632" s="34" t="str">
        <f>_xlfn.XLOOKUP(J632,'COUNTRY CODES'!$B$2:$B$252,'COUNTRY CODES'!$A$2:$A$252,"")</f>
        <v/>
      </c>
    </row>
    <row r="633" spans="1:29" ht="16" customHeight="1">
      <c r="A633" s="46" t="s">
        <v>184</v>
      </c>
      <c r="B633" s="34">
        <f t="shared" si="11"/>
        <v>72</v>
      </c>
      <c r="C633" s="34">
        <v>11</v>
      </c>
      <c r="D633" s="48">
        <v>0.96199999999999997</v>
      </c>
      <c r="E633" s="47">
        <v>0.41699999999999998</v>
      </c>
      <c r="F633" s="36"/>
      <c r="G633" s="36"/>
      <c r="H633" s="37">
        <v>1</v>
      </c>
      <c r="I633" s="37">
        <v>1</v>
      </c>
      <c r="J633" s="38" t="s">
        <v>65</v>
      </c>
      <c r="K633" s="38">
        <v>46</v>
      </c>
      <c r="L633" s="38" t="s">
        <v>185</v>
      </c>
      <c r="M633" s="38">
        <v>1</v>
      </c>
      <c r="N633" s="38" t="s">
        <v>73</v>
      </c>
      <c r="O633" s="72" t="s">
        <v>373</v>
      </c>
      <c r="P633" s="72" t="s">
        <v>413</v>
      </c>
      <c r="Q633" s="72" t="s">
        <v>284</v>
      </c>
      <c r="R633" s="72" t="s">
        <v>290</v>
      </c>
      <c r="S633" s="72"/>
      <c r="T633" s="39">
        <v>1</v>
      </c>
      <c r="U633" s="39">
        <v>2012</v>
      </c>
      <c r="V633" s="39" t="s">
        <v>182</v>
      </c>
      <c r="W633" s="34">
        <v>3</v>
      </c>
      <c r="X633" s="39">
        <v>1</v>
      </c>
      <c r="Y633" s="34"/>
      <c r="Z633" s="34"/>
      <c r="AA633" s="34"/>
      <c r="AB633" s="34"/>
      <c r="AC633" s="34" t="str">
        <f>_xlfn.XLOOKUP(J633,'COUNTRY CODES'!$B$2:$B$252,'COUNTRY CODES'!$A$2:$A$252,"")</f>
        <v/>
      </c>
    </row>
    <row r="634" spans="1:29" ht="16" customHeight="1">
      <c r="A634" s="46" t="s">
        <v>184</v>
      </c>
      <c r="B634" s="34">
        <f t="shared" si="11"/>
        <v>72</v>
      </c>
      <c r="C634" s="34">
        <v>12</v>
      </c>
      <c r="D634" s="48">
        <v>3.774</v>
      </c>
      <c r="E634" s="47">
        <v>0.436</v>
      </c>
      <c r="F634" s="36"/>
      <c r="G634" s="36"/>
      <c r="H634" s="37">
        <v>1</v>
      </c>
      <c r="I634" s="37">
        <v>1</v>
      </c>
      <c r="J634" s="38" t="s">
        <v>65</v>
      </c>
      <c r="K634" s="38">
        <v>5</v>
      </c>
      <c r="L634" s="38" t="s">
        <v>185</v>
      </c>
      <c r="M634" s="38">
        <v>1</v>
      </c>
      <c r="N634" s="38" t="s">
        <v>73</v>
      </c>
      <c r="O634" s="72" t="s">
        <v>373</v>
      </c>
      <c r="P634" s="72" t="s">
        <v>413</v>
      </c>
      <c r="Q634" s="72" t="s">
        <v>284</v>
      </c>
      <c r="R634" s="72" t="s">
        <v>290</v>
      </c>
      <c r="S634" s="72" t="s">
        <v>412</v>
      </c>
      <c r="T634" s="39">
        <v>1</v>
      </c>
      <c r="U634" s="39">
        <v>2012</v>
      </c>
      <c r="V634" s="39" t="s">
        <v>182</v>
      </c>
      <c r="W634" s="34">
        <v>3</v>
      </c>
      <c r="X634" s="39">
        <v>1</v>
      </c>
      <c r="Y634" s="34"/>
      <c r="Z634" s="34"/>
      <c r="AA634" s="34"/>
      <c r="AB634" s="34"/>
      <c r="AC634" s="34" t="str">
        <f>_xlfn.XLOOKUP(J634,'COUNTRY CODES'!$B$2:$B$252,'COUNTRY CODES'!$A$2:$A$252,"")</f>
        <v/>
      </c>
    </row>
    <row r="635" spans="1:29" ht="16" customHeight="1">
      <c r="A635" s="46" t="s">
        <v>184</v>
      </c>
      <c r="B635" s="34">
        <f t="shared" si="11"/>
        <v>72</v>
      </c>
      <c r="C635" s="34">
        <v>13</v>
      </c>
      <c r="D635" s="48">
        <v>0.70799999999999996</v>
      </c>
      <c r="E635" s="47">
        <v>0.32500000000000001</v>
      </c>
      <c r="F635" s="36"/>
      <c r="G635" s="36"/>
      <c r="H635" s="37">
        <v>1</v>
      </c>
      <c r="I635" s="37">
        <v>1</v>
      </c>
      <c r="J635" s="38" t="s">
        <v>65</v>
      </c>
      <c r="K635" s="38">
        <v>33</v>
      </c>
      <c r="L635" s="38" t="s">
        <v>185</v>
      </c>
      <c r="M635" s="38">
        <v>1</v>
      </c>
      <c r="N635" s="38" t="s">
        <v>73</v>
      </c>
      <c r="O635" s="72" t="s">
        <v>373</v>
      </c>
      <c r="P635" s="72" t="s">
        <v>413</v>
      </c>
      <c r="Q635" s="72" t="s">
        <v>284</v>
      </c>
      <c r="R635" s="72" t="s">
        <v>290</v>
      </c>
      <c r="S635" s="72" t="s">
        <v>412</v>
      </c>
      <c r="T635" s="39">
        <v>1</v>
      </c>
      <c r="U635" s="39">
        <v>2012</v>
      </c>
      <c r="V635" s="39" t="s">
        <v>182</v>
      </c>
      <c r="W635" s="34">
        <v>3</v>
      </c>
      <c r="X635" s="39">
        <v>1</v>
      </c>
      <c r="Y635" s="34"/>
      <c r="Z635" s="34"/>
      <c r="AA635" s="34"/>
      <c r="AB635" s="34"/>
      <c r="AC635" s="34" t="str">
        <f>_xlfn.XLOOKUP(J635,'COUNTRY CODES'!$B$2:$B$252,'COUNTRY CODES'!$A$2:$A$252,"")</f>
        <v/>
      </c>
    </row>
    <row r="636" spans="1:29" ht="16" customHeight="1">
      <c r="A636" s="46" t="s">
        <v>184</v>
      </c>
      <c r="B636" s="34">
        <f t="shared" si="11"/>
        <v>72</v>
      </c>
      <c r="C636" s="34">
        <v>14</v>
      </c>
      <c r="D636" s="48">
        <v>4.6130000000000004</v>
      </c>
      <c r="E636" s="47">
        <v>2.5720000000000001</v>
      </c>
      <c r="F636" s="36"/>
      <c r="G636" s="36"/>
      <c r="H636" s="37">
        <v>1</v>
      </c>
      <c r="I636" s="37">
        <v>1</v>
      </c>
      <c r="J636" s="38" t="s">
        <v>65</v>
      </c>
      <c r="K636" s="38">
        <v>5</v>
      </c>
      <c r="L636" s="38" t="s">
        <v>185</v>
      </c>
      <c r="M636" s="38">
        <v>1</v>
      </c>
      <c r="N636" s="38" t="s">
        <v>228</v>
      </c>
      <c r="O636" s="72" t="s">
        <v>373</v>
      </c>
      <c r="P636" s="72" t="s">
        <v>413</v>
      </c>
      <c r="Q636" s="72" t="s">
        <v>284</v>
      </c>
      <c r="R636" s="72" t="s">
        <v>290</v>
      </c>
      <c r="S636" s="72" t="s">
        <v>412</v>
      </c>
      <c r="T636" s="39">
        <v>1</v>
      </c>
      <c r="U636" s="39">
        <v>2012</v>
      </c>
      <c r="V636" s="39" t="s">
        <v>182</v>
      </c>
      <c r="W636" s="34">
        <v>3</v>
      </c>
      <c r="X636" s="39">
        <v>1</v>
      </c>
      <c r="Y636" s="34"/>
      <c r="Z636" s="34"/>
      <c r="AA636" s="34"/>
      <c r="AB636" s="34"/>
      <c r="AC636" s="34" t="str">
        <f>_xlfn.XLOOKUP(J636,'COUNTRY CODES'!$B$2:$B$252,'COUNTRY CODES'!$A$2:$A$252,"")</f>
        <v/>
      </c>
    </row>
    <row r="637" spans="1:29" ht="16" customHeight="1">
      <c r="A637" s="46" t="s">
        <v>184</v>
      </c>
      <c r="B637" s="34">
        <f t="shared" si="11"/>
        <v>72</v>
      </c>
      <c r="C637" s="34">
        <v>15</v>
      </c>
      <c r="D637" s="48">
        <v>0.54500000000000004</v>
      </c>
      <c r="E637" s="47">
        <v>0.245</v>
      </c>
      <c r="F637" s="36"/>
      <c r="G637" s="36"/>
      <c r="H637" s="37">
        <v>1</v>
      </c>
      <c r="I637" s="37">
        <v>1</v>
      </c>
      <c r="J637" s="38" t="s">
        <v>65</v>
      </c>
      <c r="K637" s="38">
        <v>33</v>
      </c>
      <c r="L637" s="38" t="s">
        <v>185</v>
      </c>
      <c r="M637" s="38">
        <v>1</v>
      </c>
      <c r="N637" s="38" t="s">
        <v>228</v>
      </c>
      <c r="O637" s="72" t="s">
        <v>373</v>
      </c>
      <c r="P637" s="72" t="s">
        <v>413</v>
      </c>
      <c r="Q637" s="72" t="s">
        <v>284</v>
      </c>
      <c r="R637" s="72" t="s">
        <v>290</v>
      </c>
      <c r="S637" s="72" t="s">
        <v>412</v>
      </c>
      <c r="T637" s="39">
        <v>1</v>
      </c>
      <c r="U637" s="39">
        <v>2012</v>
      </c>
      <c r="V637" s="39" t="s">
        <v>182</v>
      </c>
      <c r="W637" s="34">
        <v>3</v>
      </c>
      <c r="X637" s="39">
        <v>1</v>
      </c>
      <c r="Y637" s="34"/>
      <c r="Z637" s="34"/>
      <c r="AA637" s="34"/>
      <c r="AB637" s="34"/>
      <c r="AC637" s="34" t="str">
        <f>_xlfn.XLOOKUP(J637,'COUNTRY CODES'!$B$2:$B$252,'COUNTRY CODES'!$A$2:$A$252,"")</f>
        <v/>
      </c>
    </row>
  </sheetData>
  <sortState xmlns:xlrd2="http://schemas.microsoft.com/office/spreadsheetml/2017/richdata2" ref="A5:AB637">
    <sortCondition ref="A5:A637"/>
    <sortCondition ref="C5:C637"/>
  </sortState>
  <mergeCells count="6">
    <mergeCell ref="O3:S3"/>
    <mergeCell ref="O4:S4"/>
    <mergeCell ref="J2:S2"/>
    <mergeCell ref="T2:X2"/>
    <mergeCell ref="D2:G2"/>
    <mergeCell ref="H2:I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A764-E634-3246-A1A0-9AF5DEEC7547}">
  <dimension ref="A1:L95"/>
  <sheetViews>
    <sheetView workbookViewId="0">
      <pane ySplit="3" topLeftCell="A41" activePane="bottomLeft" state="frozen"/>
      <selection pane="bottomLeft" activeCell="C71" sqref="C71"/>
    </sheetView>
  </sheetViews>
  <sheetFormatPr baseColWidth="10" defaultRowHeight="19"/>
  <cols>
    <col min="1" max="1" width="39.83203125" style="49" bestFit="1" customWidth="1"/>
    <col min="2" max="2" width="12" customWidth="1"/>
    <col min="3" max="3" width="14.5" bestFit="1" customWidth="1"/>
    <col min="4" max="5" width="12" customWidth="1"/>
    <col min="6" max="6" width="12" style="51" customWidth="1"/>
    <col min="7" max="11" width="12" customWidth="1"/>
  </cols>
  <sheetData>
    <row r="1" spans="1:12" ht="20" thickBot="1">
      <c r="B1" s="105" t="s">
        <v>432</v>
      </c>
      <c r="C1" s="106"/>
      <c r="D1" s="106"/>
      <c r="E1" s="106"/>
      <c r="F1" s="106"/>
      <c r="G1" s="105" t="s">
        <v>433</v>
      </c>
      <c r="H1" s="106"/>
      <c r="I1" s="106"/>
      <c r="J1" s="106"/>
      <c r="K1" s="106"/>
      <c r="L1" s="55"/>
    </row>
    <row r="2" spans="1:12" ht="21" thickTop="1" thickBot="1">
      <c r="A2" s="66"/>
      <c r="B2" s="56" t="s">
        <v>431</v>
      </c>
      <c r="C2" s="57" t="s">
        <v>434</v>
      </c>
      <c r="D2" s="57" t="s">
        <v>428</v>
      </c>
      <c r="E2" s="57" t="s">
        <v>429</v>
      </c>
      <c r="F2" s="57" t="s">
        <v>430</v>
      </c>
      <c r="G2" s="56" t="s">
        <v>431</v>
      </c>
      <c r="H2" s="57" t="s">
        <v>427</v>
      </c>
      <c r="I2" s="57" t="s">
        <v>428</v>
      </c>
      <c r="J2" s="57" t="s">
        <v>429</v>
      </c>
      <c r="K2" s="58" t="s">
        <v>430</v>
      </c>
    </row>
    <row r="3" spans="1:12" ht="21" thickTop="1" thickBot="1">
      <c r="A3" s="65" t="s">
        <v>363</v>
      </c>
      <c r="B3" s="63">
        <f>COUNTA(DATA!D5:D637)</f>
        <v>633</v>
      </c>
      <c r="C3" s="61">
        <f>AVERAGE(DATA!D5:D637)</f>
        <v>1.0708477545448813</v>
      </c>
      <c r="D3" s="61">
        <f>MEDIAN(DATA!D5:D637)</f>
        <v>1.2E-2</v>
      </c>
      <c r="E3" s="60">
        <f>QUARTILE(DATA!D5:D637,1)</f>
        <v>-1.0999999999999999E-2</v>
      </c>
      <c r="F3" s="62">
        <f>QUARTILE(DATA!D5:D637,3)</f>
        <v>0.14000000000000001</v>
      </c>
      <c r="G3" s="60">
        <f>COUNTA(DATA!E5:E637)</f>
        <v>297</v>
      </c>
      <c r="H3" s="61">
        <f>AVERAGE(DATA!E5:E637)</f>
        <v>0.43407328740740747</v>
      </c>
      <c r="I3" s="60">
        <f>MEDIAN(DATA!E5:E637)</f>
        <v>2.9499999999999998E-2</v>
      </c>
      <c r="J3" s="60">
        <f>QUARTILE(DATA!E5:E637,1)</f>
        <v>0.01</v>
      </c>
      <c r="K3" s="64">
        <f>QUARTILE(DATA!E5:E637,3)</f>
        <v>0.26879999999999998</v>
      </c>
    </row>
    <row r="4" spans="1:12" ht="20" thickTop="1">
      <c r="A4" s="53"/>
      <c r="F4" s="52"/>
      <c r="K4" s="52"/>
    </row>
    <row r="5" spans="1:12" ht="20" thickBot="1">
      <c r="A5" s="59" t="s">
        <v>417</v>
      </c>
      <c r="B5" s="67"/>
      <c r="C5" s="68"/>
      <c r="D5" s="68"/>
      <c r="E5" s="68"/>
      <c r="F5" s="69"/>
      <c r="G5" s="68"/>
      <c r="H5" s="68"/>
      <c r="I5" s="68"/>
      <c r="J5" s="68"/>
      <c r="K5" s="69"/>
    </row>
    <row r="6" spans="1:12" ht="20" thickTop="1">
      <c r="A6" s="53" t="s">
        <v>268</v>
      </c>
      <c r="B6">
        <f>COUNTIF(DATA!$O$5:$S$637,$A6)</f>
        <v>77</v>
      </c>
      <c r="C6" s="50" cm="1">
        <f t="array" ref="C6">IF(SUM(IF(DATA!$O$5:$S$637=$A6,DATA!$D$5:$D$637))&lt;&gt;0,AVERAGE(IF(DATA!$O$5:$S$637=$A6,DATA!$D$5:$D$637)),"")</f>
        <v>2.6786939240987024</v>
      </c>
      <c r="D6" s="50" cm="1">
        <f t="array" ref="D6">IF(SUM(IF(DATA!$O$5:$S$637=$A6,DATA!$D$5:$D$637))&lt;&gt;0,MEDIAN(IF(DATA!$O$5:$S$637=$A6,DATA!$D$5:$D$637)),"")</f>
        <v>2.01E-2</v>
      </c>
      <c r="E6" s="50" cm="1">
        <f t="array" ref="E6">IF(SUM(IF(DATA!$O$5:$S$637=$A6,DATA!$D$5:$D$637))&lt;&gt;0,QUARTILE(IF(DATA!$O$5:$S$637=$A6,DATA!$D$5:$D$637),1),"")</f>
        <v>-4.4499999999999998E-2</v>
      </c>
      <c r="F6" s="54" cm="1">
        <f t="array" ref="F6">IF(SUM(IF(DATA!$O$5:$S$637=$A6,DATA!$D$5:$D$637))&lt;&gt;0,QUARTILE(IF(DATA!$O$5:$S$637=$A6,DATA!$D$5:$D$637),3),"")</f>
        <v>0.39800000000000002</v>
      </c>
      <c r="G6" cm="1">
        <f t="array" ref="G6">SUMPRODUCT((DATA!$E$5:$E$637&lt;&gt;"") * ((DATA!$O$5:$O$637=$A6) + (DATA!$P$5:$P$637=$A6) + (DATA!$Q$5:$Q$637=$A6) + (DATA!$R$5:$R$637=$A6) + (DATA!$S$5:$S$637=$A6)))</f>
        <v>49</v>
      </c>
      <c r="H6" s="50" cm="1">
        <f t="array" ref="H6">IF(SUM(IF(DATA!$O$5:$S$637=$A6,DATA!$E$5:$E$637))&lt;&gt;0,AVERAGE(IF(DATA!$O$5:$S$637=$A6,DATA!$E$5:$E$637)),"")</f>
        <v>8.7155844155844125E-2</v>
      </c>
      <c r="I6" s="50" cm="1">
        <f t="array" ref="I6">IF(SUM(IF(DATA!$O$5:$S$637=$A6,DATA!$E$5:$E$637))&lt;&gt;0,MEDIAN(IF(DATA!$O$5:$S$637=$A6,DATA!$E$5:$E$637)),"")</f>
        <v>1.2999999999999999E-2</v>
      </c>
      <c r="J6" s="50" cm="1">
        <f t="array" ref="J6">IF(SUM(IF(DATA!$O$5:$S$637=$A6,DATA!$E$5:$E$637))&lt;&gt;0,QUARTILE(IF(DATA!$O$5:$S$637=$A6,DATA!$E$5:$E$637),1),"")</f>
        <v>0</v>
      </c>
      <c r="K6" s="54" cm="1">
        <f t="array" ref="K6">IF(SUM(IF(DATA!$O$5:$S$637=$A6,DATA!$E$5:$E$637))&lt;&gt;0,QUARTILE(IF(DATA!$O$5:$S$637=$A6,DATA!$E$5:$E$637),3),"")</f>
        <v>0.16600000000000001</v>
      </c>
    </row>
    <row r="7" spans="1:12">
      <c r="A7" s="53" t="s">
        <v>373</v>
      </c>
      <c r="B7">
        <f>COUNTIF(DATA!$O$5:$S$637,$A7)</f>
        <v>126</v>
      </c>
      <c r="C7" s="50" cm="1">
        <f t="array" ref="C7">IF(SUM(IF(DATA!$O$5:$S$637=$A7,DATA!$D$5:$D$637))&lt;&gt;0,AVERAGE(IF(DATA!$O$5:$S$637=$A7,DATA!$D$5:$D$637)),"")</f>
        <v>0.28250079365079372</v>
      </c>
      <c r="D7" s="50" cm="1">
        <f t="array" ref="D7">IF(SUM(IF(DATA!$O$5:$S$637=$A7,DATA!$D$5:$D$637))&lt;&gt;0,MEDIAN(IF(DATA!$O$5:$S$637=$A7,DATA!$D$5:$D$637)),"")</f>
        <v>9.1000000000000004E-3</v>
      </c>
      <c r="E7" s="50" cm="1">
        <f t="array" ref="E7">IF(SUM(IF(DATA!$O$5:$S$637=$A7,DATA!$D$5:$D$637))&lt;&gt;0,QUARTILE(IF(DATA!$O$5:$S$637=$A7,DATA!$D$5:$D$637),1),"")</f>
        <v>-1.7524999999999999E-2</v>
      </c>
      <c r="F7" s="54" cm="1">
        <f t="array" ref="F7">IF(SUM(IF(DATA!$O$5:$S$637=$A7,DATA!$D$5:$D$637))&lt;&gt;0,QUARTILE(IF(DATA!$O$5:$S$637=$A7,DATA!$D$5:$D$637),3),"")</f>
        <v>7.5499999999999998E-2</v>
      </c>
      <c r="G7" cm="1">
        <f t="array" ref="G7">SUMPRODUCT((DATA!$E$5:$E$637&lt;&gt;"") * ((DATA!$O$5:$O$637=$A7) + (DATA!$P$5:$P$637=$A7) + (DATA!$Q$5:$Q$637=$A7) + (DATA!$R$5:$R$637=$A7) + (DATA!$S$5:$S$637=$A7)))</f>
        <v>126</v>
      </c>
      <c r="H7" s="50" cm="1">
        <f t="array" ref="H7">IF(SUM(IF(DATA!$O$5:$S$637=$A7,DATA!$E$5:$E$637))&lt;&gt;0,AVERAGE(IF(DATA!$O$5:$S$637=$A7,DATA!$E$5:$E$637)),"")</f>
        <v>0.22777936507936508</v>
      </c>
      <c r="I7" s="50" cm="1">
        <f t="array" ref="I7">IF(SUM(IF(DATA!$O$5:$S$637=$A7,DATA!$E$5:$E$637))&lt;&gt;0,MEDIAN(IF(DATA!$O$5:$S$637=$A7,DATA!$E$5:$E$637)),"")</f>
        <v>5.6000000000000001E-2</v>
      </c>
      <c r="J7" s="50" cm="1">
        <f t="array" ref="J7">IF(SUM(IF(DATA!$O$5:$S$637=$A7,DATA!$E$5:$E$637))&lt;&gt;0,QUARTILE(IF(DATA!$O$5:$S$637=$A7,DATA!$E$5:$E$637),1),"")</f>
        <v>1.6E-2</v>
      </c>
      <c r="K7" s="54" cm="1">
        <f t="array" ref="K7">IF(SUM(IF(DATA!$O$5:$S$637=$A7,DATA!$E$5:$E$637))&lt;&gt;0,QUARTILE(IF(DATA!$O$5:$S$637=$A7,DATA!$E$5:$E$637),3),"")</f>
        <v>0.30674999999999997</v>
      </c>
    </row>
    <row r="8" spans="1:12">
      <c r="A8" s="53" t="s">
        <v>398</v>
      </c>
      <c r="B8">
        <f>COUNTIF(DATA!$O$5:$S$637,$A8)</f>
        <v>1</v>
      </c>
      <c r="C8" s="50" t="str" cm="1">
        <f t="array" ref="C8">IF(SUM(IF(DATA!$O$5:$S$637=$A8,DATA!$D$5:$D$637))&lt;&gt;0,AVERAGE(IF(DATA!$O$5:$S$637=$A8,DATA!$D$5:$D$637)),"")</f>
        <v/>
      </c>
      <c r="D8" s="50" t="str" cm="1">
        <f t="array" ref="D8">IF(SUM(IF(DATA!$O$5:$S$637=$A8,DATA!$D$5:$D$637))&lt;&gt;0,MEDIAN(IF(DATA!$O$5:$S$637=$A8,DATA!$D$5:$D$637)),"")</f>
        <v/>
      </c>
      <c r="E8" s="50" t="str" cm="1">
        <f t="array" ref="E8">IF(SUM(IF(DATA!$O$5:$S$637=$A8,DATA!$D$5:$D$637))&lt;&gt;0,QUARTILE(IF(DATA!$O$5:$S$637=$A8,DATA!$D$5:$D$637),1),"")</f>
        <v/>
      </c>
      <c r="F8" s="54" t="str" cm="1">
        <f t="array" ref="F8">IF(SUM(IF(DATA!$O$5:$S$637=$A8,DATA!$D$5:$D$637))&lt;&gt;0,QUARTILE(IF(DATA!$O$5:$S$637=$A8,DATA!$D$5:$D$637),3),"")</f>
        <v/>
      </c>
      <c r="G8" cm="1">
        <f t="array" ref="G8">SUMPRODUCT((DATA!$E$5:$E$637&lt;&gt;"") * ((DATA!$O$5:$O$637=$A8) + (DATA!$P$5:$P$637=$A8) + (DATA!$Q$5:$Q$637=$A8) + (DATA!$R$5:$R$637=$A8) + (DATA!$S$5:$S$637=$A8)))</f>
        <v>0</v>
      </c>
      <c r="H8" s="50" t="str" cm="1">
        <f t="array" ref="H8">IF(SUM(IF(DATA!$O$5:$S$637=$A8,DATA!$E$5:$E$637))&lt;&gt;0,AVERAGE(IF(DATA!$O$5:$S$637=$A8,DATA!$E$5:$E$637)),"")</f>
        <v/>
      </c>
      <c r="I8" s="50" t="str" cm="1">
        <f t="array" ref="I8">IF(SUM(IF(DATA!$O$5:$S$637=$A8,DATA!$E$5:$E$637))&lt;&gt;0,MEDIAN(IF(DATA!$O$5:$S$637=$A8,DATA!$E$5:$E$637)),"")</f>
        <v/>
      </c>
      <c r="J8" s="50" t="str" cm="1">
        <f t="array" ref="J8">IF(SUM(IF(DATA!$O$5:$S$637=$A8,DATA!$E$5:$E$637))&lt;&gt;0,QUARTILE(IF(DATA!$O$5:$S$637=$A8,DATA!$E$5:$E$637),1),"")</f>
        <v/>
      </c>
      <c r="K8" s="54" t="str" cm="1">
        <f t="array" ref="K8">IF(SUM(IF(DATA!$O$5:$S$637=$A8,DATA!$E$5:$E$637))&lt;&gt;0,QUARTILE(IF(DATA!$O$5:$S$637=$A8,DATA!$E$5:$E$637),3),"")</f>
        <v/>
      </c>
    </row>
    <row r="9" spans="1:12">
      <c r="A9" s="53" t="s">
        <v>282</v>
      </c>
      <c r="B9">
        <f>COUNTIF(DATA!$O$5:$S$637,$A9)</f>
        <v>269</v>
      </c>
      <c r="C9" s="50" cm="1">
        <f t="array" ref="C9">IF(SUM(IF(DATA!$O$5:$S$637=$A9,DATA!$D$5:$D$637))&lt;&gt;0,AVERAGE(IF(DATA!$O$5:$S$637=$A9,DATA!$D$5:$D$637)),"")</f>
        <v>1.002403800148699</v>
      </c>
      <c r="D9" s="50" cm="1">
        <f t="array" ref="D9">IF(SUM(IF(DATA!$O$5:$S$637=$A9,DATA!$D$5:$D$637))&lt;&gt;0,MEDIAN(IF(DATA!$O$5:$S$637=$A9,DATA!$D$5:$D$637)),"")</f>
        <v>0.03</v>
      </c>
      <c r="E9" s="50" cm="1">
        <f t="array" ref="E9">IF(SUM(IF(DATA!$O$5:$S$637=$A9,DATA!$D$5:$D$637))&lt;&gt;0,QUARTILE(IF(DATA!$O$5:$S$637=$A9,DATA!$D$5:$D$637),1),"")</f>
        <v>-6.0000000000000001E-3</v>
      </c>
      <c r="F9" s="54" cm="1">
        <f t="array" ref="F9">IF(SUM(IF(DATA!$O$5:$S$637=$A9,DATA!$D$5:$D$637))&lt;&gt;0,QUARTILE(IF(DATA!$O$5:$S$637=$A9,DATA!$D$5:$D$637),3),"")</f>
        <v>0.24</v>
      </c>
      <c r="G9" cm="1">
        <f t="array" ref="G9">SUMPRODUCT((DATA!$E$5:$E$637&lt;&gt;"") * ((DATA!$O$5:$O$637=$A9) + (DATA!$P$5:$P$637=$A9) + (DATA!$Q$5:$Q$637=$A9) + (DATA!$R$5:$R$637=$A9) + (DATA!$S$5:$S$637=$A9)))</f>
        <v>96</v>
      </c>
      <c r="H9" s="50" cm="1">
        <f t="array" ref="H9">IF(SUM(IF(DATA!$O$5:$S$637=$A9,DATA!$E$5:$E$637))&lt;&gt;0,AVERAGE(IF(DATA!$O$5:$S$637=$A9,DATA!$E$5:$E$637)),"")</f>
        <v>0.35731375464684045</v>
      </c>
      <c r="I9" s="50" cm="1">
        <f t="array" ref="I9">IF(SUM(IF(DATA!$O$5:$S$637=$A9,DATA!$E$5:$E$637))&lt;&gt;0,MEDIAN(IF(DATA!$O$5:$S$637=$A9,DATA!$E$5:$E$637)),"")</f>
        <v>0</v>
      </c>
      <c r="J9" s="50" cm="1">
        <f t="array" ref="J9">IF(SUM(IF(DATA!$O$5:$S$637=$A9,DATA!$E$5:$E$637))&lt;&gt;0,QUARTILE(IF(DATA!$O$5:$S$637=$A9,DATA!$E$5:$E$637),1),"")</f>
        <v>0</v>
      </c>
      <c r="K9" s="54" cm="1">
        <f t="array" ref="K9">IF(SUM(IF(DATA!$O$5:$S$637=$A9,DATA!$E$5:$E$637))&lt;&gt;0,QUARTILE(IF(DATA!$O$5:$S$637=$A9,DATA!$E$5:$E$637),3),"")</f>
        <v>1.55E-2</v>
      </c>
    </row>
    <row r="10" spans="1:12">
      <c r="A10" s="53" t="s">
        <v>395</v>
      </c>
      <c r="B10">
        <f>COUNTIF(DATA!$O$5:$S$637,$A10)</f>
        <v>88</v>
      </c>
      <c r="C10" s="50" cm="1">
        <f t="array" ref="C10">IF(SUM(IF(DATA!$O$5:$S$637=$A10,DATA!$D$5:$D$637))&lt;&gt;0,AVERAGE(IF(DATA!$O$5:$S$637=$A10,DATA!$D$5:$D$637)),"")</f>
        <v>0.33085909090909094</v>
      </c>
      <c r="D10" s="50" cm="1">
        <f t="array" ref="D10">IF(SUM(IF(DATA!$O$5:$S$637=$A10,DATA!$D$5:$D$637))&lt;&gt;0,MEDIAN(IF(DATA!$O$5:$S$637=$A10,DATA!$D$5:$D$637)),"")</f>
        <v>0.10150000000000001</v>
      </c>
      <c r="E10" s="50" cm="1">
        <f t="array" ref="E10">IF(SUM(IF(DATA!$O$5:$S$637=$A10,DATA!$D$5:$D$637))&lt;&gt;0,QUARTILE(IF(DATA!$O$5:$S$637=$A10,DATA!$D$5:$D$637),1),"")</f>
        <v>4.3749999999999997E-2</v>
      </c>
      <c r="F10" s="54" cm="1">
        <f t="array" ref="F10">IF(SUM(IF(DATA!$O$5:$S$637=$A10,DATA!$D$5:$D$637))&lt;&gt;0,QUARTILE(IF(DATA!$O$5:$S$637=$A10,DATA!$D$5:$D$637),3),"")</f>
        <v>0.30074999999999996</v>
      </c>
      <c r="G10" cm="1">
        <f t="array" ref="G10">SUMPRODUCT((DATA!$E$5:$E$637&lt;&gt;"") * ((DATA!$O$5:$O$637=$A10) + (DATA!$P$5:$P$637=$A10) + (DATA!$Q$5:$Q$637=$A10) + (DATA!$R$5:$R$637=$A10) + (DATA!$S$5:$S$637=$A10)))</f>
        <v>31</v>
      </c>
      <c r="H10" s="50" cm="1">
        <f t="array" ref="H10">IF(SUM(IF(DATA!$O$5:$S$637=$A10,DATA!$E$5:$E$637))&lt;&gt;0,AVERAGE(IF(DATA!$O$5:$S$637=$A10,DATA!$E$5:$E$637)),"")</f>
        <v>9.8027272727272727E-2</v>
      </c>
      <c r="I10" s="50" cm="1">
        <f t="array" ref="I10">IF(SUM(IF(DATA!$O$5:$S$637=$A10,DATA!$E$5:$E$637))&lt;&gt;0,MEDIAN(IF(DATA!$O$5:$S$637=$A10,DATA!$E$5:$E$637)),"")</f>
        <v>0</v>
      </c>
      <c r="J10" s="50" cm="1">
        <f t="array" ref="J10">IF(SUM(IF(DATA!$O$5:$S$637=$A10,DATA!$E$5:$E$637))&lt;&gt;0,QUARTILE(IF(DATA!$O$5:$S$637=$A10,DATA!$E$5:$E$637),1),"")</f>
        <v>0</v>
      </c>
      <c r="K10" s="54" cm="1">
        <f t="array" ref="K10">IF(SUM(IF(DATA!$O$5:$S$637=$A10,DATA!$E$5:$E$637))&lt;&gt;0,QUARTILE(IF(DATA!$O$5:$S$637=$A10,DATA!$E$5:$E$637),3),"")</f>
        <v>2.12E-2</v>
      </c>
    </row>
    <row r="11" spans="1:12">
      <c r="A11" s="53" t="s">
        <v>408</v>
      </c>
      <c r="B11">
        <f>COUNTIF(DATA!$O$5:$S$637,$A11)</f>
        <v>8</v>
      </c>
      <c r="C11" s="50" cm="1">
        <f t="array" ref="C11">IF(SUM(IF(DATA!$O$5:$S$637=$A11,DATA!$D$5:$D$637))&lt;&gt;0,AVERAGE(IF(DATA!$O$5:$S$637=$A11,DATA!$D$5:$D$637)),"")</f>
        <v>1.5390000000000001</v>
      </c>
      <c r="D11" s="50" cm="1">
        <f t="array" ref="D11">IF(SUM(IF(DATA!$O$5:$S$637=$A11,DATA!$D$5:$D$637))&lt;&gt;0,MEDIAN(IF(DATA!$O$5:$S$637=$A11,DATA!$D$5:$D$637)),"")</f>
        <v>1.1795</v>
      </c>
      <c r="E11" s="50" cm="1">
        <f t="array" ref="E11">IF(SUM(IF(DATA!$O$5:$S$637=$A11,DATA!$D$5:$D$637))&lt;&gt;0,QUARTILE(IF(DATA!$O$5:$S$637=$A11,DATA!$D$5:$D$637),1),"")</f>
        <v>0.42900000000000005</v>
      </c>
      <c r="F11" s="54" cm="1">
        <f t="array" ref="F11">IF(SUM(IF(DATA!$O$5:$S$637=$A11,DATA!$D$5:$D$637))&lt;&gt;0,QUARTILE(IF(DATA!$O$5:$S$637=$A11,DATA!$D$5:$D$637),3),"")</f>
        <v>2.23725</v>
      </c>
      <c r="G11" cm="1">
        <f t="array" ref="G11">SUMPRODUCT((DATA!$E$5:$E$637&lt;&gt;"") * ((DATA!$O$5:$O$637=$A11) + (DATA!$P$5:$P$637=$A11) + (DATA!$Q$5:$Q$637=$A11) + (DATA!$R$5:$R$637=$A11) + (DATA!$S$5:$S$637=$A11)))</f>
        <v>0</v>
      </c>
      <c r="H11" s="50" t="str" cm="1">
        <f t="array" ref="H11">IF(SUM(IF(DATA!$O$5:$S$637=$A11,DATA!$E$5:$E$637))&lt;&gt;0,AVERAGE(IF(DATA!$O$5:$S$637=$A11,DATA!$E$5:$E$637)),"")</f>
        <v/>
      </c>
      <c r="I11" s="50" t="str" cm="1">
        <f t="array" ref="I11">IF(SUM(IF(DATA!$O$5:$S$637=$A11,DATA!$E$5:$E$637))&lt;&gt;0,MEDIAN(IF(DATA!$O$5:$S$637=$A11,DATA!$E$5:$E$637)),"")</f>
        <v/>
      </c>
      <c r="J11" s="50" t="str" cm="1">
        <f t="array" ref="J11">IF(SUM(IF(DATA!$O$5:$S$637=$A11,DATA!$E$5:$E$637))&lt;&gt;0,QUARTILE(IF(DATA!$O$5:$S$637=$A11,DATA!$E$5:$E$637),1),"")</f>
        <v/>
      </c>
      <c r="K11" s="54" t="str" cm="1">
        <f t="array" ref="K11">IF(SUM(IF(DATA!$O$5:$S$637=$A11,DATA!$E$5:$E$637))&lt;&gt;0,QUARTILE(IF(DATA!$O$5:$S$637=$A11,DATA!$E$5:$E$637),3),"")</f>
        <v/>
      </c>
    </row>
    <row r="12" spans="1:12">
      <c r="A12" s="53" t="s">
        <v>394</v>
      </c>
      <c r="B12">
        <f>COUNTIF(DATA!$O$5:$S$637,$A12)</f>
        <v>2</v>
      </c>
      <c r="C12" s="50" cm="1">
        <f t="array" ref="C12">IF(SUM(IF(DATA!$O$5:$S$637=$A12,DATA!$D$5:$D$637))&lt;&gt;0,AVERAGE(IF(DATA!$O$5:$S$637=$A12,DATA!$D$5:$D$637)),"")</f>
        <v>4.0000000000000001E-3</v>
      </c>
      <c r="D12" s="50" cm="1">
        <f t="array" ref="D12">IF(SUM(IF(DATA!$O$5:$S$637=$A12,DATA!$D$5:$D$637))&lt;&gt;0,MEDIAN(IF(DATA!$O$5:$S$637=$A12,DATA!$D$5:$D$637)),"")</f>
        <v>4.0000000000000001E-3</v>
      </c>
      <c r="E12" s="50" cm="1">
        <f t="array" ref="E12">IF(SUM(IF(DATA!$O$5:$S$637=$A12,DATA!$D$5:$D$637))&lt;&gt;0,QUARTILE(IF(DATA!$O$5:$S$637=$A12,DATA!$D$5:$D$637),1),"")</f>
        <v>3.5000000000000001E-3</v>
      </c>
      <c r="F12" s="54" cm="1">
        <f t="array" ref="F12">IF(SUM(IF(DATA!$O$5:$S$637=$A12,DATA!$D$5:$D$637))&lt;&gt;0,QUARTILE(IF(DATA!$O$5:$S$637=$A12,DATA!$D$5:$D$637),3),"")</f>
        <v>4.5000000000000005E-3</v>
      </c>
      <c r="G12" cm="1">
        <f t="array" ref="G12">SUMPRODUCT((DATA!$E$5:$E$637&lt;&gt;"") * ((DATA!$O$5:$O$637=$A12) + (DATA!$P$5:$P$637=$A12) + (DATA!$Q$5:$Q$637=$A12) + (DATA!$R$5:$R$637=$A12) + (DATA!$S$5:$S$637=$A12)))</f>
        <v>0</v>
      </c>
      <c r="H12" s="50" t="str" cm="1">
        <f t="array" ref="H12">IF(SUM(IF(DATA!$O$5:$S$637=$A12,DATA!$E$5:$E$637))&lt;&gt;0,AVERAGE(IF(DATA!$O$5:$S$637=$A12,DATA!$E$5:$E$637)),"")</f>
        <v/>
      </c>
      <c r="I12" s="50" t="str" cm="1">
        <f t="array" ref="I12">IF(SUM(IF(DATA!$O$5:$S$637=$A12,DATA!$E$5:$E$637))&lt;&gt;0,MEDIAN(IF(DATA!$O$5:$S$637=$A12,DATA!$E$5:$E$637)),"")</f>
        <v/>
      </c>
      <c r="J12" s="50" t="str" cm="1">
        <f t="array" ref="J12">IF(SUM(IF(DATA!$O$5:$S$637=$A12,DATA!$E$5:$E$637))&lt;&gt;0,QUARTILE(IF(DATA!$O$5:$S$637=$A12,DATA!$E$5:$E$637),1),"")</f>
        <v/>
      </c>
      <c r="K12" s="54" t="str" cm="1">
        <f t="array" ref="K12">IF(SUM(IF(DATA!$O$5:$S$637=$A12,DATA!$E$5:$E$637))&lt;&gt;0,QUARTILE(IF(DATA!$O$5:$S$637=$A12,DATA!$E$5:$E$637),3),"")</f>
        <v/>
      </c>
    </row>
    <row r="13" spans="1:12">
      <c r="A13" s="53" t="s">
        <v>387</v>
      </c>
      <c r="B13">
        <f>COUNTIF(DATA!$O$5:$S$637,$A13)</f>
        <v>1</v>
      </c>
      <c r="C13" s="50" cm="1">
        <f t="array" ref="C13">IF(SUM(IF(DATA!$O$5:$S$637=$A13,DATA!$D$5:$D$637))&lt;&gt;0,AVERAGE(IF(DATA!$O$5:$S$637=$A13,DATA!$D$5:$D$637)),"")</f>
        <v>4.0000000000000001E-3</v>
      </c>
      <c r="D13" s="50" cm="1">
        <f t="array" ref="D13">IF(SUM(IF(DATA!$O$5:$S$637=$A13,DATA!$D$5:$D$637))&lt;&gt;0,MEDIAN(IF(DATA!$O$5:$S$637=$A13,DATA!$D$5:$D$637)),"")</f>
        <v>4.0000000000000001E-3</v>
      </c>
      <c r="E13" s="50" cm="1">
        <f t="array" ref="E13">IF(SUM(IF(DATA!$O$5:$S$637=$A13,DATA!$D$5:$D$637))&lt;&gt;0,QUARTILE(IF(DATA!$O$5:$S$637=$A13,DATA!$D$5:$D$637),1),"")</f>
        <v>4.0000000000000001E-3</v>
      </c>
      <c r="F13" s="54" cm="1">
        <f t="array" ref="F13">IF(SUM(IF(DATA!$O$5:$S$637=$A13,DATA!$D$5:$D$637))&lt;&gt;0,QUARTILE(IF(DATA!$O$5:$S$637=$A13,DATA!$D$5:$D$637),3),"")</f>
        <v>4.0000000000000001E-3</v>
      </c>
      <c r="G13" cm="1">
        <f t="array" ref="G13">SUMPRODUCT((DATA!$E$5:$E$637&lt;&gt;"") * ((DATA!$O$5:$O$637=$A13) + (DATA!$P$5:$P$637=$A13) + (DATA!$Q$5:$Q$637=$A13) + (DATA!$R$5:$R$637=$A13) + (DATA!$S$5:$S$637=$A13)))</f>
        <v>0</v>
      </c>
      <c r="H13" s="50" t="str" cm="1">
        <f t="array" ref="H13">IF(SUM(IF(DATA!$O$5:$S$637=$A13,DATA!$E$5:$E$637))&lt;&gt;0,AVERAGE(IF(DATA!$O$5:$S$637=$A13,DATA!$E$5:$E$637)),"")</f>
        <v/>
      </c>
      <c r="I13" s="50" t="str" cm="1">
        <f t="array" ref="I13">IF(SUM(IF(DATA!$O$5:$S$637=$A13,DATA!$E$5:$E$637))&lt;&gt;0,MEDIAN(IF(DATA!$O$5:$S$637=$A13,DATA!$E$5:$E$637)),"")</f>
        <v/>
      </c>
      <c r="J13" s="50" t="str" cm="1">
        <f t="array" ref="J13">IF(SUM(IF(DATA!$O$5:$S$637=$A13,DATA!$E$5:$E$637))&lt;&gt;0,QUARTILE(IF(DATA!$O$5:$S$637=$A13,DATA!$E$5:$E$637),1),"")</f>
        <v/>
      </c>
      <c r="K13" s="54" t="str" cm="1">
        <f t="array" ref="K13">IF(SUM(IF(DATA!$O$5:$S$637=$A13,DATA!$E$5:$E$637))&lt;&gt;0,QUARTILE(IF(DATA!$O$5:$S$637=$A13,DATA!$E$5:$E$637),3),"")</f>
        <v/>
      </c>
    </row>
    <row r="14" spans="1:12">
      <c r="A14" s="53" t="s">
        <v>45</v>
      </c>
      <c r="B14">
        <f>COUNTIF(DATA!$O$5:$S$637,$A14)</f>
        <v>2</v>
      </c>
      <c r="C14" s="50" cm="1">
        <f t="array" ref="C14">IF(SUM(IF(DATA!$O$5:$S$637=$A14,DATA!$D$5:$D$637))&lt;&gt;0,AVERAGE(IF(DATA!$O$5:$S$637=$A14,DATA!$D$5:$D$637)),"")</f>
        <v>-5.0000000000000001E-4</v>
      </c>
      <c r="D14" s="50" cm="1">
        <f t="array" ref="D14">IF(SUM(IF(DATA!$O$5:$S$637=$A14,DATA!$D$5:$D$637))&lt;&gt;0,MEDIAN(IF(DATA!$O$5:$S$637=$A14,DATA!$D$5:$D$637)),"")</f>
        <v>-5.0000000000000001E-4</v>
      </c>
      <c r="E14" s="50" cm="1">
        <f t="array" ref="E14">IF(SUM(IF(DATA!$O$5:$S$637=$A14,DATA!$D$5:$D$637))&lt;&gt;0,QUARTILE(IF(DATA!$O$5:$S$637=$A14,DATA!$D$5:$D$637),1),"")</f>
        <v>-7.5000000000000002E-4</v>
      </c>
      <c r="F14" s="54" cm="1">
        <f t="array" ref="F14">IF(SUM(IF(DATA!$O$5:$S$637=$A14,DATA!$D$5:$D$637))&lt;&gt;0,QUARTILE(IF(DATA!$O$5:$S$637=$A14,DATA!$D$5:$D$637),3),"")</f>
        <v>-2.5000000000000001E-4</v>
      </c>
      <c r="G14" cm="1">
        <f t="array" ref="G14">SUMPRODUCT((DATA!$E$5:$E$637&lt;&gt;"") * ((DATA!$O$5:$O$637=$A14) + (DATA!$P$5:$P$637=$A14) + (DATA!$Q$5:$Q$637=$A14) + (DATA!$R$5:$R$637=$A14) + (DATA!$S$5:$S$637=$A14)))</f>
        <v>0</v>
      </c>
      <c r="H14" s="50" t="str" cm="1">
        <f t="array" ref="H14">IF(SUM(IF(DATA!$O$5:$S$637=$A14,DATA!$E$5:$E$637))&lt;&gt;0,AVERAGE(IF(DATA!$O$5:$S$637=$A14,DATA!$E$5:$E$637)),"")</f>
        <v/>
      </c>
      <c r="I14" s="50" t="str" cm="1">
        <f t="array" ref="I14">IF(SUM(IF(DATA!$O$5:$S$637=$A14,DATA!$E$5:$E$637))&lt;&gt;0,MEDIAN(IF(DATA!$O$5:$S$637=$A14,DATA!$E$5:$E$637)),"")</f>
        <v/>
      </c>
      <c r="J14" s="50" t="str" cm="1">
        <f t="array" ref="J14">IF(SUM(IF(DATA!$O$5:$S$637=$A14,DATA!$E$5:$E$637))&lt;&gt;0,QUARTILE(IF(DATA!$O$5:$S$637=$A14,DATA!$E$5:$E$637),1),"")</f>
        <v/>
      </c>
      <c r="K14" s="54" t="str" cm="1">
        <f t="array" ref="K14">IF(SUM(IF(DATA!$O$5:$S$637=$A14,DATA!$E$5:$E$637))&lt;&gt;0,QUARTILE(IF(DATA!$O$5:$S$637=$A14,DATA!$E$5:$E$637),3),"")</f>
        <v/>
      </c>
    </row>
    <row r="15" spans="1:12">
      <c r="A15" s="53" t="s">
        <v>411</v>
      </c>
      <c r="B15">
        <f>COUNTIF(DATA!$O$5:$S$637,$A15)</f>
        <v>32</v>
      </c>
      <c r="C15" s="50" cm="1">
        <f t="array" ref="C15">IF(SUM(IF(DATA!$O$5:$S$637=$A15,DATA!$D$5:$D$637))&lt;&gt;0,AVERAGE(IF(DATA!$O$5:$S$637=$A15,DATA!$D$5:$D$637)),"")</f>
        <v>5.1250000000000046E-3</v>
      </c>
      <c r="D15" s="50" cm="1">
        <f t="array" ref="D15">IF(SUM(IF(DATA!$O$5:$S$637=$A15,DATA!$D$5:$D$637))&lt;&gt;0,MEDIAN(IF(DATA!$O$5:$S$637=$A15,DATA!$D$5:$D$637)),"")</f>
        <v>9.4999999999999998E-3</v>
      </c>
      <c r="E15" s="50" cm="1">
        <f t="array" ref="E15">IF(SUM(IF(DATA!$O$5:$S$637=$A15,DATA!$D$5:$D$637))&lt;&gt;0,QUARTILE(IF(DATA!$O$5:$S$637=$A15,DATA!$D$5:$D$637),1),"")</f>
        <v>3.0000000000000001E-3</v>
      </c>
      <c r="F15" s="54" cm="1">
        <f t="array" ref="F15">IF(SUM(IF(DATA!$O$5:$S$637=$A15,DATA!$D$5:$D$637))&lt;&gt;0,QUARTILE(IF(DATA!$O$5:$S$637=$A15,DATA!$D$5:$D$637),3),"")</f>
        <v>3.3750000000000002E-2</v>
      </c>
      <c r="G15" cm="1">
        <f t="array" ref="G15">SUMPRODUCT((DATA!$E$5:$E$637&lt;&gt;"") * ((DATA!$O$5:$O$637=$A15) + (DATA!$P$5:$P$637=$A15) + (DATA!$Q$5:$Q$637=$A15) + (DATA!$R$5:$R$637=$A15) + (DATA!$S$5:$S$637=$A15)))</f>
        <v>5</v>
      </c>
      <c r="H15" s="50" cm="1">
        <f t="array" ref="H15">IF(SUM(IF(DATA!$O$5:$S$637=$A15,DATA!$E$5:$E$637))&lt;&gt;0,AVERAGE(IF(DATA!$O$5:$S$637=$A15,DATA!$E$5:$E$637)),"")</f>
        <v>4.2187500000000003E-2</v>
      </c>
      <c r="I15" s="50" cm="1">
        <f t="array" ref="I15">IF(SUM(IF(DATA!$O$5:$S$637=$A15,DATA!$E$5:$E$637))&lt;&gt;0,MEDIAN(IF(DATA!$O$5:$S$637=$A15,DATA!$E$5:$E$637)),"")</f>
        <v>0</v>
      </c>
      <c r="J15" s="50" cm="1">
        <f t="array" ref="J15">IF(SUM(IF(DATA!$O$5:$S$637=$A15,DATA!$E$5:$E$637))&lt;&gt;0,QUARTILE(IF(DATA!$O$5:$S$637=$A15,DATA!$E$5:$E$637),1),"")</f>
        <v>0</v>
      </c>
      <c r="K15" s="54" cm="1">
        <f t="array" ref="K15">IF(SUM(IF(DATA!$O$5:$S$637=$A15,DATA!$E$5:$E$637))&lt;&gt;0,QUARTILE(IF(DATA!$O$5:$S$637=$A15,DATA!$E$5:$E$637),3),"")</f>
        <v>0</v>
      </c>
    </row>
    <row r="16" spans="1:12">
      <c r="A16" s="53" t="s">
        <v>292</v>
      </c>
      <c r="B16">
        <f>COUNTIF(DATA!$O$5:$S$637,$A16)</f>
        <v>1</v>
      </c>
      <c r="C16" s="50" t="str" cm="1">
        <f t="array" ref="C16">IF(SUM(IF(DATA!$O$5:$S$637=$A16,DATA!$D$5:$D$637))&lt;&gt;0,AVERAGE(IF(DATA!$O$5:$S$637=$A16,DATA!$D$5:$D$637)),"")</f>
        <v/>
      </c>
      <c r="D16" s="50" t="str" cm="1">
        <f t="array" ref="D16">IF(SUM(IF(DATA!$O$5:$S$637=$A16,DATA!$D$5:$D$637))&lt;&gt;0,MEDIAN(IF(DATA!$O$5:$S$637=$A16,DATA!$D$5:$D$637)),"")</f>
        <v/>
      </c>
      <c r="E16" s="50" t="str" cm="1">
        <f t="array" ref="E16">IF(SUM(IF(DATA!$O$5:$S$637=$A16,DATA!$D$5:$D$637))&lt;&gt;0,QUARTILE(IF(DATA!$O$5:$S$637=$A16,DATA!$D$5:$D$637),1),"")</f>
        <v/>
      </c>
      <c r="F16" s="54" t="str" cm="1">
        <f t="array" ref="F16">IF(SUM(IF(DATA!$O$5:$S$637=$A16,DATA!$D$5:$D$637))&lt;&gt;0,QUARTILE(IF(DATA!$O$5:$S$637=$A16,DATA!$D$5:$D$637),3),"")</f>
        <v/>
      </c>
      <c r="G16" cm="1">
        <f t="array" ref="G16">SUMPRODUCT((DATA!$E$5:$E$637&lt;&gt;"") * ((DATA!$O$5:$O$637=$A16) + (DATA!$P$5:$P$637=$A16) + (DATA!$Q$5:$Q$637=$A16) + (DATA!$R$5:$R$637=$A16) + (DATA!$S$5:$S$637=$A16)))</f>
        <v>0</v>
      </c>
      <c r="H16" s="50" t="str" cm="1">
        <f t="array" ref="H16">IF(SUM(IF(DATA!$O$5:$S$637=$A16,DATA!$E$5:$E$637))&lt;&gt;0,AVERAGE(IF(DATA!$O$5:$S$637=$A16,DATA!$E$5:$E$637)),"")</f>
        <v/>
      </c>
      <c r="I16" s="50" t="str" cm="1">
        <f t="array" ref="I16">IF(SUM(IF(DATA!$O$5:$S$637=$A16,DATA!$E$5:$E$637))&lt;&gt;0,MEDIAN(IF(DATA!$O$5:$S$637=$A16,DATA!$E$5:$E$637)),"")</f>
        <v/>
      </c>
      <c r="J16" s="50" t="str" cm="1">
        <f t="array" ref="J16">IF(SUM(IF(DATA!$O$5:$S$637=$A16,DATA!$E$5:$E$637))&lt;&gt;0,QUARTILE(IF(DATA!$O$5:$S$637=$A16,DATA!$E$5:$E$637),1),"")</f>
        <v/>
      </c>
      <c r="K16" s="54" t="str" cm="1">
        <f t="array" ref="K16">IF(SUM(IF(DATA!$O$5:$S$637=$A16,DATA!$E$5:$E$637))&lt;&gt;0,QUARTILE(IF(DATA!$O$5:$S$637=$A16,DATA!$E$5:$E$637),3),"")</f>
        <v/>
      </c>
    </row>
    <row r="17" spans="1:11">
      <c r="A17" s="53" t="s">
        <v>297</v>
      </c>
      <c r="B17">
        <f>COUNTIF(DATA!$O$5:$S$637,$A17)</f>
        <v>32</v>
      </c>
      <c r="C17" s="50" cm="1">
        <f t="array" ref="C17">IF(SUM(IF(DATA!$O$5:$S$637=$A17,DATA!$D$5:$D$637))&lt;&gt;0,AVERAGE(IF(DATA!$O$5:$S$637=$A17,DATA!$D$5:$D$637)),"")</f>
        <v>0.39868749999999997</v>
      </c>
      <c r="D17" s="50" cm="1">
        <f t="array" ref="D17">IF(SUM(IF(DATA!$O$5:$S$637=$A17,DATA!$D$5:$D$637))&lt;&gt;0,MEDIAN(IF(DATA!$O$5:$S$637=$A17,DATA!$D$5:$D$637)),"")</f>
        <v>9.4999999999999998E-3</v>
      </c>
      <c r="E17" s="50" cm="1">
        <f t="array" ref="E17">IF(SUM(IF(DATA!$O$5:$S$637=$A17,DATA!$D$5:$D$637))&lt;&gt;0,QUARTILE(IF(DATA!$O$5:$S$637=$A17,DATA!$D$5:$D$637),1),"")</f>
        <v>3.0000000000000001E-3</v>
      </c>
      <c r="F17" s="54" cm="1">
        <f t="array" ref="F17">IF(SUM(IF(DATA!$O$5:$S$637=$A17,DATA!$D$5:$D$637))&lt;&gt;0,QUARTILE(IF(DATA!$O$5:$S$637=$A17,DATA!$D$5:$D$637),3),"")</f>
        <v>0.25125000000000003</v>
      </c>
      <c r="G17" cm="1">
        <f t="array" ref="G17">SUMPRODUCT((DATA!$E$5:$E$637&lt;&gt;"") * ((DATA!$O$5:$O$637=$A17) + (DATA!$P$5:$P$637=$A17) + (DATA!$Q$5:$Q$637=$A17) + (DATA!$R$5:$R$637=$A17) + (DATA!$S$5:$S$637=$A17)))</f>
        <v>6</v>
      </c>
      <c r="H17" s="50" cm="1">
        <f t="array" ref="H17">IF(SUM(IF(DATA!$O$5:$S$637=$A17,DATA!$E$5:$E$637))&lt;&gt;0,AVERAGE(IF(DATA!$O$5:$S$637=$A17,DATA!$E$5:$E$637)),"")</f>
        <v>0.01</v>
      </c>
      <c r="I17" s="50" cm="1">
        <f t="array" ref="I17">IF(SUM(IF(DATA!$O$5:$S$637=$A17,DATA!$E$5:$E$637))&lt;&gt;0,MEDIAN(IF(DATA!$O$5:$S$637=$A17,DATA!$E$5:$E$637)),"")</f>
        <v>0</v>
      </c>
      <c r="J17" s="50" cm="1">
        <f t="array" ref="J17">IF(SUM(IF(DATA!$O$5:$S$637=$A17,DATA!$E$5:$E$637))&lt;&gt;0,QUARTILE(IF(DATA!$O$5:$S$637=$A17,DATA!$E$5:$E$637),1),"")</f>
        <v>0</v>
      </c>
      <c r="K17" s="54" cm="1">
        <f t="array" ref="K17">IF(SUM(IF(DATA!$O$5:$S$637=$A17,DATA!$E$5:$E$637))&lt;&gt;0,QUARTILE(IF(DATA!$O$5:$S$637=$A17,DATA!$E$5:$E$637),3),"")</f>
        <v>0</v>
      </c>
    </row>
    <row r="18" spans="1:11">
      <c r="A18" s="53" t="s">
        <v>290</v>
      </c>
      <c r="B18">
        <f>COUNTIF(DATA!$O$5:$S$637,$A18)</f>
        <v>183</v>
      </c>
      <c r="C18" s="50" cm="1">
        <f t="array" ref="C18">IF(SUM(IF(DATA!$O$5:$S$637=$A18,DATA!$D$5:$D$637))&lt;&gt;0,AVERAGE(IF(DATA!$O$5:$S$637=$A18,DATA!$D$5:$D$637)),"")</f>
        <v>0.31180151099076503</v>
      </c>
      <c r="D18" s="50" cm="1">
        <f t="array" ref="D18">IF(SUM(IF(DATA!$O$5:$S$637=$A18,DATA!$D$5:$D$637))&lt;&gt;0,MEDIAN(IF(DATA!$O$5:$S$637=$A18,DATA!$D$5:$D$637)),"")</f>
        <v>3.4000000000000002E-2</v>
      </c>
      <c r="E18" s="50" cm="1">
        <f t="array" ref="E18">IF(SUM(IF(DATA!$O$5:$S$637=$A18,DATA!$D$5:$D$637))&lt;&gt;0,QUARTILE(IF(DATA!$O$5:$S$637=$A18,DATA!$D$5:$D$637),1),"")</f>
        <v>-3.3500000000000001E-3</v>
      </c>
      <c r="F18" s="54" cm="1">
        <f t="array" ref="F18">IF(SUM(IF(DATA!$O$5:$S$637=$A18,DATA!$D$5:$D$637))&lt;&gt;0,QUARTILE(IF(DATA!$O$5:$S$637=$A18,DATA!$D$5:$D$637),3),"")</f>
        <v>0.24399999999999999</v>
      </c>
      <c r="G18" cm="1">
        <f t="array" ref="G18">SUMPRODUCT((DATA!$E$5:$E$637&lt;&gt;"") * ((DATA!$O$5:$O$637=$A18) + (DATA!$P$5:$P$637=$A18) + (DATA!$Q$5:$Q$637=$A18) + (DATA!$R$5:$R$637=$A18) + (DATA!$S$5:$S$637=$A18)))</f>
        <v>82</v>
      </c>
      <c r="H18" s="50" cm="1">
        <f t="array" ref="H18">IF(SUM(IF(DATA!$O$5:$S$637=$A18,DATA!$E$5:$E$637))&lt;&gt;0,AVERAGE(IF(DATA!$O$5:$S$637=$A18,DATA!$E$5:$E$637)),"")</f>
        <v>7.4624952786885232E-2</v>
      </c>
      <c r="I18" s="50" cm="1">
        <f t="array" ref="I18">IF(SUM(IF(DATA!$O$5:$S$637=$A18,DATA!$E$5:$E$637))&lt;&gt;0,MEDIAN(IF(DATA!$O$5:$S$637=$A18,DATA!$E$5:$E$637)),"")</f>
        <v>0</v>
      </c>
      <c r="J18" s="50" cm="1">
        <f t="array" ref="J18">IF(SUM(IF(DATA!$O$5:$S$637=$A18,DATA!$E$5:$E$637))&lt;&gt;0,QUARTILE(IF(DATA!$O$5:$S$637=$A18,DATA!$E$5:$E$637),1),"")</f>
        <v>0</v>
      </c>
      <c r="K18" s="54" cm="1">
        <f t="array" ref="K18">IF(SUM(IF(DATA!$O$5:$S$637=$A18,DATA!$E$5:$E$637))&lt;&gt;0,QUARTILE(IF(DATA!$O$5:$S$637=$A18,DATA!$E$5:$E$637),3),"")</f>
        <v>1.9E-2</v>
      </c>
    </row>
    <row r="19" spans="1:11">
      <c r="A19" s="53" t="s">
        <v>443</v>
      </c>
      <c r="B19">
        <f>COUNTIF(DATA!$O$5:$S$637,$A19)</f>
        <v>1</v>
      </c>
      <c r="C19" s="50" cm="1">
        <f t="array" ref="C19">IF(SUM(IF(DATA!$O$5:$S$637=$A19,DATA!$D$5:$D$637))&lt;&gt;0,AVERAGE(IF(DATA!$O$5:$S$637=$A19,DATA!$D$5:$D$637)),"")</f>
        <v>0.04</v>
      </c>
      <c r="D19" s="50" cm="1">
        <f t="array" ref="D19">IF(SUM(IF(DATA!$O$5:$S$637=$A19,DATA!$D$5:$D$637))&lt;&gt;0,MEDIAN(IF(DATA!$O$5:$S$637=$A19,DATA!$D$5:$D$637)),"")</f>
        <v>0.04</v>
      </c>
      <c r="E19" s="50" cm="1">
        <f t="array" ref="E19">IF(SUM(IF(DATA!$O$5:$S$637=$A19,DATA!$D$5:$D$637))&lt;&gt;0,QUARTILE(IF(DATA!$O$5:$S$637=$A19,DATA!$D$5:$D$637),1),"")</f>
        <v>0.04</v>
      </c>
      <c r="F19" s="54" cm="1">
        <f t="array" ref="F19">IF(SUM(IF(DATA!$O$5:$S$637=$A19,DATA!$D$5:$D$637))&lt;&gt;0,QUARTILE(IF(DATA!$O$5:$S$637=$A19,DATA!$D$5:$D$637),3),"")</f>
        <v>0.04</v>
      </c>
      <c r="G19" cm="1">
        <f t="array" ref="G19">SUMPRODUCT((DATA!$E$5:$E$637&lt;&gt;"") * ((DATA!$O$5:$O$637=$A19) + (DATA!$P$5:$P$637=$A19) + (DATA!$Q$5:$Q$637=$A19) + (DATA!$R$5:$R$637=$A19) + (DATA!$S$5:$S$637=$A19)))</f>
        <v>0</v>
      </c>
      <c r="H19" s="50" t="str" cm="1">
        <f t="array" ref="H19">IF(SUM(IF(DATA!$O$5:$S$637=$A19,DATA!$E$5:$E$637))&lt;&gt;0,AVERAGE(IF(DATA!$O$5:$S$637=$A19,DATA!$E$5:$E$637)),"")</f>
        <v/>
      </c>
      <c r="I19" s="50" t="str" cm="1">
        <f t="array" ref="I19">IF(SUM(IF(DATA!$O$5:$S$637=$A19,DATA!$E$5:$E$637))&lt;&gt;0,MEDIAN(IF(DATA!$O$5:$S$637=$A19,DATA!$E$5:$E$637)),"")</f>
        <v/>
      </c>
      <c r="J19" s="50" t="str" cm="1">
        <f t="array" ref="J19">IF(SUM(IF(DATA!$O$5:$S$637=$A19,DATA!$E$5:$E$637))&lt;&gt;0,QUARTILE(IF(DATA!$O$5:$S$637=$A19,DATA!$E$5:$E$637),1),"")</f>
        <v/>
      </c>
      <c r="K19" s="54" t="str" cm="1">
        <f t="array" ref="K19">IF(SUM(IF(DATA!$O$5:$S$637=$A19,DATA!$E$5:$E$637))&lt;&gt;0,QUARTILE(IF(DATA!$O$5:$S$637=$A19,DATA!$E$5:$E$637),3),"")</f>
        <v/>
      </c>
    </row>
    <row r="20" spans="1:11">
      <c r="A20" s="53" t="s">
        <v>415</v>
      </c>
      <c r="B20">
        <f>COUNTIF(DATA!$O$5:$S$637,$A20)</f>
        <v>3</v>
      </c>
      <c r="C20" s="50" cm="1">
        <f t="array" ref="C20">IF(SUM(IF(DATA!$O$5:$S$637=$A20,DATA!$D$5:$D$637))&lt;&gt;0,AVERAGE(IF(DATA!$O$5:$S$637=$A20,DATA!$D$5:$D$637)),"")</f>
        <v>5.4666666666666669E-2</v>
      </c>
      <c r="D20" s="50" cm="1">
        <f t="array" ref="D20">IF(SUM(IF(DATA!$O$5:$S$637=$A20,DATA!$D$5:$D$637))&lt;&gt;0,MEDIAN(IF(DATA!$O$5:$S$637=$A20,DATA!$D$5:$D$637)),"")</f>
        <v>5.3999999999999999E-2</v>
      </c>
      <c r="E20" s="50" cm="1">
        <f t="array" ref="E20">IF(SUM(IF(DATA!$O$5:$S$637=$A20,DATA!$D$5:$D$637))&lt;&gt;0,QUARTILE(IF(DATA!$O$5:$S$637=$A20,DATA!$D$5:$D$637),1),"")</f>
        <v>4.9500000000000002E-2</v>
      </c>
      <c r="F20" s="54" cm="1">
        <f t="array" ref="F20">IF(SUM(IF(DATA!$O$5:$S$637=$A20,DATA!$D$5:$D$637))&lt;&gt;0,QUARTILE(IF(DATA!$O$5:$S$637=$A20,DATA!$D$5:$D$637),3),"")</f>
        <v>5.9499999999999997E-2</v>
      </c>
      <c r="G20" cm="1">
        <f t="array" ref="G20">SUMPRODUCT((DATA!$E$5:$E$637&lt;&gt;"") * ((DATA!$O$5:$O$637=$A20) + (DATA!$P$5:$P$637=$A20) + (DATA!$Q$5:$Q$637=$A20) + (DATA!$R$5:$R$637=$A20) + (DATA!$S$5:$S$637=$A20)))</f>
        <v>3</v>
      </c>
      <c r="H20" s="50" cm="1">
        <f t="array" ref="H20">IF(SUM(IF(DATA!$O$5:$S$637=$A20,DATA!$E$5:$E$637))&lt;&gt;0,AVERAGE(IF(DATA!$O$5:$S$637=$A20,DATA!$E$5:$E$637)),"")</f>
        <v>0.31266666666666665</v>
      </c>
      <c r="I20" s="50" cm="1">
        <f t="array" ref="I20">IF(SUM(IF(DATA!$O$5:$S$637=$A20,DATA!$E$5:$E$637))&lt;&gt;0,MEDIAN(IF(DATA!$O$5:$S$637=$A20,DATA!$E$5:$E$637)),"")</f>
        <v>0.31</v>
      </c>
      <c r="J20" s="50" cm="1">
        <f t="array" ref="J20">IF(SUM(IF(DATA!$O$5:$S$637=$A20,DATA!$E$5:$E$637))&lt;&gt;0,QUARTILE(IF(DATA!$O$5:$S$637=$A20,DATA!$E$5:$E$637),1),"")</f>
        <v>0.3095</v>
      </c>
      <c r="K20" s="54" cm="1">
        <f t="array" ref="K20">IF(SUM(IF(DATA!$O$5:$S$637=$A20,DATA!$E$5:$E$637))&lt;&gt;0,QUARTILE(IF(DATA!$O$5:$S$637=$A20,DATA!$E$5:$E$637),3),"")</f>
        <v>0.3145</v>
      </c>
    </row>
    <row r="21" spans="1:11">
      <c r="A21" s="53" t="s">
        <v>314</v>
      </c>
      <c r="B21">
        <f>COUNTIF(DATA!$O$5:$S$637,$A21)</f>
        <v>9</v>
      </c>
      <c r="C21" s="50" cm="1">
        <f t="array" ref="C21">IF(SUM(IF(DATA!$O$5:$S$637=$A21,DATA!$D$5:$D$637))&lt;&gt;0,AVERAGE(IF(DATA!$O$5:$S$637=$A21,DATA!$D$5:$D$637)),"")</f>
        <v>0.21241111111111111</v>
      </c>
      <c r="D21" s="50" cm="1">
        <f t="array" ref="D21">IF(SUM(IF(DATA!$O$5:$S$637=$A21,DATA!$D$5:$D$637))&lt;&gt;0,MEDIAN(IF(DATA!$O$5:$S$637=$A21,DATA!$D$5:$D$637)),"")</f>
        <v>5.8999999999999997E-2</v>
      </c>
      <c r="E21" s="50" cm="1">
        <f t="array" ref="E21">IF(SUM(IF(DATA!$O$5:$S$637=$A21,DATA!$D$5:$D$637))&lt;&gt;0,QUARTILE(IF(DATA!$O$5:$S$637=$A21,DATA!$D$5:$D$637),1),"")</f>
        <v>5.6599999999999998E-2</v>
      </c>
      <c r="F21" s="54" cm="1">
        <f t="array" ref="F21">IF(SUM(IF(DATA!$O$5:$S$637=$A21,DATA!$D$5:$D$637))&lt;&gt;0,QUARTILE(IF(DATA!$O$5:$S$637=$A21,DATA!$D$5:$D$637),3),"")</f>
        <v>6.8599999999999994E-2</v>
      </c>
      <c r="G21" cm="1">
        <f t="array" ref="G21">SUMPRODUCT((DATA!$E$5:$E$637&lt;&gt;"") * ((DATA!$O$5:$O$637=$A21) + (DATA!$P$5:$P$637=$A21) + (DATA!$Q$5:$Q$637=$A21) + (DATA!$R$5:$R$637=$A21) + (DATA!$S$5:$S$637=$A21)))</f>
        <v>9</v>
      </c>
      <c r="H21" s="50" cm="1">
        <f t="array" ref="H21">IF(SUM(IF(DATA!$O$5:$S$637=$A21,DATA!$E$5:$E$637))&lt;&gt;0,AVERAGE(IF(DATA!$O$5:$S$637=$A21,DATA!$E$5:$E$637)),"")</f>
        <v>8.1377777777777785E-2</v>
      </c>
      <c r="I21" s="50" cm="1">
        <f t="array" ref="I21">IF(SUM(IF(DATA!$O$5:$S$637=$A21,DATA!$E$5:$E$637))&lt;&gt;0,MEDIAN(IF(DATA!$O$5:$S$637=$A21,DATA!$E$5:$E$637)),"")</f>
        <v>2.29E-2</v>
      </c>
      <c r="J21" s="50" cm="1">
        <f t="array" ref="J21">IF(SUM(IF(DATA!$O$5:$S$637=$A21,DATA!$E$5:$E$637))&lt;&gt;0,QUARTILE(IF(DATA!$O$5:$S$637=$A21,DATA!$E$5:$E$637),1),"")</f>
        <v>2.18E-2</v>
      </c>
      <c r="K21" s="54" cm="1">
        <f t="array" ref="K21">IF(SUM(IF(DATA!$O$5:$S$637=$A21,DATA!$E$5:$E$637))&lt;&gt;0,QUARTILE(IF(DATA!$O$5:$S$637=$A21,DATA!$E$5:$E$637),3),"")</f>
        <v>3.1800000000000002E-2</v>
      </c>
    </row>
    <row r="22" spans="1:11">
      <c r="A22" s="53" t="s">
        <v>307</v>
      </c>
      <c r="B22">
        <f>COUNTIF(DATA!$O$5:$S$637,$A22)</f>
        <v>7</v>
      </c>
      <c r="C22" s="50" cm="1">
        <f t="array" ref="C22">IF(SUM(IF(DATA!$O$5:$S$637=$A22,DATA!$D$5:$D$637))&lt;&gt;0,AVERAGE(IF(DATA!$O$5:$S$637=$A22,DATA!$D$5:$D$637)),"")</f>
        <v>-5.7285714285714292E-3</v>
      </c>
      <c r="D22" s="50" cm="1">
        <f t="array" ref="D22">IF(SUM(IF(DATA!$O$5:$S$637=$A22,DATA!$D$5:$D$637))&lt;&gt;0,MEDIAN(IF(DATA!$O$5:$S$637=$A22,DATA!$D$5:$D$637)),"")</f>
        <v>5.0000000000000001E-4</v>
      </c>
      <c r="E22" s="50" cm="1">
        <f t="array" ref="E22">IF(SUM(IF(DATA!$O$5:$S$637=$A22,DATA!$D$5:$D$637))&lt;&gt;0,QUARTILE(IF(DATA!$O$5:$S$637=$A22,DATA!$D$5:$D$637),1),"")</f>
        <v>-1.0700000000000001E-2</v>
      </c>
      <c r="F22" s="54" cm="1">
        <f t="array" ref="F22">IF(SUM(IF(DATA!$O$5:$S$637=$A22,DATA!$D$5:$D$637))&lt;&gt;0,QUARTILE(IF(DATA!$O$5:$S$637=$A22,DATA!$D$5:$D$637),3),"")</f>
        <v>1.4E-3</v>
      </c>
      <c r="G22" cm="1">
        <f t="array" ref="G22">SUMPRODUCT((DATA!$E$5:$E$637&lt;&gt;"") * ((DATA!$O$5:$O$637=$A22) + (DATA!$P$5:$P$637=$A22) + (DATA!$Q$5:$Q$637=$A22) + (DATA!$R$5:$R$637=$A22) + (DATA!$S$5:$S$637=$A22)))</f>
        <v>7</v>
      </c>
      <c r="H22" s="50" cm="1">
        <f t="array" ref="H22">IF(SUM(IF(DATA!$O$5:$S$637=$A22,DATA!$E$5:$E$637))&lt;&gt;0,AVERAGE(IF(DATA!$O$5:$S$637=$A22,DATA!$E$5:$E$637)),"")</f>
        <v>3.8714285714285712E-3</v>
      </c>
      <c r="I22" s="50" cm="1">
        <f t="array" ref="I22">IF(SUM(IF(DATA!$O$5:$S$637=$A22,DATA!$E$5:$E$637))&lt;&gt;0,MEDIAN(IF(DATA!$O$5:$S$637=$A22,DATA!$E$5:$E$637)),"")</f>
        <v>3.8E-3</v>
      </c>
      <c r="J22" s="50" cm="1">
        <f t="array" ref="J22">IF(SUM(IF(DATA!$O$5:$S$637=$A22,DATA!$E$5:$E$637))&lt;&gt;0,QUARTILE(IF(DATA!$O$5:$S$637=$A22,DATA!$E$5:$E$637),1),"")</f>
        <v>3.5000000000000001E-3</v>
      </c>
      <c r="K22" s="54" cm="1">
        <f t="array" ref="K22">IF(SUM(IF(DATA!$O$5:$S$637=$A22,DATA!$E$5:$E$637))&lt;&gt;0,QUARTILE(IF(DATA!$O$5:$S$637=$A22,DATA!$E$5:$E$637),3),"")</f>
        <v>4.0000000000000001E-3</v>
      </c>
    </row>
    <row r="23" spans="1:11">
      <c r="A23" s="53" t="s">
        <v>278</v>
      </c>
      <c r="B23">
        <f>COUNTIF(DATA!$O$5:$S$637,$A23)</f>
        <v>2</v>
      </c>
      <c r="C23" s="50" cm="1">
        <f t="array" ref="C23">IF(SUM(IF(DATA!$O$5:$S$637=$A23,DATA!$D$5:$D$637))&lt;&gt;0,AVERAGE(IF(DATA!$O$5:$S$637=$A23,DATA!$D$5:$D$637)),"")</f>
        <v>3.805E-2</v>
      </c>
      <c r="D23" s="50" cm="1">
        <f t="array" ref="D23">IF(SUM(IF(DATA!$O$5:$S$637=$A23,DATA!$D$5:$D$637))&lt;&gt;0,MEDIAN(IF(DATA!$O$5:$S$637=$A23,DATA!$D$5:$D$637)),"")</f>
        <v>3.805E-2</v>
      </c>
      <c r="E23" s="50" cm="1">
        <f t="array" ref="E23">IF(SUM(IF(DATA!$O$5:$S$637=$A23,DATA!$D$5:$D$637))&lt;&gt;0,QUARTILE(IF(DATA!$O$5:$S$637=$A23,DATA!$D$5:$D$637),1),"")</f>
        <v>2.7574999999999999E-2</v>
      </c>
      <c r="F23" s="54" cm="1">
        <f t="array" ref="F23">IF(SUM(IF(DATA!$O$5:$S$637=$A23,DATA!$D$5:$D$637))&lt;&gt;0,QUARTILE(IF(DATA!$O$5:$S$637=$A23,DATA!$D$5:$D$637),3),"")</f>
        <v>4.8524999999999999E-2</v>
      </c>
      <c r="G23" cm="1">
        <f t="array" ref="G23">SUMPRODUCT((DATA!$E$5:$E$637&lt;&gt;"") * ((DATA!$O$5:$O$637=$A23) + (DATA!$P$5:$P$637=$A23) + (DATA!$Q$5:$Q$637=$A23) + (DATA!$R$5:$R$637=$A23) + (DATA!$S$5:$S$637=$A23)))</f>
        <v>0</v>
      </c>
      <c r="H23" s="50" t="str" cm="1">
        <f t="array" ref="H23">IF(SUM(IF(DATA!$O$5:$S$637=$A23,DATA!$E$5:$E$637))&lt;&gt;0,AVERAGE(IF(DATA!$O$5:$S$637=$A23,DATA!$E$5:$E$637)),"")</f>
        <v/>
      </c>
      <c r="I23" s="50" t="str" cm="1">
        <f t="array" ref="I23">IF(SUM(IF(DATA!$O$5:$S$637=$A23,DATA!$E$5:$E$637))&lt;&gt;0,MEDIAN(IF(DATA!$O$5:$S$637=$A23,DATA!$E$5:$E$637)),"")</f>
        <v/>
      </c>
      <c r="J23" s="50" t="str" cm="1">
        <f t="array" ref="J23">IF(SUM(IF(DATA!$O$5:$S$637=$A23,DATA!$E$5:$E$637))&lt;&gt;0,QUARTILE(IF(DATA!$O$5:$S$637=$A23,DATA!$E$5:$E$637),1),"")</f>
        <v/>
      </c>
      <c r="K23" s="54" t="str" cm="1">
        <f t="array" ref="K23">IF(SUM(IF(DATA!$O$5:$S$637=$A23,DATA!$E$5:$E$637))&lt;&gt;0,QUARTILE(IF(DATA!$O$5:$S$637=$A23,DATA!$E$5:$E$637),3),"")</f>
        <v/>
      </c>
    </row>
    <row r="24" spans="1:11">
      <c r="A24" s="53" t="s">
        <v>284</v>
      </c>
      <c r="B24">
        <f>COUNTIF(DATA!$O$5:$S$637,$A24)</f>
        <v>172</v>
      </c>
      <c r="C24" s="50" cm="1">
        <f t="array" ref="C24">IF(SUM(IF(DATA!$O$5:$S$637=$A24,DATA!$D$5:$D$637))&lt;&gt;0,AVERAGE(IF(DATA!$O$5:$S$637=$A24,DATA!$D$5:$D$637)),"")</f>
        <v>2.4009254441604644</v>
      </c>
      <c r="D24" s="50" cm="1">
        <f t="array" ref="D24">IF(SUM(IF(DATA!$O$5:$S$637=$A24,DATA!$D$5:$D$637))&lt;&gt;0,MEDIAN(IF(DATA!$O$5:$S$637=$A24,DATA!$D$5:$D$637)),"")</f>
        <v>4.15E-3</v>
      </c>
      <c r="E24" s="50" cm="1">
        <f t="array" ref="E24">IF(SUM(IF(DATA!$O$5:$S$637=$A24,DATA!$D$5:$D$637))&lt;&gt;0,QUARTILE(IF(DATA!$O$5:$S$637=$A24,DATA!$D$5:$D$637),1),"")</f>
        <v>-1.925E-2</v>
      </c>
      <c r="F24" s="54" cm="1">
        <f t="array" ref="F24">IF(SUM(IF(DATA!$O$5:$S$637=$A24,DATA!$D$5:$D$637))&lt;&gt;0,QUARTILE(IF(DATA!$O$5:$S$637=$A24,DATA!$D$5:$D$637),3),"")</f>
        <v>0.15049999999999999</v>
      </c>
      <c r="G24" cm="1">
        <f t="array" ref="G24">SUMPRODUCT((DATA!$E$5:$E$637&lt;&gt;"") * ((DATA!$O$5:$O$637=$A24) + (DATA!$P$5:$P$637=$A24) + (DATA!$Q$5:$Q$637=$A24) + (DATA!$R$5:$R$637=$A24) + (DATA!$S$5:$S$637=$A24)))</f>
        <v>142</v>
      </c>
      <c r="H24" s="50" cm="1">
        <f t="array" ref="H24">IF(SUM(IF(DATA!$O$5:$S$637=$A24,DATA!$E$5:$E$637))&lt;&gt;0,AVERAGE(IF(DATA!$O$5:$S$637=$A24,DATA!$E$5:$E$637)),"")</f>
        <v>0.18529651162790697</v>
      </c>
      <c r="I24" s="50" cm="1">
        <f t="array" ref="I24">IF(SUM(IF(DATA!$O$5:$S$637=$A24,DATA!$E$5:$E$637))&lt;&gt;0,MEDIAN(IF(DATA!$O$5:$S$637=$A24,DATA!$E$5:$E$637)),"")</f>
        <v>2.3E-2</v>
      </c>
      <c r="J24" s="50" cm="1">
        <f t="array" ref="J24">IF(SUM(IF(DATA!$O$5:$S$637=$A24,DATA!$E$5:$E$637))&lt;&gt;0,QUARTILE(IF(DATA!$O$5:$S$637=$A24,DATA!$E$5:$E$637),1),"")</f>
        <v>0.01</v>
      </c>
      <c r="K24" s="54" cm="1">
        <f t="array" ref="K24">IF(SUM(IF(DATA!$O$5:$S$637=$A24,DATA!$E$5:$E$637))&lt;&gt;0,QUARTILE(IF(DATA!$O$5:$S$637=$A24,DATA!$E$5:$E$637),3),"")</f>
        <v>0.25750000000000001</v>
      </c>
    </row>
    <row r="25" spans="1:11">
      <c r="A25" s="53" t="s">
        <v>405</v>
      </c>
      <c r="B25">
        <f>COUNTIF(DATA!$O$5:$S$637,$A25)</f>
        <v>11</v>
      </c>
      <c r="C25" s="50" cm="1">
        <f t="array" ref="C25">IF(SUM(IF(DATA!$O$5:$S$637=$A25,DATA!$D$5:$D$637))&lt;&gt;0,AVERAGE(IF(DATA!$O$5:$S$637=$A25,DATA!$D$5:$D$637)),"")</f>
        <v>-2.9545272727272729E-2</v>
      </c>
      <c r="D25" s="50" cm="1">
        <f t="array" ref="D25">IF(SUM(IF(DATA!$O$5:$S$637=$A25,DATA!$D$5:$D$637))&lt;&gt;0,MEDIAN(IF(DATA!$O$5:$S$637=$A25,DATA!$D$5:$D$637)),"")</f>
        <v>3.0000000000000001E-3</v>
      </c>
      <c r="E25" s="50" cm="1">
        <f t="array" ref="E25">IF(SUM(IF(DATA!$O$5:$S$637=$A25,DATA!$D$5:$D$637))&lt;&gt;0,QUARTILE(IF(DATA!$O$5:$S$637=$A25,DATA!$D$5:$D$637),1),"")</f>
        <v>2E-3</v>
      </c>
      <c r="F25" s="54" cm="1">
        <f t="array" ref="F25">IF(SUM(IF(DATA!$O$5:$S$637=$A25,DATA!$D$5:$D$637))&lt;&gt;0,QUARTILE(IF(DATA!$O$5:$S$637=$A25,DATA!$D$5:$D$637),3),"")</f>
        <v>4.0000000000000001E-3</v>
      </c>
      <c r="G25" cm="1">
        <f t="array" ref="G25">SUMPRODUCT((DATA!$E$5:$E$637&lt;&gt;"") * ((DATA!$O$5:$O$637=$A25) + (DATA!$P$5:$P$637=$A25) + (DATA!$Q$5:$Q$637=$A25) + (DATA!$R$5:$R$637=$A25) + (DATA!$S$5:$S$637=$A25)))</f>
        <v>10</v>
      </c>
      <c r="H25" s="50" cm="1">
        <f t="array" ref="H25">IF(SUM(IF(DATA!$O$5:$S$637=$A25,DATA!$E$5:$E$637))&lt;&gt;0,AVERAGE(IF(DATA!$O$5:$S$637=$A25,DATA!$E$5:$E$637)),"")</f>
        <v>3.1818181818181819E-3</v>
      </c>
      <c r="I25" s="50" cm="1">
        <f t="array" ref="I25">IF(SUM(IF(DATA!$O$5:$S$637=$A25,DATA!$E$5:$E$637))&lt;&gt;0,MEDIAN(IF(DATA!$O$5:$S$637=$A25,DATA!$E$5:$E$637)),"")</f>
        <v>3.0000000000000001E-3</v>
      </c>
      <c r="J25" s="50" cm="1">
        <f t="array" ref="J25">IF(SUM(IF(DATA!$O$5:$S$637=$A25,DATA!$E$5:$E$637))&lt;&gt;0,QUARTILE(IF(DATA!$O$5:$S$637=$A25,DATA!$E$5:$E$637),1),"")</f>
        <v>3.0000000000000001E-3</v>
      </c>
      <c r="K25" s="54" cm="1">
        <f t="array" ref="K25">IF(SUM(IF(DATA!$O$5:$S$637=$A25,DATA!$E$5:$E$637))&lt;&gt;0,QUARTILE(IF(DATA!$O$5:$S$637=$A25,DATA!$E$5:$E$637),3),"")</f>
        <v>4.0000000000000001E-3</v>
      </c>
    </row>
    <row r="26" spans="1:11">
      <c r="A26" s="53" t="s">
        <v>288</v>
      </c>
      <c r="B26">
        <f>COUNTIF(DATA!$O$5:$S$637,$A26)</f>
        <v>23</v>
      </c>
      <c r="C26" s="50" cm="1">
        <f t="array" ref="C26">IF(SUM(IF(DATA!$O$5:$S$637=$A26,DATA!$D$5:$D$637))&lt;&gt;0,AVERAGE(IF(DATA!$O$5:$S$637=$A26,DATA!$D$5:$D$637)),"")</f>
        <v>4.1608695652173927E-2</v>
      </c>
      <c r="D26" s="50" cm="1">
        <f t="array" ref="D26">IF(SUM(IF(DATA!$O$5:$S$637=$A26,DATA!$D$5:$D$637))&lt;&gt;0,MEDIAN(IF(DATA!$O$5:$S$637=$A26,DATA!$D$5:$D$637)),"")</f>
        <v>4.2000000000000003E-2</v>
      </c>
      <c r="E26" s="50" cm="1">
        <f t="array" ref="E26">IF(SUM(IF(DATA!$O$5:$S$637=$A26,DATA!$D$5:$D$637))&lt;&gt;0,QUARTILE(IF(DATA!$O$5:$S$637=$A26,DATA!$D$5:$D$637),1),"")</f>
        <v>1.6E-2</v>
      </c>
      <c r="F26" s="54" cm="1">
        <f t="array" ref="F26">IF(SUM(IF(DATA!$O$5:$S$637=$A26,DATA!$D$5:$D$637))&lt;&gt;0,QUARTILE(IF(DATA!$O$5:$S$637=$A26,DATA!$D$5:$D$637),3),"")</f>
        <v>5.8499999999999996E-2</v>
      </c>
      <c r="G26" cm="1">
        <f t="array" ref="G26">SUMPRODUCT((DATA!$E$5:$E$637&lt;&gt;"") * ((DATA!$O$5:$O$637=$A26) + (DATA!$P$5:$P$637=$A26) + (DATA!$Q$5:$Q$637=$A26) + (DATA!$R$5:$R$637=$A26) + (DATA!$S$5:$S$637=$A26)))</f>
        <v>2</v>
      </c>
      <c r="H26" s="50" cm="1">
        <f t="array" ref="H26">IF(SUM(IF(DATA!$O$5:$S$637=$A26,DATA!$E$5:$E$637))&lt;&gt;0,AVERAGE(IF(DATA!$O$5:$S$637=$A26,DATA!$E$5:$E$637)),"")</f>
        <v>6.5217391304347823E-3</v>
      </c>
      <c r="I26" s="50" cm="1">
        <f t="array" ref="I26">IF(SUM(IF(DATA!$O$5:$S$637=$A26,DATA!$E$5:$E$637))&lt;&gt;0,MEDIAN(IF(DATA!$O$5:$S$637=$A26,DATA!$E$5:$E$637)),"")</f>
        <v>0</v>
      </c>
      <c r="J26" s="50" cm="1">
        <f t="array" ref="J26">IF(SUM(IF(DATA!$O$5:$S$637=$A26,DATA!$E$5:$E$637))&lt;&gt;0,QUARTILE(IF(DATA!$O$5:$S$637=$A26,DATA!$E$5:$E$637),1),"")</f>
        <v>0</v>
      </c>
      <c r="K26" s="54" cm="1">
        <f t="array" ref="K26">IF(SUM(IF(DATA!$O$5:$S$637=$A26,DATA!$E$5:$E$637))&lt;&gt;0,QUARTILE(IF(DATA!$O$5:$S$637=$A26,DATA!$E$5:$E$637),3),"")</f>
        <v>0</v>
      </c>
    </row>
    <row r="27" spans="1:11">
      <c r="A27" s="53" t="s">
        <v>293</v>
      </c>
      <c r="B27">
        <f>COUNTIF(DATA!$O$5:$S$637,$A27)</f>
        <v>6</v>
      </c>
      <c r="C27" s="50" cm="1">
        <f t="array" ref="C27">IF(SUM(IF(DATA!$O$5:$S$637=$A27,DATA!$D$5:$D$637))&lt;&gt;0,AVERAGE(IF(DATA!$O$5:$S$637=$A27,DATA!$D$5:$D$637)),"")</f>
        <v>2.8833333333333336E-2</v>
      </c>
      <c r="D27" s="50" cm="1">
        <f t="array" ref="D27">IF(SUM(IF(DATA!$O$5:$S$637=$A27,DATA!$D$5:$D$637))&lt;&gt;0,MEDIAN(IF(DATA!$O$5:$S$637=$A27,DATA!$D$5:$D$637)),"")</f>
        <v>2.5000000000000001E-2</v>
      </c>
      <c r="E27" s="50" cm="1">
        <f t="array" ref="E27">IF(SUM(IF(DATA!$O$5:$S$637=$A27,DATA!$D$5:$D$637))&lt;&gt;0,QUARTILE(IF(DATA!$O$5:$S$637=$A27,DATA!$D$5:$D$637),1),"")</f>
        <v>3.5000000000000001E-3</v>
      </c>
      <c r="F27" s="54" cm="1">
        <f t="array" ref="F27">IF(SUM(IF(DATA!$O$5:$S$637=$A27,DATA!$D$5:$D$637))&lt;&gt;0,QUARTILE(IF(DATA!$O$5:$S$637=$A27,DATA!$D$5:$D$637),3),"")</f>
        <v>5.1749999999999997E-2</v>
      </c>
      <c r="G27" cm="1">
        <f t="array" ref="G27">SUMPRODUCT((DATA!$E$5:$E$637&lt;&gt;"") * ((DATA!$O$5:$O$637=$A27) + (DATA!$P$5:$P$637=$A27) + (DATA!$Q$5:$Q$637=$A27) + (DATA!$R$5:$R$637=$A27) + (DATA!$S$5:$S$637=$A27)))</f>
        <v>4</v>
      </c>
      <c r="H27" s="50" cm="1">
        <f t="array" ref="H27">IF(SUM(IF(DATA!$O$5:$S$637=$A27,DATA!$E$5:$E$637))&lt;&gt;0,AVERAGE(IF(DATA!$O$5:$S$637=$A27,DATA!$E$5:$E$637)),"")</f>
        <v>0.21266666666666667</v>
      </c>
      <c r="I27" s="50" cm="1">
        <f t="array" ref="I27">IF(SUM(IF(DATA!$O$5:$S$637=$A27,DATA!$E$5:$E$637))&lt;&gt;0,MEDIAN(IF(DATA!$O$5:$S$637=$A27,DATA!$E$5:$E$637)),"")</f>
        <v>0.3095</v>
      </c>
      <c r="J27" s="50" cm="1">
        <f t="array" ref="J27">IF(SUM(IF(DATA!$O$5:$S$637=$A27,DATA!$E$5:$E$637))&lt;&gt;0,QUARTILE(IF(DATA!$O$5:$S$637=$A27,DATA!$E$5:$E$637),1),"")</f>
        <v>7.7249999999999999E-2</v>
      </c>
      <c r="K27" s="54" cm="1">
        <f t="array" ref="K27">IF(SUM(IF(DATA!$O$5:$S$637=$A27,DATA!$E$5:$E$637))&lt;&gt;0,QUARTILE(IF(DATA!$O$5:$S$637=$A27,DATA!$E$5:$E$637),3),"")</f>
        <v>0.31674999999999998</v>
      </c>
    </row>
    <row r="28" spans="1:11">
      <c r="A28" s="53" t="s">
        <v>418</v>
      </c>
      <c r="B28">
        <f>COUNTIF(DATA!$O$5:$S$637,$A28)</f>
        <v>3</v>
      </c>
      <c r="C28" s="50" cm="1">
        <f t="array" ref="C28">IF(SUM(IF(DATA!$O$5:$S$637=$A28,DATA!$D$5:$D$637))&lt;&gt;0,AVERAGE(IF(DATA!$O$5:$S$637=$A28,DATA!$D$5:$D$637)),"")</f>
        <v>4.8333333333333332E-2</v>
      </c>
      <c r="D28" s="50" cm="1">
        <f t="array" ref="D28">IF(SUM(IF(DATA!$O$5:$S$637=$A28,DATA!$D$5:$D$637))&lt;&gt;0,MEDIAN(IF(DATA!$O$5:$S$637=$A28,DATA!$D$5:$D$637)),"")</f>
        <v>7.4999999999999997E-2</v>
      </c>
      <c r="E28" s="50" cm="1">
        <f t="array" ref="E28">IF(SUM(IF(DATA!$O$5:$S$637=$A28,DATA!$D$5:$D$637))&lt;&gt;0,QUARTILE(IF(DATA!$O$5:$S$637=$A28,DATA!$D$5:$D$637),1),"")</f>
        <v>2.1499999999999998E-2</v>
      </c>
      <c r="F28" s="54" cm="1">
        <f t="array" ref="F28">IF(SUM(IF(DATA!$O$5:$S$637=$A28,DATA!$D$5:$D$637))&lt;&gt;0,QUARTILE(IF(DATA!$O$5:$S$637=$A28,DATA!$D$5:$D$637),3),"")</f>
        <v>8.8499999999999995E-2</v>
      </c>
      <c r="G28" cm="1">
        <f t="array" ref="G28">SUMPRODUCT((DATA!$E$5:$E$637&lt;&gt;"") * ((DATA!$O$5:$O$637=$A28) + (DATA!$P$5:$P$637=$A28) + (DATA!$Q$5:$Q$637=$A28) + (DATA!$R$5:$R$637=$A28) + (DATA!$S$5:$S$637=$A28)))</f>
        <v>0</v>
      </c>
      <c r="H28" s="50" t="str" cm="1">
        <f t="array" ref="H28">IF(SUM(IF(DATA!$O$5:$S$637=$A28,DATA!$E$5:$E$637))&lt;&gt;0,AVERAGE(IF(DATA!$O$5:$S$637=$A28,DATA!$E$5:$E$637)),"")</f>
        <v/>
      </c>
      <c r="I28" s="50" t="str" cm="1">
        <f t="array" ref="I28">IF(SUM(IF(DATA!$O$5:$S$637=$A28,DATA!$E$5:$E$637))&lt;&gt;0,MEDIAN(IF(DATA!$O$5:$S$637=$A28,DATA!$E$5:$E$637)),"")</f>
        <v/>
      </c>
      <c r="J28" s="50" t="str" cm="1">
        <f t="array" ref="J28">IF(SUM(IF(DATA!$O$5:$S$637=$A28,DATA!$E$5:$E$637))&lt;&gt;0,QUARTILE(IF(DATA!$O$5:$S$637=$A28,DATA!$E$5:$E$637),1),"")</f>
        <v/>
      </c>
      <c r="K28" s="54" t="str" cm="1">
        <f t="array" ref="K28">IF(SUM(IF(DATA!$O$5:$S$637=$A28,DATA!$E$5:$E$637))&lt;&gt;0,QUARTILE(IF(DATA!$O$5:$S$637=$A28,DATA!$E$5:$E$637),3),"")</f>
        <v/>
      </c>
    </row>
    <row r="29" spans="1:11">
      <c r="A29" s="53" t="s">
        <v>404</v>
      </c>
      <c r="B29">
        <f>COUNTIF(DATA!$O$5:$S$637,$A29)</f>
        <v>16</v>
      </c>
      <c r="C29" s="50" cm="1">
        <f t="array" ref="C29">IF(SUM(IF(DATA!$O$5:$S$637=$A29,DATA!$D$5:$D$637))&lt;&gt;0,AVERAGE(IF(DATA!$O$5:$S$637=$A29,DATA!$D$5:$D$637)),"")</f>
        <v>2.7375E-2</v>
      </c>
      <c r="D29" s="50" cm="1">
        <f t="array" ref="D29">IF(SUM(IF(DATA!$O$5:$S$637=$A29,DATA!$D$5:$D$637))&lt;&gt;0,MEDIAN(IF(DATA!$O$5:$S$637=$A29,DATA!$D$5:$D$637)),"")</f>
        <v>4.2000000000000003E-2</v>
      </c>
      <c r="E29" s="50" cm="1">
        <f t="array" ref="E29">IF(SUM(IF(DATA!$O$5:$S$637=$A29,DATA!$D$5:$D$637))&lt;&gt;0,QUARTILE(IF(DATA!$O$5:$S$637=$A29,DATA!$D$5:$D$637),1),"")</f>
        <v>-5.4500000000000007E-2</v>
      </c>
      <c r="F29" s="54" cm="1">
        <f t="array" ref="F29">IF(SUM(IF(DATA!$O$5:$S$637=$A29,DATA!$D$5:$D$637))&lt;&gt;0,QUARTILE(IF(DATA!$O$5:$S$637=$A29,DATA!$D$5:$D$637),3),"")</f>
        <v>5.8250000000000003E-2</v>
      </c>
      <c r="G29" cm="1">
        <f t="array" ref="G29">SUMPRODUCT((DATA!$E$5:$E$637&lt;&gt;"") * ((DATA!$O$5:$O$637=$A29) + (DATA!$P$5:$P$637=$A29) + (DATA!$Q$5:$Q$637=$A29) + (DATA!$R$5:$R$637=$A29) + (DATA!$S$5:$S$637=$A29)))</f>
        <v>0</v>
      </c>
      <c r="H29" s="50" t="str" cm="1">
        <f t="array" ref="H29">IF(SUM(IF(DATA!$O$5:$S$637=$A29,DATA!$E$5:$E$637))&lt;&gt;0,AVERAGE(IF(DATA!$O$5:$S$637=$A29,DATA!$E$5:$E$637)),"")</f>
        <v/>
      </c>
      <c r="I29" s="50" t="str" cm="1">
        <f t="array" ref="I29">IF(SUM(IF(DATA!$O$5:$S$637=$A29,DATA!$E$5:$E$637))&lt;&gt;0,MEDIAN(IF(DATA!$O$5:$S$637=$A29,DATA!$E$5:$E$637)),"")</f>
        <v/>
      </c>
      <c r="J29" s="50" t="str" cm="1">
        <f t="array" ref="J29">IF(SUM(IF(DATA!$O$5:$S$637=$A29,DATA!$E$5:$E$637))&lt;&gt;0,QUARTILE(IF(DATA!$O$5:$S$637=$A29,DATA!$E$5:$E$637),1),"")</f>
        <v/>
      </c>
      <c r="K29" s="54" t="str" cm="1">
        <f t="array" ref="K29">IF(SUM(IF(DATA!$O$5:$S$637=$A29,DATA!$E$5:$E$637))&lt;&gt;0,QUARTILE(IF(DATA!$O$5:$S$637=$A29,DATA!$E$5:$E$637),3),"")</f>
        <v/>
      </c>
    </row>
    <row r="30" spans="1:11">
      <c r="A30" s="53" t="s">
        <v>304</v>
      </c>
      <c r="B30">
        <f>COUNTIF(DATA!$O$5:$S$637,$A30)</f>
        <v>8</v>
      </c>
      <c r="C30" s="50" cm="1">
        <f t="array" ref="C30">IF(SUM(IF(DATA!$O$5:$S$637=$A30,DATA!$D$5:$D$637))&lt;&gt;0,AVERAGE(IF(DATA!$O$5:$S$637=$A30,DATA!$D$5:$D$637)),"")</f>
        <v>1.6123000000000003</v>
      </c>
      <c r="D30" s="50" cm="1">
        <f t="array" ref="D30">IF(SUM(IF(DATA!$O$5:$S$637=$A30,DATA!$D$5:$D$637))&lt;&gt;0,MEDIAN(IF(DATA!$O$5:$S$637=$A30,DATA!$D$5:$D$637)),"")</f>
        <v>2.92E-2</v>
      </c>
      <c r="E30" s="50" cm="1">
        <f t="array" ref="E30">IF(SUM(IF(DATA!$O$5:$S$637=$A30,DATA!$D$5:$D$637))&lt;&gt;0,QUARTILE(IF(DATA!$O$5:$S$637=$A30,DATA!$D$5:$D$637),1),"")</f>
        <v>-0.78249999999999997</v>
      </c>
      <c r="F30" s="54" cm="1">
        <f t="array" ref="F30">IF(SUM(IF(DATA!$O$5:$S$637=$A30,DATA!$D$5:$D$637))&lt;&gt;0,QUARTILE(IF(DATA!$O$5:$S$637=$A30,DATA!$D$5:$D$637),3),"")</f>
        <v>1.9350000000000001</v>
      </c>
      <c r="G30" cm="1">
        <f t="array" ref="G30">SUMPRODUCT((DATA!$E$5:$E$637&lt;&gt;"") * ((DATA!$O$5:$O$637=$A30) + (DATA!$P$5:$P$637=$A30) + (DATA!$Q$5:$Q$637=$A30) + (DATA!$R$5:$R$637=$A30) + (DATA!$S$5:$S$637=$A30)))</f>
        <v>8</v>
      </c>
      <c r="H30" s="50" cm="1">
        <f t="array" ref="H30">IF(SUM(IF(DATA!$O$5:$S$637=$A30,DATA!$E$5:$E$637))&lt;&gt;0,AVERAGE(IF(DATA!$O$5:$S$637=$A30,DATA!$E$5:$E$637)),"")</f>
        <v>8.8578624999999995</v>
      </c>
      <c r="I30" s="50" cm="1">
        <f t="array" ref="I30">IF(SUM(IF(DATA!$O$5:$S$637=$A30,DATA!$E$5:$E$637))&lt;&gt;0,MEDIAN(IF(DATA!$O$5:$S$637=$A30,DATA!$E$5:$E$637)),"")</f>
        <v>1.7</v>
      </c>
      <c r="J30" s="50" cm="1">
        <f t="array" ref="J30">IF(SUM(IF(DATA!$O$5:$S$637=$A30,DATA!$E$5:$E$637))&lt;&gt;0,QUARTILE(IF(DATA!$O$5:$S$637=$A30,DATA!$E$5:$E$637),1),"")</f>
        <v>0.48037500000000005</v>
      </c>
      <c r="K30" s="54" cm="1">
        <f t="array" ref="K30">IF(SUM(IF(DATA!$O$5:$S$637=$A30,DATA!$E$5:$E$637))&lt;&gt;0,QUARTILE(IF(DATA!$O$5:$S$637=$A30,DATA!$E$5:$E$637),3),"")</f>
        <v>6.3475000000000001</v>
      </c>
    </row>
    <row r="31" spans="1:11">
      <c r="A31" s="53" t="s">
        <v>306</v>
      </c>
      <c r="B31">
        <f>COUNTIF(DATA!$O$5:$S$637,$A31)</f>
        <v>8</v>
      </c>
      <c r="C31" s="50" cm="1">
        <f t="array" ref="C31">IF(SUM(IF(DATA!$O$5:$S$637=$A31,DATA!$D$5:$D$637))&lt;&gt;0,AVERAGE(IF(DATA!$O$5:$S$637=$A31,DATA!$D$5:$D$637)),"")</f>
        <v>2.6203000000000001E-4</v>
      </c>
      <c r="D31" s="50" cm="1">
        <f t="array" ref="D31">IF(SUM(IF(DATA!$O$5:$S$637=$A31,DATA!$D$5:$D$637))&lt;&gt;0,MEDIAN(IF(DATA!$O$5:$S$637=$A31,DATA!$D$5:$D$637)),"")</f>
        <v>2.169165E-4</v>
      </c>
      <c r="E31" s="50" cm="1">
        <f t="array" ref="E31">IF(SUM(IF(DATA!$O$5:$S$637=$A31,DATA!$D$5:$D$637))&lt;&gt;0,QUARTILE(IF(DATA!$O$5:$S$637=$A31,DATA!$D$5:$D$637),1),"")</f>
        <v>1.194445E-4</v>
      </c>
      <c r="F31" s="54" cm="1">
        <f t="array" ref="F31">IF(SUM(IF(DATA!$O$5:$S$637=$A31,DATA!$D$5:$D$637))&lt;&gt;0,QUARTILE(IF(DATA!$O$5:$S$637=$A31,DATA!$D$5:$D$637),3),"")</f>
        <v>3.5882524999999998E-4</v>
      </c>
      <c r="G31" cm="1">
        <f t="array" ref="G31">SUMPRODUCT((DATA!$E$5:$E$637&lt;&gt;"") * ((DATA!$O$5:$O$637=$A31) + (DATA!$P$5:$P$637=$A31) + (DATA!$Q$5:$Q$637=$A31) + (DATA!$R$5:$R$637=$A31) + (DATA!$S$5:$S$637=$A31)))</f>
        <v>0</v>
      </c>
      <c r="H31" s="50" t="str" cm="1">
        <f t="array" ref="H31">IF(SUM(IF(DATA!$O$5:$S$637=$A31,DATA!$E$5:$E$637))&lt;&gt;0,AVERAGE(IF(DATA!$O$5:$S$637=$A31,DATA!$E$5:$E$637)),"")</f>
        <v/>
      </c>
      <c r="I31" s="50" t="str" cm="1">
        <f t="array" ref="I31">IF(SUM(IF(DATA!$O$5:$S$637=$A31,DATA!$E$5:$E$637))&lt;&gt;0,MEDIAN(IF(DATA!$O$5:$S$637=$A31,DATA!$E$5:$E$637)),"")</f>
        <v/>
      </c>
      <c r="J31" s="50" t="str" cm="1">
        <f t="array" ref="J31">IF(SUM(IF(DATA!$O$5:$S$637=$A31,DATA!$E$5:$E$637))&lt;&gt;0,QUARTILE(IF(DATA!$O$5:$S$637=$A31,DATA!$E$5:$E$637),1),"")</f>
        <v/>
      </c>
      <c r="K31" s="54" t="str" cm="1">
        <f t="array" ref="K31">IF(SUM(IF(DATA!$O$5:$S$637=$A31,DATA!$E$5:$E$637))&lt;&gt;0,QUARTILE(IF(DATA!$O$5:$S$637=$A31,DATA!$E$5:$E$637),3),"")</f>
        <v/>
      </c>
    </row>
    <row r="32" spans="1:11">
      <c r="A32" s="53" t="s">
        <v>279</v>
      </c>
      <c r="B32">
        <f>COUNTIF(DATA!$O$5:$S$637,$A32)</f>
        <v>2</v>
      </c>
      <c r="C32" s="50" cm="1">
        <f t="array" ref="C32">IF(SUM(IF(DATA!$O$5:$S$637=$A32,DATA!$D$5:$D$637))&lt;&gt;0,AVERAGE(IF(DATA!$O$5:$S$637=$A32,DATA!$D$5:$D$637)),"")</f>
        <v>2.92E-2</v>
      </c>
      <c r="D32" s="50" cm="1">
        <f t="array" ref="D32">IF(SUM(IF(DATA!$O$5:$S$637=$A32,DATA!$D$5:$D$637))&lt;&gt;0,MEDIAN(IF(DATA!$O$5:$S$637=$A32,DATA!$D$5:$D$637)),"")</f>
        <v>2.92E-2</v>
      </c>
      <c r="E32" s="50" cm="1">
        <f t="array" ref="E32">IF(SUM(IF(DATA!$O$5:$S$637=$A32,DATA!$D$5:$D$637))&lt;&gt;0,QUARTILE(IF(DATA!$O$5:$S$637=$A32,DATA!$D$5:$D$637),1),"")</f>
        <v>2.8250000000000001E-2</v>
      </c>
      <c r="F32" s="54" cm="1">
        <f t="array" ref="F32">IF(SUM(IF(DATA!$O$5:$S$637=$A32,DATA!$D$5:$D$637))&lt;&gt;0,QUARTILE(IF(DATA!$O$5:$S$637=$A32,DATA!$D$5:$D$637),3),"")</f>
        <v>3.015E-2</v>
      </c>
      <c r="G32" cm="1">
        <f t="array" ref="G32">SUMPRODUCT((DATA!$E$5:$E$637&lt;&gt;"") * ((DATA!$O$5:$O$637=$A32) + (DATA!$P$5:$P$637=$A32) + (DATA!$Q$5:$Q$637=$A32) + (DATA!$R$5:$R$637=$A32) + (DATA!$S$5:$S$637=$A32)))</f>
        <v>2</v>
      </c>
      <c r="H32" s="50" cm="1">
        <f t="array" ref="H32">IF(SUM(IF(DATA!$O$5:$S$637=$A32,DATA!$E$5:$E$637))&lt;&gt;0,AVERAGE(IF(DATA!$O$5:$S$637=$A32,DATA!$E$5:$E$637)),"")</f>
        <v>1.4499999999999999E-3</v>
      </c>
      <c r="I32" s="50" cm="1">
        <f t="array" ref="I32">IF(SUM(IF(DATA!$O$5:$S$637=$A32,DATA!$E$5:$E$637))&lt;&gt;0,MEDIAN(IF(DATA!$O$5:$S$637=$A32,DATA!$E$5:$E$637)),"")</f>
        <v>1.4499999999999999E-3</v>
      </c>
      <c r="J32" s="50" cm="1">
        <f t="array" ref="J32">IF(SUM(IF(DATA!$O$5:$S$637=$A32,DATA!$E$5:$E$637))&lt;&gt;0,QUARTILE(IF(DATA!$O$5:$S$637=$A32,DATA!$E$5:$E$637),1),"")</f>
        <v>1.4250000000000001E-3</v>
      </c>
      <c r="K32" s="54" cm="1">
        <f t="array" ref="K32">IF(SUM(IF(DATA!$O$5:$S$637=$A32,DATA!$E$5:$E$637))&lt;&gt;0,QUARTILE(IF(DATA!$O$5:$S$637=$A32,DATA!$E$5:$E$637),3),"")</f>
        <v>1.475E-3</v>
      </c>
    </row>
    <row r="33" spans="1:11">
      <c r="A33" s="53" t="s">
        <v>309</v>
      </c>
      <c r="B33">
        <f>COUNTIF(DATA!$O$5:$S$637,$A33)</f>
        <v>15</v>
      </c>
      <c r="C33" s="50" cm="1">
        <f t="array" ref="C33">IF(SUM(IF(DATA!$O$5:$S$637=$A33,DATA!$D$5:$D$637))&lt;&gt;0,AVERAGE(IF(DATA!$O$5:$S$637=$A33,DATA!$D$5:$D$637)),"")</f>
        <v>5.2559999999999989E-2</v>
      </c>
      <c r="D33" s="50" cm="1">
        <f t="array" ref="D33">IF(SUM(IF(DATA!$O$5:$S$637=$A33,DATA!$D$5:$D$637))&lt;&gt;0,MEDIAN(IF(DATA!$O$5:$S$637=$A33,DATA!$D$5:$D$637)),"")</f>
        <v>2.7300000000000001E-2</v>
      </c>
      <c r="E33" s="50" cm="1">
        <f t="array" ref="E33">IF(SUM(IF(DATA!$O$5:$S$637=$A33,DATA!$D$5:$D$637))&lt;&gt;0,QUARTILE(IF(DATA!$O$5:$S$637=$A33,DATA!$D$5:$D$637),1),"")</f>
        <v>3.5500000000000002E-3</v>
      </c>
      <c r="F33" s="54" cm="1">
        <f t="array" ref="F33">IF(SUM(IF(DATA!$O$5:$S$637=$A33,DATA!$D$5:$D$637))&lt;&gt;0,QUARTILE(IF(DATA!$O$5:$S$637=$A33,DATA!$D$5:$D$637),3),"")</f>
        <v>0.121</v>
      </c>
      <c r="G33" cm="1">
        <f t="array" ref="G33">SUMPRODUCT((DATA!$E$5:$E$637&lt;&gt;"") * ((DATA!$O$5:$O$637=$A33) + (DATA!$P$5:$P$637=$A33) + (DATA!$Q$5:$Q$637=$A33) + (DATA!$R$5:$R$637=$A33) + (DATA!$S$5:$S$637=$A33)))</f>
        <v>9</v>
      </c>
      <c r="H33" s="50" cm="1">
        <f t="array" ref="H33">IF(SUM(IF(DATA!$O$5:$S$637=$A33,DATA!$E$5:$E$637))&lt;&gt;0,AVERAGE(IF(DATA!$O$5:$S$637=$A33,DATA!$E$5:$E$637)),"")</f>
        <v>8.6666666666666674E-4</v>
      </c>
      <c r="I33" s="50" cm="1">
        <f t="array" ref="I33">IF(SUM(IF(DATA!$O$5:$S$637=$A33,DATA!$E$5:$E$637))&lt;&gt;0,MEDIAN(IF(DATA!$O$5:$S$637=$A33,DATA!$E$5:$E$637)),"")</f>
        <v>5.9999999999999995E-4</v>
      </c>
      <c r="J33" s="50" cm="1">
        <f t="array" ref="J33">IF(SUM(IF(DATA!$O$5:$S$637=$A33,DATA!$E$5:$E$637))&lt;&gt;0,QUARTILE(IF(DATA!$O$5:$S$637=$A33,DATA!$E$5:$E$637),1),"")</f>
        <v>0</v>
      </c>
      <c r="K33" s="54" cm="1">
        <f t="array" ref="K33">IF(SUM(IF(DATA!$O$5:$S$637=$A33,DATA!$E$5:$E$637))&lt;&gt;0,QUARTILE(IF(DATA!$O$5:$S$637=$A33,DATA!$E$5:$E$637),3),"")</f>
        <v>1.4499999999999999E-3</v>
      </c>
    </row>
    <row r="34" spans="1:11">
      <c r="A34" s="53" t="s">
        <v>298</v>
      </c>
      <c r="B34">
        <f>COUNTIF(DATA!$O$5:$S$637,$A34)</f>
        <v>8</v>
      </c>
      <c r="C34" s="50" cm="1">
        <f t="array" ref="C34">IF(SUM(IF(DATA!$O$5:$S$637=$A34,DATA!$D$5:$D$637))&lt;&gt;0,AVERAGE(IF(DATA!$O$5:$S$637=$A34,DATA!$D$5:$D$637)),"")</f>
        <v>1.4999999999999961E-3</v>
      </c>
      <c r="D34" s="50" cm="1">
        <f t="array" ref="D34">IF(SUM(IF(DATA!$O$5:$S$637=$A34,DATA!$D$5:$D$637))&lt;&gt;0,MEDIAN(IF(DATA!$O$5:$S$637=$A34,DATA!$D$5:$D$637)),"")</f>
        <v>5.0000000000000044E-4</v>
      </c>
      <c r="E34" s="50" cm="1">
        <f t="array" ref="E34">IF(SUM(IF(DATA!$O$5:$S$637=$A34,DATA!$D$5:$D$637))&lt;&gt;0,QUARTILE(IF(DATA!$O$5:$S$637=$A34,DATA!$D$5:$D$637),1),"")</f>
        <v>-0.03</v>
      </c>
      <c r="F34" s="54" cm="1">
        <f t="array" ref="F34">IF(SUM(IF(DATA!$O$5:$S$637=$A34,DATA!$D$5:$D$637))&lt;&gt;0,QUARTILE(IF(DATA!$O$5:$S$637=$A34,DATA!$D$5:$D$637),3),"")</f>
        <v>3.2500000000000001E-2</v>
      </c>
      <c r="G34" cm="1">
        <f t="array" ref="G34">SUMPRODUCT((DATA!$E$5:$E$637&lt;&gt;"") * ((DATA!$O$5:$O$637=$A34) + (DATA!$P$5:$P$637=$A34) + (DATA!$Q$5:$Q$637=$A34) + (DATA!$R$5:$R$637=$A34) + (DATA!$S$5:$S$637=$A34)))</f>
        <v>0</v>
      </c>
      <c r="H34" s="50" t="str" cm="1">
        <f t="array" ref="H34">IF(SUM(IF(DATA!$O$5:$S$637=$A34,DATA!$E$5:$E$637))&lt;&gt;0,AVERAGE(IF(DATA!$O$5:$S$637=$A34,DATA!$E$5:$E$637)),"")</f>
        <v/>
      </c>
      <c r="I34" s="50" t="str" cm="1">
        <f t="array" ref="I34">IF(SUM(IF(DATA!$O$5:$S$637=$A34,DATA!$E$5:$E$637))&lt;&gt;0,MEDIAN(IF(DATA!$O$5:$S$637=$A34,DATA!$E$5:$E$637)),"")</f>
        <v/>
      </c>
      <c r="J34" s="50" t="str" cm="1">
        <f t="array" ref="J34">IF(SUM(IF(DATA!$O$5:$S$637=$A34,DATA!$E$5:$E$637))&lt;&gt;0,QUARTILE(IF(DATA!$O$5:$S$637=$A34,DATA!$E$5:$E$637),1),"")</f>
        <v/>
      </c>
      <c r="K34" s="54" t="str" cm="1">
        <f t="array" ref="K34">IF(SUM(IF(DATA!$O$5:$S$637=$A34,DATA!$E$5:$E$637))&lt;&gt;0,QUARTILE(IF(DATA!$O$5:$S$637=$A34,DATA!$E$5:$E$637),3),"")</f>
        <v/>
      </c>
    </row>
    <row r="35" spans="1:11">
      <c r="A35" s="53" t="s">
        <v>300</v>
      </c>
      <c r="B35">
        <f>COUNTIF(DATA!$O$5:$S$637,$A35)</f>
        <v>45</v>
      </c>
      <c r="C35" s="50" cm="1">
        <f t="array" ref="C35">IF(SUM(IF(DATA!$O$5:$S$637=$A35,DATA!$D$5:$D$637))&lt;&gt;0,AVERAGE(IF(DATA!$O$5:$S$637=$A35,DATA!$D$5:$D$637)),"")</f>
        <v>1.1983817555555549E-2</v>
      </c>
      <c r="D35" s="50" cm="1">
        <f t="array" ref="D35">IF(SUM(IF(DATA!$O$5:$S$637=$A35,DATA!$D$5:$D$637))&lt;&gt;0,MEDIAN(IF(DATA!$O$5:$S$637=$A35,DATA!$D$5:$D$637)),"")</f>
        <v>8.0000000000000007E-5</v>
      </c>
      <c r="E35" s="50" cm="1">
        <f t="array" ref="E35">IF(SUM(IF(DATA!$O$5:$S$637=$A35,DATA!$D$5:$D$637))&lt;&gt;0,QUARTILE(IF(DATA!$O$5:$S$637=$A35,DATA!$D$5:$D$637),1),"")</f>
        <v>-8.9999999999999993E-3</v>
      </c>
      <c r="F35" s="54" cm="1">
        <f t="array" ref="F35">IF(SUM(IF(DATA!$O$5:$S$637=$A35,DATA!$D$5:$D$637))&lt;&gt;0,QUARTILE(IF(DATA!$O$5:$S$637=$A35,DATA!$D$5:$D$637),3),"")</f>
        <v>4.5999999999999999E-2</v>
      </c>
      <c r="G35" cm="1">
        <f t="array" ref="G35">SUMPRODUCT((DATA!$E$5:$E$637&lt;&gt;"") * ((DATA!$O$5:$O$637=$A35) + (DATA!$P$5:$P$637=$A35) + (DATA!$Q$5:$Q$637=$A35) + (DATA!$R$5:$R$637=$A35) + (DATA!$S$5:$S$637=$A35)))</f>
        <v>24</v>
      </c>
      <c r="H35" s="50" cm="1">
        <f t="array" ref="H35">IF(SUM(IF(DATA!$O$5:$S$637=$A35,DATA!$E$5:$E$637))&lt;&gt;0,AVERAGE(IF(DATA!$O$5:$S$637=$A35,DATA!$E$5:$E$637)),"")</f>
        <v>2.9559252444444441E-2</v>
      </c>
      <c r="I35" s="50" cm="1">
        <f t="array" ref="I35">IF(SUM(IF(DATA!$O$5:$S$637=$A35,DATA!$E$5:$E$637))&lt;&gt;0,MEDIAN(IF(DATA!$O$5:$S$637=$A35,DATA!$E$5:$E$637)),"")</f>
        <v>1.02E-6</v>
      </c>
      <c r="J35" s="50" cm="1">
        <f t="array" ref="J35">IF(SUM(IF(DATA!$O$5:$S$637=$A35,DATA!$E$5:$E$637))&lt;&gt;0,QUARTILE(IF(DATA!$O$5:$S$637=$A35,DATA!$E$5:$E$637),1),"")</f>
        <v>0</v>
      </c>
      <c r="K35" s="54" cm="1">
        <f t="array" ref="K35">IF(SUM(IF(DATA!$O$5:$S$637=$A35,DATA!$E$5:$E$637))&lt;&gt;0,QUARTILE(IF(DATA!$O$5:$S$637=$A35,DATA!$E$5:$E$637),3),"")</f>
        <v>6.0000000000000001E-3</v>
      </c>
    </row>
    <row r="36" spans="1:11">
      <c r="A36" s="53" t="s">
        <v>407</v>
      </c>
      <c r="B36">
        <f>COUNTIF(DATA!$O$5:$S$637,$A36)</f>
        <v>2</v>
      </c>
      <c r="C36" s="50" cm="1">
        <f t="array" ref="C36">IF(SUM(IF(DATA!$O$5:$S$637=$A36,DATA!$D$5:$D$637))&lt;&gt;0,AVERAGE(IF(DATA!$O$5:$S$637=$A36,DATA!$D$5:$D$637)),"")</f>
        <v>0.16300000000000001</v>
      </c>
      <c r="D36" s="50" cm="1">
        <f t="array" ref="D36">IF(SUM(IF(DATA!$O$5:$S$637=$A36,DATA!$D$5:$D$637))&lt;&gt;0,MEDIAN(IF(DATA!$O$5:$S$637=$A36,DATA!$D$5:$D$637)),"")</f>
        <v>0.16300000000000001</v>
      </c>
      <c r="E36" s="50" cm="1">
        <f t="array" ref="E36">IF(SUM(IF(DATA!$O$5:$S$637=$A36,DATA!$D$5:$D$637))&lt;&gt;0,QUARTILE(IF(DATA!$O$5:$S$637=$A36,DATA!$D$5:$D$637),1),"")</f>
        <v>0.16300000000000001</v>
      </c>
      <c r="F36" s="54" cm="1">
        <f t="array" ref="F36">IF(SUM(IF(DATA!$O$5:$S$637=$A36,DATA!$D$5:$D$637))&lt;&gt;0,QUARTILE(IF(DATA!$O$5:$S$637=$A36,DATA!$D$5:$D$637),3),"")</f>
        <v>0.16300000000000001</v>
      </c>
      <c r="G36" cm="1">
        <f t="array" ref="G36">SUMPRODUCT((DATA!$E$5:$E$637&lt;&gt;"") * ((DATA!$O$5:$O$637=$A36) + (DATA!$P$5:$P$637=$A36) + (DATA!$Q$5:$Q$637=$A36) + (DATA!$R$5:$R$637=$A36) + (DATA!$S$5:$S$637=$A36)))</f>
        <v>2</v>
      </c>
      <c r="H36" s="50" cm="1">
        <f t="array" ref="H36">IF(SUM(IF(DATA!$O$5:$S$637=$A36,DATA!$E$5:$E$637))&lt;&gt;0,AVERAGE(IF(DATA!$O$5:$S$637=$A36,DATA!$E$5:$E$637)),"")</f>
        <v>7.4999999999999997E-2</v>
      </c>
      <c r="I36" s="50" cm="1">
        <f t="array" ref="I36">IF(SUM(IF(DATA!$O$5:$S$637=$A36,DATA!$E$5:$E$637))&lt;&gt;0,MEDIAN(IF(DATA!$O$5:$S$637=$A36,DATA!$E$5:$E$637)),"")</f>
        <v>7.4999999999999997E-2</v>
      </c>
      <c r="J36" s="50" cm="1">
        <f t="array" ref="J36">IF(SUM(IF(DATA!$O$5:$S$637=$A36,DATA!$E$5:$E$637))&lt;&gt;0,QUARTILE(IF(DATA!$O$5:$S$637=$A36,DATA!$E$5:$E$637),1),"")</f>
        <v>7.4499999999999997E-2</v>
      </c>
      <c r="K36" s="54" cm="1">
        <f t="array" ref="K36">IF(SUM(IF(DATA!$O$5:$S$637=$A36,DATA!$E$5:$E$637))&lt;&gt;0,QUARTILE(IF(DATA!$O$5:$S$637=$A36,DATA!$E$5:$E$637),3),"")</f>
        <v>7.5499999999999998E-2</v>
      </c>
    </row>
    <row r="37" spans="1:11">
      <c r="A37" s="53" t="s">
        <v>291</v>
      </c>
      <c r="B37">
        <f>COUNTIF(DATA!$O$5:$S$637,$A37)</f>
        <v>115</v>
      </c>
      <c r="C37" s="50" cm="1">
        <f t="array" ref="C37">IF(SUM(IF(DATA!$O$5:$S$637=$A37,DATA!$D$5:$D$637))&lt;&gt;0,AVERAGE(IF(DATA!$O$5:$S$637=$A37,DATA!$D$5:$D$637)),"")</f>
        <v>3.2411295652173897</v>
      </c>
      <c r="D37" s="50" cm="1">
        <f t="array" ref="D37">IF(SUM(IF(DATA!$O$5:$S$637=$A37,DATA!$D$5:$D$637))&lt;&gt;0,MEDIAN(IF(DATA!$O$5:$S$637=$A37,DATA!$D$5:$D$637)),"")</f>
        <v>5.0000000000000001E-4</v>
      </c>
      <c r="E37" s="50" cm="1">
        <f t="array" ref="E37">IF(SUM(IF(DATA!$O$5:$S$637=$A37,DATA!$D$5:$D$637))&lt;&gt;0,QUARTILE(IF(DATA!$O$5:$S$637=$A37,DATA!$D$5:$D$637),1),"")</f>
        <v>-2.2499999999999999E-2</v>
      </c>
      <c r="F37" s="54" cm="1">
        <f t="array" ref="F37">IF(SUM(IF(DATA!$O$5:$S$637=$A37,DATA!$D$5:$D$637))&lt;&gt;0,QUARTILE(IF(DATA!$O$5:$S$637=$A37,DATA!$D$5:$D$637),3),"")</f>
        <v>3.85E-2</v>
      </c>
      <c r="G37" cm="1">
        <f t="array" ref="G37">SUMPRODUCT((DATA!$E$5:$E$637&lt;&gt;"") * ((DATA!$O$5:$O$637=$A37) + (DATA!$P$5:$P$637=$A37) + (DATA!$Q$5:$Q$637=$A37) + (DATA!$R$5:$R$637=$A37) + (DATA!$S$5:$S$637=$A37)))</f>
        <v>98</v>
      </c>
      <c r="H37" s="50" cm="1">
        <f t="array" ref="H37">IF(SUM(IF(DATA!$O$5:$S$637=$A37,DATA!$E$5:$E$637))&lt;&gt;0,AVERAGE(IF(DATA!$O$5:$S$637=$A37,DATA!$E$5:$E$637)),"")</f>
        <v>0.13737478260869562</v>
      </c>
      <c r="I37" s="50" cm="1">
        <f t="array" ref="I37">IF(SUM(IF(DATA!$O$5:$S$637=$A37,DATA!$E$5:$E$637))&lt;&gt;0,MEDIAN(IF(DATA!$O$5:$S$637=$A37,DATA!$E$5:$E$637)),"")</f>
        <v>0.02</v>
      </c>
      <c r="J37" s="50" cm="1">
        <f t="array" ref="J37">IF(SUM(IF(DATA!$O$5:$S$637=$A37,DATA!$E$5:$E$637))&lt;&gt;0,QUARTILE(IF(DATA!$O$5:$S$637=$A37,DATA!$E$5:$E$637),1),"")</f>
        <v>0.01</v>
      </c>
      <c r="K37" s="54" cm="1">
        <f t="array" ref="K37">IF(SUM(IF(DATA!$O$5:$S$637=$A37,DATA!$E$5:$E$637))&lt;&gt;0,QUARTILE(IF(DATA!$O$5:$S$637=$A37,DATA!$E$5:$E$637),3),"")</f>
        <v>0.1595</v>
      </c>
    </row>
    <row r="38" spans="1:11">
      <c r="A38" s="53" t="s">
        <v>400</v>
      </c>
      <c r="B38">
        <f>COUNTIF(DATA!$O$5:$S$637,$A38)</f>
        <v>8</v>
      </c>
      <c r="C38" s="50" cm="1">
        <f t="array" ref="C38">IF(SUM(IF(DATA!$O$5:$S$637=$A38,DATA!$D$5:$D$637))&lt;&gt;0,AVERAGE(IF(DATA!$O$5:$S$637=$A38,DATA!$D$5:$D$637)),"")</f>
        <v>1.4999999999999961E-3</v>
      </c>
      <c r="D38" s="50" cm="1">
        <f t="array" ref="D38">IF(SUM(IF(DATA!$O$5:$S$637=$A38,DATA!$D$5:$D$637))&lt;&gt;0,MEDIAN(IF(DATA!$O$5:$S$637=$A38,DATA!$D$5:$D$637)),"")</f>
        <v>5.0000000000000044E-4</v>
      </c>
      <c r="E38" s="50" cm="1">
        <f t="array" ref="E38">IF(SUM(IF(DATA!$O$5:$S$637=$A38,DATA!$D$5:$D$637))&lt;&gt;0,QUARTILE(IF(DATA!$O$5:$S$637=$A38,DATA!$D$5:$D$637),1),"")</f>
        <v>-0.03</v>
      </c>
      <c r="F38" s="54" cm="1">
        <f t="array" ref="F38">IF(SUM(IF(DATA!$O$5:$S$637=$A38,DATA!$D$5:$D$637))&lt;&gt;0,QUARTILE(IF(DATA!$O$5:$S$637=$A38,DATA!$D$5:$D$637),3),"")</f>
        <v>3.2500000000000001E-2</v>
      </c>
      <c r="G38" cm="1">
        <f t="array" ref="G38">SUMPRODUCT((DATA!$E$5:$E$637&lt;&gt;"") * ((DATA!$O$5:$O$637=$A38) + (DATA!$P$5:$P$637=$A38) + (DATA!$Q$5:$Q$637=$A38) + (DATA!$R$5:$R$637=$A38) + (DATA!$S$5:$S$637=$A38)))</f>
        <v>0</v>
      </c>
      <c r="H38" s="50" t="str" cm="1">
        <f t="array" ref="H38">IF(SUM(IF(DATA!$O$5:$S$637=$A38,DATA!$E$5:$E$637))&lt;&gt;0,AVERAGE(IF(DATA!$O$5:$S$637=$A38,DATA!$E$5:$E$637)),"")</f>
        <v/>
      </c>
      <c r="I38" s="50" t="str" cm="1">
        <f t="array" ref="I38">IF(SUM(IF(DATA!$O$5:$S$637=$A38,DATA!$E$5:$E$637))&lt;&gt;0,MEDIAN(IF(DATA!$O$5:$S$637=$A38,DATA!$E$5:$E$637)),"")</f>
        <v/>
      </c>
      <c r="J38" s="50" t="str" cm="1">
        <f t="array" ref="J38">IF(SUM(IF(DATA!$O$5:$S$637=$A38,DATA!$E$5:$E$637))&lt;&gt;0,QUARTILE(IF(DATA!$O$5:$S$637=$A38,DATA!$E$5:$E$637),1),"")</f>
        <v/>
      </c>
      <c r="K38" s="54" t="str" cm="1">
        <f t="array" ref="K38">IF(SUM(IF(DATA!$O$5:$S$637=$A38,DATA!$E$5:$E$637))&lt;&gt;0,QUARTILE(IF(DATA!$O$5:$S$637=$A38,DATA!$E$5:$E$637),3),"")</f>
        <v/>
      </c>
    </row>
    <row r="39" spans="1:11">
      <c r="A39" s="53"/>
      <c r="C39" s="50"/>
      <c r="D39" s="50"/>
      <c r="E39" s="50"/>
      <c r="F39" s="54"/>
      <c r="H39" s="50"/>
      <c r="I39" s="50"/>
      <c r="J39" s="50"/>
      <c r="K39" s="54"/>
    </row>
    <row r="40" spans="1:11" ht="20" thickBot="1">
      <c r="A40" s="59" t="s">
        <v>419</v>
      </c>
      <c r="B40" s="68"/>
      <c r="C40" s="70" t="str" cm="1">
        <f t="array" ref="C40">IF(SUM(IF(DATA!$O$5:$S$637=$A40,DATA!$D$5:$D$637))&lt;&gt;0,AVERAGE(IF(DATA!$O$5:$S$637=$A40,DATA!$D$5:$D$637)),"")</f>
        <v/>
      </c>
      <c r="D40" s="70" t="str" cm="1">
        <f t="array" ref="D40">IF(SUM(IF(DATA!$O$5:$S$637=$A40,DATA!$D$5:$D$637))&lt;&gt;0,MEDIAN(IF(DATA!$O$5:$S$637=$A40,DATA!$D$5:$D$637)),"")</f>
        <v/>
      </c>
      <c r="E40" s="70" t="str" cm="1">
        <f t="array" ref="E40">IF(SUM(IF(DATA!$O$5:$S$637=$A40,DATA!$D$5:$D$637))&lt;&gt;0,QUARTILE(IF(DATA!$O$5:$S$637=$A40,DATA!$D$5:$D$637),1),"")</f>
        <v/>
      </c>
      <c r="F40" s="71" t="str" cm="1">
        <f t="array" ref="F40">IF(SUM(IF(DATA!$O$5:$S$637=$A40,DATA!$D$5:$D$637))&lt;&gt;0,QUARTILE(IF(DATA!$O$5:$S$637=$A40,DATA!$D$5:$D$637),3),"")</f>
        <v/>
      </c>
      <c r="G40" s="68"/>
      <c r="H40" s="70" t="str" cm="1">
        <f t="array" ref="H40">IF(SUM(IF(DATA!$O$5:$S$637=$A40,DATA!$E$5:$E$637))&lt;&gt;0,AVERAGE(IF(DATA!$O$5:$S$637=$A40,DATA!$E$5:$E$637)),"")</f>
        <v/>
      </c>
      <c r="I40" s="70" t="str" cm="1">
        <f t="array" ref="I40">IF(SUM(IF(DATA!$O$5:$S$637=$A40,DATA!$E$5:$E$637))&lt;&gt;0,MEDIAN(IF(DATA!$O$5:$S$637=$A40,DATA!$E$5:$E$637)),"")</f>
        <v/>
      </c>
      <c r="J40" s="70" t="str" cm="1">
        <f t="array" ref="J40">IF(SUM(IF(DATA!$O$5:$S$637=$A40,DATA!$E$5:$E$637))&lt;&gt;0,QUARTILE(IF(DATA!$O$5:$S$637=$A40,DATA!$E$5:$E$637),1),"")</f>
        <v/>
      </c>
      <c r="K40" s="71" t="str" cm="1">
        <f t="array" ref="K40">IF(SUM(IF(DATA!$O$5:$S$637=$A40,DATA!$E$5:$E$637))&lt;&gt;0,QUARTILE(IF(DATA!$O$5:$S$637=$A40,DATA!$E$5:$E$637),3),"")</f>
        <v/>
      </c>
    </row>
    <row r="41" spans="1:11" ht="20" thickTop="1">
      <c r="A41" s="53" t="s">
        <v>386</v>
      </c>
      <c r="B41">
        <f>COUNTIF(DATA!$O$5:$S$637,$A41)</f>
        <v>1</v>
      </c>
      <c r="C41" s="50" cm="1">
        <f t="array" ref="C41">IF(SUM(IF(DATA!$O$5:$S$637=$A41,DATA!$D$5:$D$637))&lt;&gt;0,AVERAGE(IF(DATA!$O$5:$S$637=$A41,DATA!$D$5:$D$637)),"")</f>
        <v>4.0000000000000001E-3</v>
      </c>
      <c r="D41" s="50" cm="1">
        <f t="array" ref="D41">IF(SUM(IF(DATA!$O$5:$S$637=$A41,DATA!$D$5:$D$637))&lt;&gt;0,MEDIAN(IF(DATA!$O$5:$S$637=$A41,DATA!$D$5:$D$637)),"")</f>
        <v>4.0000000000000001E-3</v>
      </c>
      <c r="E41" s="50" cm="1">
        <f t="array" ref="E41">IF(SUM(IF(DATA!$O$5:$S$637=$A41,DATA!$D$5:$D$637))&lt;&gt;0,QUARTILE(IF(DATA!$O$5:$S$637=$A41,DATA!$D$5:$D$637),1),"")</f>
        <v>4.0000000000000001E-3</v>
      </c>
      <c r="F41" s="54" cm="1">
        <f t="array" ref="F41">IF(SUM(IF(DATA!$O$5:$S$637=$A41,DATA!$D$5:$D$637))&lt;&gt;0,QUARTILE(IF(DATA!$O$5:$S$637=$A41,DATA!$D$5:$D$637),3),"")</f>
        <v>4.0000000000000001E-3</v>
      </c>
      <c r="G41" cm="1">
        <f t="array" ref="G41">SUMPRODUCT((DATA!$E$5:$E$637&lt;&gt;"") * ((DATA!$O$5:$O$637=$A41) + (DATA!$P$5:$P$637=$A41) + (DATA!$Q$5:$Q$637=$A41) + (DATA!$R$5:$R$637=$A41) + (DATA!$S$5:$S$637=$A41)))</f>
        <v>0</v>
      </c>
      <c r="H41" s="50" t="str" cm="1">
        <f t="array" ref="H41">IF(SUM(IF(DATA!$O$5:$S$637=$A41,DATA!$E$5:$E$637))&lt;&gt;0,AVERAGE(IF(DATA!$O$5:$S$637=$A41,DATA!$E$5:$E$637)),"")</f>
        <v/>
      </c>
      <c r="I41" s="50" t="str" cm="1">
        <f t="array" ref="I41">IF(SUM(IF(DATA!$O$5:$S$637=$A41,DATA!$E$5:$E$637))&lt;&gt;0,MEDIAN(IF(DATA!$O$5:$S$637=$A41,DATA!$E$5:$E$637)),"")</f>
        <v/>
      </c>
      <c r="J41" s="50" t="str" cm="1">
        <f t="array" ref="J41">IF(SUM(IF(DATA!$O$5:$S$637=$A41,DATA!$E$5:$E$637))&lt;&gt;0,QUARTILE(IF(DATA!$O$5:$S$637=$A41,DATA!$E$5:$E$637),1),"")</f>
        <v/>
      </c>
      <c r="K41" s="54" t="str" cm="1">
        <f t="array" ref="K41">IF(SUM(IF(DATA!$O$5:$S$637=$A41,DATA!$E$5:$E$637))&lt;&gt;0,QUARTILE(IF(DATA!$O$5:$S$637=$A41,DATA!$E$5:$E$637),3),"")</f>
        <v/>
      </c>
    </row>
    <row r="42" spans="1:11">
      <c r="A42" s="53" t="s">
        <v>388</v>
      </c>
      <c r="B42">
        <f>COUNTIF(DATA!$O$5:$S$637,$A42)</f>
        <v>1</v>
      </c>
      <c r="C42" s="50" cm="1">
        <f t="array" ref="C42">IF(SUM(IF(DATA!$O$5:$S$637=$A42,DATA!$D$5:$D$637))&lt;&gt;0,AVERAGE(IF(DATA!$O$5:$S$637=$A42,DATA!$D$5:$D$637)),"")</f>
        <v>4.0000000000000001E-3</v>
      </c>
      <c r="D42" s="50" cm="1">
        <f t="array" ref="D42">IF(SUM(IF(DATA!$O$5:$S$637=$A42,DATA!$D$5:$D$637))&lt;&gt;0,MEDIAN(IF(DATA!$O$5:$S$637=$A42,DATA!$D$5:$D$637)),"")</f>
        <v>4.0000000000000001E-3</v>
      </c>
      <c r="E42" s="50" cm="1">
        <f t="array" ref="E42">IF(SUM(IF(DATA!$O$5:$S$637=$A42,DATA!$D$5:$D$637))&lt;&gt;0,QUARTILE(IF(DATA!$O$5:$S$637=$A42,DATA!$D$5:$D$637),1),"")</f>
        <v>4.0000000000000001E-3</v>
      </c>
      <c r="F42" s="54" cm="1">
        <f t="array" ref="F42">IF(SUM(IF(DATA!$O$5:$S$637=$A42,DATA!$D$5:$D$637))&lt;&gt;0,QUARTILE(IF(DATA!$O$5:$S$637=$A42,DATA!$D$5:$D$637),3),"")</f>
        <v>4.0000000000000001E-3</v>
      </c>
      <c r="G42" cm="1">
        <f t="array" ref="G42">SUMPRODUCT((DATA!$E$5:$E$637&lt;&gt;"") * ((DATA!$O$5:$O$637=$A42) + (DATA!$P$5:$P$637=$A42) + (DATA!$Q$5:$Q$637=$A42) + (DATA!$R$5:$R$637=$A42) + (DATA!$S$5:$S$637=$A42)))</f>
        <v>0</v>
      </c>
      <c r="H42" s="50" t="str" cm="1">
        <f t="array" ref="H42">IF(SUM(IF(DATA!$O$5:$S$637=$A42,DATA!$E$5:$E$637))&lt;&gt;0,AVERAGE(IF(DATA!$O$5:$S$637=$A42,DATA!$E$5:$E$637)),"")</f>
        <v/>
      </c>
      <c r="I42" s="50" t="str" cm="1">
        <f t="array" ref="I42">IF(SUM(IF(DATA!$O$5:$S$637=$A42,DATA!$E$5:$E$637))&lt;&gt;0,MEDIAN(IF(DATA!$O$5:$S$637=$A42,DATA!$E$5:$E$637)),"")</f>
        <v/>
      </c>
      <c r="J42" s="50" t="str" cm="1">
        <f t="array" ref="J42">IF(SUM(IF(DATA!$O$5:$S$637=$A42,DATA!$E$5:$E$637))&lt;&gt;0,QUARTILE(IF(DATA!$O$5:$S$637=$A42,DATA!$E$5:$E$637),1),"")</f>
        <v/>
      </c>
      <c r="K42" s="54" t="str" cm="1">
        <f t="array" ref="K42">IF(SUM(IF(DATA!$O$5:$S$637=$A42,DATA!$E$5:$E$637))&lt;&gt;0,QUARTILE(IF(DATA!$O$5:$S$637=$A42,DATA!$E$5:$E$637),3),"")</f>
        <v/>
      </c>
    </row>
    <row r="43" spans="1:11">
      <c r="A43" s="53" t="s">
        <v>413</v>
      </c>
      <c r="B43">
        <f>COUNTIF(DATA!$O$5:$S$637,$A43)</f>
        <v>312</v>
      </c>
      <c r="C43" s="50" cm="1">
        <f t="array" ref="C43">IF(SUM(IF(DATA!$O$5:$S$637=$A43,DATA!$D$5:$D$637))&lt;&gt;0,AVERAGE(IF(DATA!$O$5:$S$637=$A43,DATA!$D$5:$D$637)),"")</f>
        <v>1.3273875767487175</v>
      </c>
      <c r="D43" s="50" cm="1">
        <f t="array" ref="D43">IF(SUM(IF(DATA!$O$5:$S$637=$A43,DATA!$D$5:$D$637))&lt;&gt;0,MEDIAN(IF(DATA!$O$5:$S$637=$A43,DATA!$D$5:$D$637)),"")</f>
        <v>4.15E-3</v>
      </c>
      <c r="E43" s="50" cm="1">
        <f t="array" ref="E43">IF(SUM(IF(DATA!$O$5:$S$637=$A43,DATA!$D$5:$D$637))&lt;&gt;0,QUARTILE(IF(DATA!$O$5:$S$637=$A43,DATA!$D$5:$D$637),1),"")</f>
        <v>-1.7250000000000001E-2</v>
      </c>
      <c r="F43" s="54" cm="1">
        <f t="array" ref="F43">IF(SUM(IF(DATA!$O$5:$S$637=$A43,DATA!$D$5:$D$637))&lt;&gt;0,QUARTILE(IF(DATA!$O$5:$S$637=$A43,DATA!$D$5:$D$637),3),"")</f>
        <v>6.2050000000000001E-2</v>
      </c>
      <c r="G43" cm="1">
        <f t="array" ref="G43">SUMPRODUCT((DATA!$E$5:$E$637&lt;&gt;"") * ((DATA!$O$5:$O$637=$A43) + (DATA!$P$5:$P$637=$A43) + (DATA!$Q$5:$Q$637=$A43) + (DATA!$R$5:$R$637=$A43) + (DATA!$S$5:$S$637=$A43)))</f>
        <v>199</v>
      </c>
      <c r="H43" s="50" cm="1">
        <f t="array" ref="H43">IF(SUM(IF(DATA!$O$5:$S$637=$A43,DATA!$E$5:$E$637))&lt;&gt;0,AVERAGE(IF(DATA!$O$5:$S$637=$A43,DATA!$E$5:$E$637)),"")</f>
        <v>0.11790469987179492</v>
      </c>
      <c r="I43" s="50" cm="1">
        <f t="array" ref="I43">IF(SUM(IF(DATA!$O$5:$S$637=$A43,DATA!$E$5:$E$637))&lt;&gt;0,MEDIAN(IF(DATA!$O$5:$S$637=$A43,DATA!$E$5:$E$637)),"")</f>
        <v>9.7000000000000003E-3</v>
      </c>
      <c r="J43" s="50" cm="1">
        <f t="array" ref="J43">IF(SUM(IF(DATA!$O$5:$S$637=$A43,DATA!$E$5:$E$637))&lt;&gt;0,QUARTILE(IF(DATA!$O$5:$S$637=$A43,DATA!$E$5:$E$637),1),"")</f>
        <v>0</v>
      </c>
      <c r="K43" s="54" cm="1">
        <f t="array" ref="K43">IF(SUM(IF(DATA!$O$5:$S$637=$A43,DATA!$E$5:$E$637))&lt;&gt;0,QUARTILE(IF(DATA!$O$5:$S$637=$A43,DATA!$E$5:$E$637),3),"")</f>
        <v>9.1999999999999998E-2</v>
      </c>
    </row>
    <row r="44" spans="1:11">
      <c r="A44" s="53" t="s">
        <v>414</v>
      </c>
      <c r="B44">
        <f>COUNTIF(DATA!$O$5:$S$637,$A44)</f>
        <v>11</v>
      </c>
      <c r="C44" s="50" cm="1">
        <f t="array" ref="C44">IF(SUM(IF(DATA!$O$5:$S$637=$A44,DATA!$D$5:$D$637))&lt;&gt;0,AVERAGE(IF(DATA!$O$5:$S$637=$A44,DATA!$D$5:$D$637)),"")</f>
        <v>-6.3272727272727272E-2</v>
      </c>
      <c r="D44" s="50" cm="1">
        <f t="array" ref="D44">IF(SUM(IF(DATA!$O$5:$S$637=$A44,DATA!$D$5:$D$637))&lt;&gt;0,MEDIAN(IF(DATA!$O$5:$S$637=$A44,DATA!$D$5:$D$637)),"")</f>
        <v>3.0000000000000001E-3</v>
      </c>
      <c r="E44" s="50" cm="1">
        <f t="array" ref="E44">IF(SUM(IF(DATA!$O$5:$S$637=$A44,DATA!$D$5:$D$637))&lt;&gt;0,QUARTILE(IF(DATA!$O$5:$S$637=$A44,DATA!$D$5:$D$637),1),"")</f>
        <v>2E-3</v>
      </c>
      <c r="F44" s="54" cm="1">
        <f t="array" ref="F44">IF(SUM(IF(DATA!$O$5:$S$637=$A44,DATA!$D$5:$D$637))&lt;&gt;0,QUARTILE(IF(DATA!$O$5:$S$637=$A44,DATA!$D$5:$D$637),3),"")</f>
        <v>4.0000000000000001E-3</v>
      </c>
      <c r="G44" cm="1">
        <f t="array" ref="G44">SUMPRODUCT((DATA!$E$5:$E$637&lt;&gt;"") * ((DATA!$O$5:$O$637=$A44) + (DATA!$P$5:$P$637=$A44) + (DATA!$Q$5:$Q$637=$A44) + (DATA!$R$5:$R$637=$A44) + (DATA!$S$5:$S$637=$A44)))</f>
        <v>11</v>
      </c>
      <c r="H44" s="50" cm="1">
        <f t="array" ref="H44">IF(SUM(IF(DATA!$O$5:$S$637=$A44,DATA!$E$5:$E$637))&lt;&gt;0,AVERAGE(IF(DATA!$O$5:$S$637=$A44,DATA!$E$5:$E$637)),"")</f>
        <v>5.454545454545455E-3</v>
      </c>
      <c r="I44" s="50" cm="1">
        <f t="array" ref="I44">IF(SUM(IF(DATA!$O$5:$S$637=$A44,DATA!$E$5:$E$637))&lt;&gt;0,MEDIAN(IF(DATA!$O$5:$S$637=$A44,DATA!$E$5:$E$637)),"")</f>
        <v>4.0000000000000001E-3</v>
      </c>
      <c r="J44" s="50" cm="1">
        <f t="array" ref="J44">IF(SUM(IF(DATA!$O$5:$S$637=$A44,DATA!$E$5:$E$637))&lt;&gt;0,QUARTILE(IF(DATA!$O$5:$S$637=$A44,DATA!$E$5:$E$637),1),"")</f>
        <v>3.0000000000000001E-3</v>
      </c>
      <c r="K44" s="54" cm="1">
        <f t="array" ref="K44">IF(SUM(IF(DATA!$O$5:$S$637=$A44,DATA!$E$5:$E$637))&lt;&gt;0,QUARTILE(IF(DATA!$O$5:$S$637=$A44,DATA!$E$5:$E$637),3),"")</f>
        <v>4.0000000000000001E-3</v>
      </c>
    </row>
    <row r="45" spans="1:11">
      <c r="A45" s="53" t="s">
        <v>397</v>
      </c>
      <c r="B45">
        <f>COUNTIF(DATA!$O$5:$S$637,$A45)</f>
        <v>2</v>
      </c>
      <c r="C45" s="50" cm="1">
        <f t="array" ref="C45">IF(SUM(IF(DATA!$O$5:$S$637=$A45,DATA!$D$5:$D$637))&lt;&gt;0,AVERAGE(IF(DATA!$O$5:$S$637=$A45,DATA!$D$5:$D$637)),"")</f>
        <v>0.13300000000000001</v>
      </c>
      <c r="D45" s="50" cm="1">
        <f t="array" ref="D45">IF(SUM(IF(DATA!$O$5:$S$637=$A45,DATA!$D$5:$D$637))&lt;&gt;0,MEDIAN(IF(DATA!$O$5:$S$637=$A45,DATA!$D$5:$D$637)),"")</f>
        <v>0.13300000000000001</v>
      </c>
      <c r="E45" s="50" cm="1">
        <f t="array" ref="E45">IF(SUM(IF(DATA!$O$5:$S$637=$A45,DATA!$D$5:$D$637))&lt;&gt;0,QUARTILE(IF(DATA!$O$5:$S$637=$A45,DATA!$D$5:$D$637),1),"")</f>
        <v>0.1075</v>
      </c>
      <c r="F45" s="54" cm="1">
        <f t="array" ref="F45">IF(SUM(IF(DATA!$O$5:$S$637=$A45,DATA!$D$5:$D$637))&lt;&gt;0,QUARTILE(IF(DATA!$O$5:$S$637=$A45,DATA!$D$5:$D$637),3),"")</f>
        <v>0.1585</v>
      </c>
      <c r="G45" cm="1">
        <f t="array" ref="G45">SUMPRODUCT((DATA!$E$5:$E$637&lt;&gt;"") * ((DATA!$O$5:$O$637=$A45) + (DATA!$P$5:$P$637=$A45) + (DATA!$Q$5:$Q$637=$A45) + (DATA!$R$5:$R$637=$A45) + (DATA!$S$5:$S$637=$A45)))</f>
        <v>0</v>
      </c>
      <c r="H45" s="50" t="str" cm="1">
        <f t="array" ref="H45">IF(SUM(IF(DATA!$O$5:$S$637=$A45,DATA!$E$5:$E$637))&lt;&gt;0,AVERAGE(IF(DATA!$O$5:$S$637=$A45,DATA!$E$5:$E$637)),"")</f>
        <v/>
      </c>
      <c r="I45" s="50" t="str" cm="1">
        <f t="array" ref="I45">IF(SUM(IF(DATA!$O$5:$S$637=$A45,DATA!$E$5:$E$637))&lt;&gt;0,MEDIAN(IF(DATA!$O$5:$S$637=$A45,DATA!$E$5:$E$637)),"")</f>
        <v/>
      </c>
      <c r="J45" s="50" t="str" cm="1">
        <f t="array" ref="J45">IF(SUM(IF(DATA!$O$5:$S$637=$A45,DATA!$E$5:$E$637))&lt;&gt;0,QUARTILE(IF(DATA!$O$5:$S$637=$A45,DATA!$E$5:$E$637),1),"")</f>
        <v/>
      </c>
      <c r="K45" s="54" t="str" cm="1">
        <f t="array" ref="K45">IF(SUM(IF(DATA!$O$5:$S$637=$A45,DATA!$E$5:$E$637))&lt;&gt;0,QUARTILE(IF(DATA!$O$5:$S$637=$A45,DATA!$E$5:$E$637),3),"")</f>
        <v/>
      </c>
    </row>
    <row r="46" spans="1:11">
      <c r="A46" s="53" t="s">
        <v>299</v>
      </c>
      <c r="B46">
        <f>COUNTIF(DATA!$O$5:$S$637,$A46)</f>
        <v>167</v>
      </c>
      <c r="C46" s="50" cm="1">
        <f t="array" ref="C46">IF(SUM(IF(DATA!$O$5:$S$637=$A46,DATA!$D$5:$D$637))&lt;&gt;0,AVERAGE(IF(DATA!$O$5:$S$637=$A46,DATA!$D$5:$D$637)),"")</f>
        <v>-1.0688191616766464E-2</v>
      </c>
      <c r="D46" s="50" cm="1">
        <f t="array" ref="D46">IF(SUM(IF(DATA!$O$5:$S$637=$A46,DATA!$D$5:$D$637))&lt;&gt;0,MEDIAN(IF(DATA!$O$5:$S$637=$A46,DATA!$D$5:$D$637)),"")</f>
        <v>2E-3</v>
      </c>
      <c r="E46" s="50" cm="1">
        <f t="array" ref="E46">IF(SUM(IF(DATA!$O$5:$S$637=$A46,DATA!$D$5:$D$637))&lt;&gt;0,QUARTILE(IF(DATA!$O$5:$S$637=$A46,DATA!$D$5:$D$637),1),"")</f>
        <v>-2.0999999999999998E-2</v>
      </c>
      <c r="F46" s="54" cm="1">
        <f t="array" ref="F46">IF(SUM(IF(DATA!$O$5:$S$637=$A46,DATA!$D$5:$D$637))&lt;&gt;0,QUARTILE(IF(DATA!$O$5:$S$637=$A46,DATA!$D$5:$D$637),3),"")</f>
        <v>4.9000000000000002E-2</v>
      </c>
      <c r="G46" cm="1">
        <f t="array" ref="G46">SUMPRODUCT((DATA!$E$5:$E$637&lt;&gt;"") * ((DATA!$O$5:$O$637=$A46) + (DATA!$P$5:$P$637=$A46) + (DATA!$Q$5:$Q$637=$A46) + (DATA!$R$5:$R$637=$A46) + (DATA!$S$5:$S$637=$A46)))</f>
        <v>107</v>
      </c>
      <c r="H46" s="50" cm="1">
        <f t="array" ref="H46">IF(SUM(IF(DATA!$O$5:$S$637=$A46,DATA!$E$5:$E$637))&lt;&gt;0,AVERAGE(IF(DATA!$O$5:$S$637=$A46,DATA!$E$5:$E$637)),"")</f>
        <v>9.9749101796407169E-2</v>
      </c>
      <c r="I46" s="50" cm="1">
        <f t="array" ref="I46">IF(SUM(IF(DATA!$O$5:$S$637=$A46,DATA!$E$5:$E$637))&lt;&gt;0,MEDIAN(IF(DATA!$O$5:$S$637=$A46,DATA!$E$5:$E$637)),"")</f>
        <v>1.6E-2</v>
      </c>
      <c r="J46" s="50" cm="1">
        <f t="array" ref="J46">IF(SUM(IF(DATA!$O$5:$S$637=$A46,DATA!$E$5:$E$637))&lt;&gt;0,QUARTILE(IF(DATA!$O$5:$S$637=$A46,DATA!$E$5:$E$637),1),"")</f>
        <v>0</v>
      </c>
      <c r="K46" s="54" cm="1">
        <f t="array" ref="K46">IF(SUM(IF(DATA!$O$5:$S$637=$A46,DATA!$E$5:$E$637))&lt;&gt;0,QUARTILE(IF(DATA!$O$5:$S$637=$A46,DATA!$E$5:$E$637),3),"")</f>
        <v>6.5000000000000002E-2</v>
      </c>
    </row>
    <row r="47" spans="1:11">
      <c r="A47" s="53" t="s">
        <v>287</v>
      </c>
      <c r="B47">
        <f>COUNTIF(DATA!$O$5:$S$637,$A47)</f>
        <v>34</v>
      </c>
      <c r="C47" s="50" cm="1">
        <f t="array" ref="C47">IF(SUM(IF(DATA!$O$5:$S$637=$A47,DATA!$D$5:$D$637))&lt;&gt;0,AVERAGE(IF(DATA!$O$5:$S$637=$A47,DATA!$D$5:$D$637)),"")</f>
        <v>0.12623765163529407</v>
      </c>
      <c r="D47" s="50" cm="1">
        <f t="array" ref="D47">IF(SUM(IF(DATA!$O$5:$S$637=$A47,DATA!$D$5:$D$637))&lt;&gt;0,MEDIAN(IF(DATA!$O$5:$S$637=$A47,DATA!$D$5:$D$637)),"")</f>
        <v>1.55E-2</v>
      </c>
      <c r="E47" s="50" cm="1">
        <f t="array" ref="E47">IF(SUM(IF(DATA!$O$5:$S$637=$A47,DATA!$D$5:$D$637))&lt;&gt;0,QUARTILE(IF(DATA!$O$5:$S$637=$A47,DATA!$D$5:$D$637),1),"")</f>
        <v>1.9499999999999999E-3</v>
      </c>
      <c r="F47" s="54" cm="1">
        <f t="array" ref="F47">IF(SUM(IF(DATA!$O$5:$S$637=$A47,DATA!$D$5:$D$637))&lt;&gt;0,QUARTILE(IF(DATA!$O$5:$S$637=$A47,DATA!$D$5:$D$637),3),"")</f>
        <v>0.26050000000000001</v>
      </c>
      <c r="G47" cm="1">
        <f t="array" ref="G47">SUMPRODUCT((DATA!$E$5:$E$637&lt;&gt;"") * ((DATA!$O$5:$O$637=$A47) + (DATA!$P$5:$P$637=$A47) + (DATA!$Q$5:$Q$637=$A47) + (DATA!$R$5:$R$637=$A47) + (DATA!$S$5:$S$637=$A47)))</f>
        <v>28</v>
      </c>
      <c r="H47" s="50" cm="1">
        <f t="array" ref="H47">IF(SUM(IF(DATA!$O$5:$S$637=$A47,DATA!$E$5:$E$637))&lt;&gt;0,AVERAGE(IF(DATA!$O$5:$S$637=$A47,DATA!$E$5:$E$637)),"")</f>
        <v>4.1002941176470589E-2</v>
      </c>
      <c r="I47" s="50" cm="1">
        <f t="array" ref="I47">IF(SUM(IF(DATA!$O$5:$S$637=$A47,DATA!$E$5:$E$637))&lt;&gt;0,MEDIAN(IF(DATA!$O$5:$S$637=$A47,DATA!$E$5:$E$637)),"")</f>
        <v>6.0000000000000001E-3</v>
      </c>
      <c r="J47" s="50" cm="1">
        <f t="array" ref="J47">IF(SUM(IF(DATA!$O$5:$S$637=$A47,DATA!$E$5:$E$637))&lt;&gt;0,QUARTILE(IF(DATA!$O$5:$S$637=$A47,DATA!$E$5:$E$637),1),"")</f>
        <v>3.8E-3</v>
      </c>
      <c r="K47" s="54" cm="1">
        <f t="array" ref="K47">IF(SUM(IF(DATA!$O$5:$S$637=$A47,DATA!$E$5:$E$637))&lt;&gt;0,QUARTILE(IF(DATA!$O$5:$S$637=$A47,DATA!$E$5:$E$637),3),"")</f>
        <v>7.4749999999999997E-2</v>
      </c>
    </row>
    <row r="48" spans="1:11">
      <c r="A48" s="53" t="s">
        <v>406</v>
      </c>
      <c r="B48">
        <f>COUNTIF(DATA!$O$5:$S$637,$A48)</f>
        <v>10</v>
      </c>
      <c r="C48" s="50" cm="1">
        <f t="array" ref="C48">IF(SUM(IF(DATA!$O$5:$S$637=$A48,DATA!$D$5:$D$637))&lt;&gt;0,AVERAGE(IF(DATA!$O$5:$S$637=$A48,DATA!$D$5:$D$637)),"")</f>
        <v>3.0999999999999995E-3</v>
      </c>
      <c r="D48" s="50" cm="1">
        <f t="array" ref="D48">IF(SUM(IF(DATA!$O$5:$S$637=$A48,DATA!$D$5:$D$637))&lt;&gt;0,MEDIAN(IF(DATA!$O$5:$S$637=$A48,DATA!$D$5:$D$637)),"")</f>
        <v>3.0000000000000001E-3</v>
      </c>
      <c r="E48" s="50" cm="1">
        <f t="array" ref="E48">IF(SUM(IF(DATA!$O$5:$S$637=$A48,DATA!$D$5:$D$637))&lt;&gt;0,QUARTILE(IF(DATA!$O$5:$S$637=$A48,DATA!$D$5:$D$637),1),"")</f>
        <v>2.2500000000000003E-3</v>
      </c>
      <c r="F48" s="54" cm="1">
        <f t="array" ref="F48">IF(SUM(IF(DATA!$O$5:$S$637=$A48,DATA!$D$5:$D$637))&lt;&gt;0,QUARTILE(IF(DATA!$O$5:$S$637=$A48,DATA!$D$5:$D$637),3),"")</f>
        <v>4.0000000000000001E-3</v>
      </c>
      <c r="G48" cm="1">
        <f t="array" ref="G48">SUMPRODUCT((DATA!$E$5:$E$637&lt;&gt;"") * ((DATA!$O$5:$O$637=$A48) + (DATA!$P$5:$P$637=$A48) + (DATA!$Q$5:$Q$637=$A48) + (DATA!$R$5:$R$637=$A48) + (DATA!$S$5:$S$637=$A48)))</f>
        <v>10</v>
      </c>
      <c r="H48" s="50" cm="1">
        <f t="array" ref="H48">IF(SUM(IF(DATA!$O$5:$S$637=$A48,DATA!$E$5:$E$637))&lt;&gt;0,AVERAGE(IF(DATA!$O$5:$S$637=$A48,DATA!$E$5:$E$637)),"")</f>
        <v>3.5000000000000005E-3</v>
      </c>
      <c r="I48" s="50" cm="1">
        <f t="array" ref="I48">IF(SUM(IF(DATA!$O$5:$S$637=$A48,DATA!$E$5:$E$637))&lt;&gt;0,MEDIAN(IF(DATA!$O$5:$S$637=$A48,DATA!$E$5:$E$637)),"")</f>
        <v>3.5000000000000001E-3</v>
      </c>
      <c r="J48" s="50" cm="1">
        <f t="array" ref="J48">IF(SUM(IF(DATA!$O$5:$S$637=$A48,DATA!$E$5:$E$637))&lt;&gt;0,QUARTILE(IF(DATA!$O$5:$S$637=$A48,DATA!$E$5:$E$637),1),"")</f>
        <v>3.0000000000000001E-3</v>
      </c>
      <c r="K48" s="54" cm="1">
        <f t="array" ref="K48">IF(SUM(IF(DATA!$O$5:$S$637=$A48,DATA!$E$5:$E$637))&lt;&gt;0,QUARTILE(IF(DATA!$O$5:$S$637=$A48,DATA!$E$5:$E$637),3),"")</f>
        <v>4.0000000000000001E-3</v>
      </c>
    </row>
    <row r="49" spans="1:11">
      <c r="A49" s="53" t="s">
        <v>296</v>
      </c>
      <c r="B49">
        <f>COUNTIF(DATA!$O$5:$S$637,$A49)</f>
        <v>12</v>
      </c>
      <c r="C49" s="50" cm="1">
        <f t="array" ref="C49">IF(SUM(IF(DATA!$O$5:$S$637=$A49,DATA!$D$5:$D$637))&lt;&gt;0,AVERAGE(IF(DATA!$O$5:$S$637=$A49,DATA!$D$5:$D$637)),"")</f>
        <v>0.36049999999999999</v>
      </c>
      <c r="D49" s="50" cm="1">
        <f t="array" ref="D49">IF(SUM(IF(DATA!$O$5:$S$637=$A49,DATA!$D$5:$D$637))&lt;&gt;0,MEDIAN(IF(DATA!$O$5:$S$637=$A49,DATA!$D$5:$D$637)),"")</f>
        <v>0.33250000000000002</v>
      </c>
      <c r="E49" s="50" cm="1">
        <f t="array" ref="E49">IF(SUM(IF(DATA!$O$5:$S$637=$A49,DATA!$D$5:$D$637))&lt;&gt;0,QUARTILE(IF(DATA!$O$5:$S$637=$A49,DATA!$D$5:$D$637),1),"")</f>
        <v>0.30125000000000002</v>
      </c>
      <c r="F49" s="54" cm="1">
        <f t="array" ref="F49">IF(SUM(IF(DATA!$O$5:$S$637=$A49,DATA!$D$5:$D$637))&lt;&gt;0,QUARTILE(IF(DATA!$O$5:$S$637=$A49,DATA!$D$5:$D$637),3),"")</f>
        <v>0.36649999999999999</v>
      </c>
      <c r="G49" cm="1">
        <f t="array" ref="G49">SUMPRODUCT((DATA!$E$5:$E$637&lt;&gt;"") * ((DATA!$O$5:$O$637=$A49) + (DATA!$P$5:$P$637=$A49) + (DATA!$Q$5:$Q$637=$A49) + (DATA!$R$5:$R$637=$A49) + (DATA!$S$5:$S$637=$A49)))</f>
        <v>6</v>
      </c>
      <c r="H49" s="50" cm="1">
        <f t="array" ref="H49">IF(SUM(IF(DATA!$O$5:$S$637=$A49,DATA!$E$5:$E$637))&lt;&gt;0,AVERAGE(IF(DATA!$O$5:$S$637=$A49,DATA!$E$5:$E$637)),"")</f>
        <v>7.8333333333333338E-2</v>
      </c>
      <c r="I49" s="50" cm="1">
        <f t="array" ref="I49">IF(SUM(IF(DATA!$O$5:$S$637=$A49,DATA!$E$5:$E$637))&lt;&gt;0,MEDIAN(IF(DATA!$O$5:$S$637=$A49,DATA!$E$5:$E$637)),"")</f>
        <v>4.8000000000000001E-2</v>
      </c>
      <c r="J49" s="50" cm="1">
        <f t="array" ref="J49">IF(SUM(IF(DATA!$O$5:$S$637=$A49,DATA!$E$5:$E$637))&lt;&gt;0,QUARTILE(IF(DATA!$O$5:$S$637=$A49,DATA!$E$5:$E$637),1),"")</f>
        <v>0</v>
      </c>
      <c r="K49" s="54" cm="1">
        <f t="array" ref="K49">IF(SUM(IF(DATA!$O$5:$S$637=$A49,DATA!$E$5:$E$637))&lt;&gt;0,QUARTILE(IF(DATA!$O$5:$S$637=$A49,DATA!$E$5:$E$637),3),"")</f>
        <v>0.15325</v>
      </c>
    </row>
    <row r="50" spans="1:11">
      <c r="A50" s="53" t="s">
        <v>310</v>
      </c>
      <c r="B50">
        <f>COUNTIF(DATA!$O$5:$S$637,$A50)</f>
        <v>1</v>
      </c>
      <c r="C50" s="50" cm="1">
        <f t="array" ref="C50">IF(SUM(IF(DATA!$O$5:$S$637=$A50,DATA!$D$5:$D$637))&lt;&gt;0,AVERAGE(IF(DATA!$O$5:$S$637=$A50,DATA!$D$5:$D$637)),"")</f>
        <v>-1.7999999999999999E-2</v>
      </c>
      <c r="D50" s="50" cm="1">
        <f t="array" ref="D50">IF(SUM(IF(DATA!$O$5:$S$637=$A50,DATA!$D$5:$D$637))&lt;&gt;0,MEDIAN(IF(DATA!$O$5:$S$637=$A50,DATA!$D$5:$D$637)),"")</f>
        <v>-1.7999999999999999E-2</v>
      </c>
      <c r="E50" s="50" cm="1">
        <f t="array" ref="E50">IF(SUM(IF(DATA!$O$5:$S$637=$A50,DATA!$D$5:$D$637))&lt;&gt;0,QUARTILE(IF(DATA!$O$5:$S$637=$A50,DATA!$D$5:$D$637),1),"")</f>
        <v>-1.7999999999999999E-2</v>
      </c>
      <c r="F50" s="54" cm="1">
        <f t="array" ref="F50">IF(SUM(IF(DATA!$O$5:$S$637=$A50,DATA!$D$5:$D$637))&lt;&gt;0,QUARTILE(IF(DATA!$O$5:$S$637=$A50,DATA!$D$5:$D$637),3),"")</f>
        <v>-1.7999999999999999E-2</v>
      </c>
      <c r="G50" cm="1">
        <f t="array" ref="G50">SUMPRODUCT((DATA!$E$5:$E$637&lt;&gt;"") * ((DATA!$O$5:$O$637=$A50) + (DATA!$P$5:$P$637=$A50) + (DATA!$Q$5:$Q$637=$A50) + (DATA!$R$5:$R$637=$A50) + (DATA!$S$5:$S$637=$A50)))</f>
        <v>0</v>
      </c>
      <c r="H50" s="50" t="str" cm="1">
        <f t="array" ref="H50">IF(SUM(IF(DATA!$O$5:$S$637=$A50,DATA!$E$5:$E$637))&lt;&gt;0,AVERAGE(IF(DATA!$O$5:$S$637=$A50,DATA!$E$5:$E$637)),"")</f>
        <v/>
      </c>
      <c r="I50" s="50" t="str" cm="1">
        <f t="array" ref="I50">IF(SUM(IF(DATA!$O$5:$S$637=$A50,DATA!$E$5:$E$637))&lt;&gt;0,MEDIAN(IF(DATA!$O$5:$S$637=$A50,DATA!$E$5:$E$637)),"")</f>
        <v/>
      </c>
      <c r="J50" s="50" t="str" cm="1">
        <f t="array" ref="J50">IF(SUM(IF(DATA!$O$5:$S$637=$A50,DATA!$E$5:$E$637))&lt;&gt;0,QUARTILE(IF(DATA!$O$5:$S$637=$A50,DATA!$E$5:$E$637),1),"")</f>
        <v/>
      </c>
      <c r="K50" s="54" t="str" cm="1">
        <f t="array" ref="K50">IF(SUM(IF(DATA!$O$5:$S$637=$A50,DATA!$E$5:$E$637))&lt;&gt;0,QUARTILE(IF(DATA!$O$5:$S$637=$A50,DATA!$E$5:$E$637),3),"")</f>
        <v/>
      </c>
    </row>
    <row r="51" spans="1:11">
      <c r="A51" s="53" t="s">
        <v>308</v>
      </c>
      <c r="B51">
        <f>COUNTIF(DATA!$O$5:$S$637,$A51)</f>
        <v>36</v>
      </c>
      <c r="C51" s="50" cm="1">
        <f t="array" ref="C51">IF(SUM(IF(DATA!$O$5:$S$637=$A51,DATA!$D$5:$D$637))&lt;&gt;0,AVERAGE(IF(DATA!$O$5:$S$637=$A51,DATA!$D$5:$D$637)),"")</f>
        <v>0.33397222222222228</v>
      </c>
      <c r="D51" s="50" cm="1">
        <f t="array" ref="D51">IF(SUM(IF(DATA!$O$5:$S$637=$A51,DATA!$D$5:$D$637))&lt;&gt;0,MEDIAN(IF(DATA!$O$5:$S$637=$A51,DATA!$D$5:$D$637)),"")</f>
        <v>0.15</v>
      </c>
      <c r="E51" s="50" cm="1">
        <f t="array" ref="E51">IF(SUM(IF(DATA!$O$5:$S$637=$A51,DATA!$D$5:$D$637))&lt;&gt;0,QUARTILE(IF(DATA!$O$5:$S$637=$A51,DATA!$D$5:$D$637),1),"")</f>
        <v>7.0000000000000007E-2</v>
      </c>
      <c r="F51" s="54" cm="1">
        <f t="array" ref="F51">IF(SUM(IF(DATA!$O$5:$S$637=$A51,DATA!$D$5:$D$637))&lt;&gt;0,QUARTILE(IF(DATA!$O$5:$S$637=$A51,DATA!$D$5:$D$637),3),"")</f>
        <v>0.20924999999999999</v>
      </c>
      <c r="G51" cm="1">
        <f t="array" ref="G51">SUMPRODUCT((DATA!$E$5:$E$637&lt;&gt;"") * ((DATA!$O$5:$O$637=$A51) + (DATA!$P$5:$P$637=$A51) + (DATA!$Q$5:$Q$637=$A51) + (DATA!$R$5:$R$637=$A51) + (DATA!$S$5:$S$637=$A51)))</f>
        <v>9</v>
      </c>
      <c r="H51" s="50" cm="1">
        <f t="array" ref="H51">IF(SUM(IF(DATA!$O$5:$S$637=$A51,DATA!$E$5:$E$637))&lt;&gt;0,AVERAGE(IF(DATA!$O$5:$S$637=$A51,DATA!$E$5:$E$637)),"")</f>
        <v>0.10183333333333335</v>
      </c>
      <c r="I51" s="50" cm="1">
        <f t="array" ref="I51">IF(SUM(IF(DATA!$O$5:$S$637=$A51,DATA!$E$5:$E$637))&lt;&gt;0,MEDIAN(IF(DATA!$O$5:$S$637=$A51,DATA!$E$5:$E$637)),"")</f>
        <v>0</v>
      </c>
      <c r="J51" s="50" cm="1">
        <f t="array" ref="J51">IF(SUM(IF(DATA!$O$5:$S$637=$A51,DATA!$E$5:$E$637))&lt;&gt;0,QUARTILE(IF(DATA!$O$5:$S$637=$A51,DATA!$E$5:$E$637),1),"")</f>
        <v>0</v>
      </c>
      <c r="K51" s="54" cm="1">
        <f t="array" ref="K51">IF(SUM(IF(DATA!$O$5:$S$637=$A51,DATA!$E$5:$E$637))&lt;&gt;0,QUARTILE(IF(DATA!$O$5:$S$637=$A51,DATA!$E$5:$E$637),3),"")</f>
        <v>1.8499999999999999E-2</v>
      </c>
    </row>
    <row r="52" spans="1:11">
      <c r="A52" s="53"/>
      <c r="C52" s="50"/>
      <c r="D52" s="50"/>
      <c r="E52" s="50"/>
      <c r="F52" s="54"/>
      <c r="H52" s="50"/>
      <c r="I52" s="50"/>
      <c r="J52" s="50"/>
      <c r="K52" s="54"/>
    </row>
    <row r="53" spans="1:11" ht="20" thickBot="1">
      <c r="A53" s="59" t="s">
        <v>420</v>
      </c>
      <c r="B53" s="68"/>
      <c r="C53" s="70" t="str" cm="1">
        <f t="array" ref="C53">IF(SUM(IF(DATA!$O$5:$S$637=$A53,DATA!$D$5:$D$637))&lt;&gt;0,AVERAGE(IF(DATA!$O$5:$S$637=$A53,DATA!$D$5:$D$637)),"")</f>
        <v/>
      </c>
      <c r="D53" s="70" t="str" cm="1">
        <f t="array" ref="D53">IF(SUM(IF(DATA!$O$5:$S$637=$A53,DATA!$D$5:$D$637))&lt;&gt;0,MEDIAN(IF(DATA!$O$5:$S$637=$A53,DATA!$D$5:$D$637)),"")</f>
        <v/>
      </c>
      <c r="E53" s="70" t="str" cm="1">
        <f t="array" ref="E53">IF(SUM(IF(DATA!$O$5:$S$637=$A53,DATA!$D$5:$D$637))&lt;&gt;0,QUARTILE(IF(DATA!$O$5:$S$637=$A53,DATA!$D$5:$D$637),1),"")</f>
        <v/>
      </c>
      <c r="F53" s="71" t="str" cm="1">
        <f t="array" ref="F53">IF(SUM(IF(DATA!$O$5:$S$637=$A53,DATA!$D$5:$D$637))&lt;&gt;0,QUARTILE(IF(DATA!$O$5:$S$637=$A53,DATA!$D$5:$D$637),3),"")</f>
        <v/>
      </c>
      <c r="G53" s="68"/>
      <c r="H53" s="70" t="str" cm="1">
        <f t="array" ref="H53">IF(SUM(IF(DATA!$O$5:$S$637=$A53,DATA!$E$5:$E$637))&lt;&gt;0,AVERAGE(IF(DATA!$O$5:$S$637=$A53,DATA!$E$5:$E$637)),"")</f>
        <v/>
      </c>
      <c r="I53" s="70" t="str" cm="1">
        <f t="array" ref="I53">IF(SUM(IF(DATA!$O$5:$S$637=$A53,DATA!$E$5:$E$637))&lt;&gt;0,MEDIAN(IF(DATA!$O$5:$S$637=$A53,DATA!$E$5:$E$637)),"")</f>
        <v/>
      </c>
      <c r="J53" s="70" t="str" cm="1">
        <f t="array" ref="J53">IF(SUM(IF(DATA!$O$5:$S$637=$A53,DATA!$E$5:$E$637))&lt;&gt;0,QUARTILE(IF(DATA!$O$5:$S$637=$A53,DATA!$E$5:$E$637),1),"")</f>
        <v/>
      </c>
      <c r="K53" s="71" t="str" cm="1">
        <f t="array" ref="K53">IF(SUM(IF(DATA!$O$5:$S$637=$A53,DATA!$E$5:$E$637))&lt;&gt;0,QUARTILE(IF(DATA!$O$5:$S$637=$A53,DATA!$E$5:$E$637),3),"")</f>
        <v/>
      </c>
    </row>
    <row r="54" spans="1:11" ht="20" thickTop="1">
      <c r="A54" s="53" t="s">
        <v>277</v>
      </c>
      <c r="B54">
        <f>COUNTIF(DATA!$O$5:$S$637,$A54)</f>
        <v>10</v>
      </c>
      <c r="C54" s="50" cm="1">
        <f t="array" ref="C54">IF(SUM(IF(DATA!$O$5:$S$637=$A54,DATA!$D$5:$D$637))&lt;&gt;0,AVERAGE(IF(DATA!$O$5:$S$637=$A54,DATA!$D$5:$D$637)),"")</f>
        <v>0.29517000000000004</v>
      </c>
      <c r="D54" s="50" cm="1">
        <f t="array" ref="D54">IF(SUM(IF(DATA!$O$5:$S$637=$A54,DATA!$D$5:$D$637))&lt;&gt;0,MEDIAN(IF(DATA!$O$5:$S$637=$A54,DATA!$D$5:$D$637)),"")</f>
        <v>6.1100000000000002E-2</v>
      </c>
      <c r="E54" s="50" cm="1">
        <f t="array" ref="E54">IF(SUM(IF(DATA!$O$5:$S$637=$A54,DATA!$D$5:$D$637))&lt;&gt;0,QUARTILE(IF(DATA!$O$5:$S$637=$A54,DATA!$D$5:$D$637),1),"")</f>
        <v>5.7099999999999998E-2</v>
      </c>
      <c r="F54" s="54" cm="1">
        <f t="array" ref="F54">IF(SUM(IF(DATA!$O$5:$S$637=$A54,DATA!$D$5:$D$637))&lt;&gt;0,QUARTILE(IF(DATA!$O$5:$S$637=$A54,DATA!$D$5:$D$637),3),"")</f>
        <v>8.3449999999999996E-2</v>
      </c>
      <c r="G54" cm="1">
        <f t="array" ref="G54">SUMPRODUCT((DATA!$E$5:$E$637&lt;&gt;"") * ((DATA!$O$5:$O$637=$A54) + (DATA!$P$5:$P$637=$A54) + (DATA!$Q$5:$Q$637=$A54) + (DATA!$R$5:$R$637=$A54) + (DATA!$S$5:$S$637=$A54)))</f>
        <v>10</v>
      </c>
      <c r="H54" s="50" cm="1">
        <f t="array" ref="H54">IF(SUM(IF(DATA!$O$5:$S$637=$A54,DATA!$E$5:$E$637))&lt;&gt;0,AVERAGE(IF(DATA!$O$5:$S$637=$A54,DATA!$E$5:$E$637)),"")</f>
        <v>0.37224000000000002</v>
      </c>
      <c r="I54" s="50" cm="1">
        <f t="array" ref="I54">IF(SUM(IF(DATA!$O$5:$S$637=$A54,DATA!$E$5:$E$637))&lt;&gt;0,MEDIAN(IF(DATA!$O$5:$S$637=$A54,DATA!$E$5:$E$637)),"")</f>
        <v>2.5950000000000001E-2</v>
      </c>
      <c r="J54" s="50" cm="1">
        <f t="array" ref="J54">IF(SUM(IF(DATA!$O$5:$S$637=$A54,DATA!$E$5:$E$637))&lt;&gt;0,QUARTILE(IF(DATA!$O$5:$S$637=$A54,DATA!$E$5:$E$637),1),"")</f>
        <v>2.1925E-2</v>
      </c>
      <c r="K54" s="54" cm="1">
        <f t="array" ref="K54">IF(SUM(IF(DATA!$O$5:$S$637=$A54,DATA!$E$5:$E$637))&lt;&gt;0,QUARTILE(IF(DATA!$O$5:$S$637=$A54,DATA!$E$5:$E$637),3),"")</f>
        <v>3.3075E-2</v>
      </c>
    </row>
    <row r="55" spans="1:11">
      <c r="A55" s="53" t="s">
        <v>366</v>
      </c>
      <c r="B55">
        <f>COUNTIF(DATA!$O$5:$S$637,$A55)</f>
        <v>8</v>
      </c>
      <c r="C55" s="50" cm="1">
        <f t="array" ref="C55">IF(SUM(IF(DATA!$O$5:$S$637=$A55,DATA!$D$5:$D$637))&lt;&gt;0,AVERAGE(IF(DATA!$O$5:$S$637=$A55,DATA!$D$5:$D$637)),"")</f>
        <v>0.37337499999999996</v>
      </c>
      <c r="D55" s="50" cm="1">
        <f t="array" ref="D55">IF(SUM(IF(DATA!$O$5:$S$637=$A55,DATA!$D$5:$D$637))&lt;&gt;0,MEDIAN(IF(DATA!$O$5:$S$637=$A55,DATA!$D$5:$D$637)),"")</f>
        <v>0.35099999999999998</v>
      </c>
      <c r="E55" s="50" cm="1">
        <f t="array" ref="E55">IF(SUM(IF(DATA!$O$5:$S$637=$A55,DATA!$D$5:$D$637))&lt;&gt;0,QUARTILE(IF(DATA!$O$5:$S$637=$A55,DATA!$D$5:$D$637),1),"")</f>
        <v>0.30475000000000002</v>
      </c>
      <c r="F55" s="54" cm="1">
        <f t="array" ref="F55">IF(SUM(IF(DATA!$O$5:$S$637=$A55,DATA!$D$5:$D$637))&lt;&gt;0,QUARTILE(IF(DATA!$O$5:$S$637=$A55,DATA!$D$5:$D$637),3),"")</f>
        <v>0.45774999999999999</v>
      </c>
      <c r="G55" cm="1">
        <f t="array" ref="G55">SUMPRODUCT((DATA!$E$5:$E$637&lt;&gt;"") * ((DATA!$O$5:$O$637=$A55) + (DATA!$P$5:$P$637=$A55) + (DATA!$Q$5:$Q$637=$A55) + (DATA!$R$5:$R$637=$A55) + (DATA!$S$5:$S$637=$A55)))</f>
        <v>0</v>
      </c>
      <c r="H55" s="50" t="str" cm="1">
        <f t="array" ref="H55">IF(SUM(IF(DATA!$O$5:$S$637=$A55,DATA!$E$5:$E$637))&lt;&gt;0,AVERAGE(IF(DATA!$O$5:$S$637=$A55,DATA!$E$5:$E$637)),"")</f>
        <v/>
      </c>
      <c r="I55" s="50" t="str" cm="1">
        <f t="array" ref="I55">IF(SUM(IF(DATA!$O$5:$S$637=$A55,DATA!$E$5:$E$637))&lt;&gt;0,MEDIAN(IF(DATA!$O$5:$S$637=$A55,DATA!$E$5:$E$637)),"")</f>
        <v/>
      </c>
      <c r="J55" s="50" t="str" cm="1">
        <f t="array" ref="J55">IF(SUM(IF(DATA!$O$5:$S$637=$A55,DATA!$E$5:$E$637))&lt;&gt;0,QUARTILE(IF(DATA!$O$5:$S$637=$A55,DATA!$E$5:$E$637),1),"")</f>
        <v/>
      </c>
      <c r="K55" s="54" t="str" cm="1">
        <f t="array" ref="K55">IF(SUM(IF(DATA!$O$5:$S$637=$A55,DATA!$E$5:$E$637))&lt;&gt;0,QUARTILE(IF(DATA!$O$5:$S$637=$A55,DATA!$E$5:$E$637),3),"")</f>
        <v/>
      </c>
    </row>
    <row r="56" spans="1:11">
      <c r="A56" s="53" t="s">
        <v>303</v>
      </c>
      <c r="B56">
        <f>COUNTIF(DATA!$O$5:$S$637,$A56)</f>
        <v>110</v>
      </c>
      <c r="C56" s="50" cm="1">
        <f t="array" ref="C56">IF(SUM(IF(DATA!$O$5:$S$637=$A56,DATA!$D$5:$D$637))&lt;&gt;0,AVERAGE(IF(DATA!$O$5:$S$637=$A56,DATA!$D$5:$D$637)),"")</f>
        <v>9.9031818181818207E-2</v>
      </c>
      <c r="D56" s="50" cm="1">
        <f t="array" ref="D56">IF(SUM(IF(DATA!$O$5:$S$637=$A56,DATA!$D$5:$D$637))&lt;&gt;0,MEDIAN(IF(DATA!$O$5:$S$637=$A56,DATA!$D$5:$D$637)),"")</f>
        <v>9.8000000000000004E-2</v>
      </c>
      <c r="E56" s="50" cm="1">
        <f t="array" ref="E56">IF(SUM(IF(DATA!$O$5:$S$637=$A56,DATA!$D$5:$D$637))&lt;&gt;0,QUARTILE(IF(DATA!$O$5:$S$637=$A56,DATA!$D$5:$D$637),1),"")</f>
        <v>-1.515E-2</v>
      </c>
      <c r="F56" s="54" cm="1">
        <f t="array" ref="F56">IF(SUM(IF(DATA!$O$5:$S$637=$A56,DATA!$D$5:$D$637))&lt;&gt;0,QUARTILE(IF(DATA!$O$5:$S$637=$A56,DATA!$D$5:$D$637),3),"")</f>
        <v>0.28100000000000003</v>
      </c>
      <c r="G56" cm="1">
        <f t="array" ref="G56">SUMPRODUCT((DATA!$E$5:$E$637&lt;&gt;"") * ((DATA!$O$5:$O$637=$A56) + (DATA!$P$5:$P$637=$A56) + (DATA!$Q$5:$Q$637=$A56) + (DATA!$R$5:$R$637=$A56) + (DATA!$S$5:$S$637=$A56)))</f>
        <v>54</v>
      </c>
      <c r="H56" s="50" cm="1">
        <f t="array" ref="H56">IF(SUM(IF(DATA!$O$5:$S$637=$A56,DATA!$E$5:$E$637))&lt;&gt;0,AVERAGE(IF(DATA!$O$5:$S$637=$A56,DATA!$E$5:$E$637)),"")</f>
        <v>6.7972727272727254E-2</v>
      </c>
      <c r="I56" s="50" cm="1">
        <f t="array" ref="I56">IF(SUM(IF(DATA!$O$5:$S$637=$A56,DATA!$E$5:$E$637))&lt;&gt;0,MEDIAN(IF(DATA!$O$5:$S$637=$A56,DATA!$E$5:$E$637)),"")</f>
        <v>0</v>
      </c>
      <c r="J56" s="50" cm="1">
        <f t="array" ref="J56">IF(SUM(IF(DATA!$O$5:$S$637=$A56,DATA!$E$5:$E$637))&lt;&gt;0,QUARTILE(IF(DATA!$O$5:$S$637=$A56,DATA!$E$5:$E$637),1),"")</f>
        <v>0</v>
      </c>
      <c r="K56" s="54" cm="1">
        <f t="array" ref="K56">IF(SUM(IF(DATA!$O$5:$S$637=$A56,DATA!$E$5:$E$637))&lt;&gt;0,QUARTILE(IF(DATA!$O$5:$S$637=$A56,DATA!$E$5:$E$637),3),"")</f>
        <v>0.10875</v>
      </c>
    </row>
    <row r="57" spans="1:11">
      <c r="A57" s="53" t="s">
        <v>301</v>
      </c>
      <c r="B57">
        <f>COUNTIF(DATA!$O$5:$S$637,$A57)</f>
        <v>7</v>
      </c>
      <c r="C57" s="50" cm="1">
        <f t="array" ref="C57">IF(SUM(IF(DATA!$O$5:$S$637=$A57,DATA!$D$5:$D$637))&lt;&gt;0,AVERAGE(IF(DATA!$O$5:$S$637=$A57,DATA!$D$5:$D$637)),"")</f>
        <v>1.9828571428571433</v>
      </c>
      <c r="D57" s="50" cm="1">
        <f t="array" ref="D57">IF(SUM(IF(DATA!$O$5:$S$637=$A57,DATA!$D$5:$D$637))&lt;&gt;0,MEDIAN(IF(DATA!$O$5:$S$637=$A57,DATA!$D$5:$D$637)),"")</f>
        <v>1.02</v>
      </c>
      <c r="E57" s="50" cm="1">
        <f t="array" ref="E57">IF(SUM(IF(DATA!$O$5:$S$637=$A57,DATA!$D$5:$D$637))&lt;&gt;0,QUARTILE(IF(DATA!$O$5:$S$637=$A57,DATA!$D$5:$D$637),1),"")</f>
        <v>-0.95500000000000007</v>
      </c>
      <c r="F57" s="54" cm="1">
        <f t="array" ref="F57">IF(SUM(IF(DATA!$O$5:$S$637=$A57,DATA!$D$5:$D$637))&lt;&gt;0,QUARTILE(IF(DATA!$O$5:$S$637=$A57,DATA!$D$5:$D$637),3),"")</f>
        <v>2.86</v>
      </c>
      <c r="G57" cm="1">
        <f t="array" ref="G57">SUMPRODUCT((DATA!$E$5:$E$637&lt;&gt;"") * ((DATA!$O$5:$O$637=$A57) + (DATA!$P$5:$P$637=$A57) + (DATA!$Q$5:$Q$637=$A57) + (DATA!$R$5:$R$637=$A57) + (DATA!$S$5:$S$637=$A57)))</f>
        <v>7</v>
      </c>
      <c r="H57" s="50" cm="1">
        <f t="array" ref="H57">IF(SUM(IF(DATA!$O$5:$S$637=$A57,DATA!$E$5:$E$637))&lt;&gt;0,AVERAGE(IF(DATA!$O$5:$S$637=$A57,DATA!$E$5:$E$637)),"")</f>
        <v>10.549999999999999</v>
      </c>
      <c r="I57" s="50" cm="1">
        <f t="array" ref="I57">IF(SUM(IF(DATA!$O$5:$S$637=$A57,DATA!$E$5:$E$637))&lt;&gt;0,MEDIAN(IF(DATA!$O$5:$S$637=$A57,DATA!$E$5:$E$637)),"")</f>
        <v>2.77</v>
      </c>
      <c r="J57" s="50" cm="1">
        <f t="array" ref="J57">IF(SUM(IF(DATA!$O$5:$S$637=$A57,DATA!$E$5:$E$637))&lt;&gt;0,QUARTILE(IF(DATA!$O$5:$S$637=$A57,DATA!$E$5:$E$637),1),"")</f>
        <v>1.7</v>
      </c>
      <c r="K57" s="54" cm="1">
        <f t="array" ref="K57">IF(SUM(IF(DATA!$O$5:$S$637=$A57,DATA!$E$5:$E$637))&lt;&gt;0,QUARTILE(IF(DATA!$O$5:$S$637=$A57,DATA!$E$5:$E$637),3),"")</f>
        <v>10.035</v>
      </c>
    </row>
    <row r="58" spans="1:11">
      <c r="A58" s="53" t="s">
        <v>286</v>
      </c>
      <c r="B58">
        <f>COUNTIF(DATA!$O$5:$S$637,$A58)</f>
        <v>1</v>
      </c>
      <c r="C58" s="50" cm="1">
        <f t="array" ref="C58">IF(SUM(IF(DATA!$O$5:$S$637=$A58,DATA!$D$5:$D$637))&lt;&gt;0,AVERAGE(IF(DATA!$O$5:$S$637=$A58,DATA!$D$5:$D$637)),"")</f>
        <v>-0.72699999999999998</v>
      </c>
      <c r="D58" s="50" cm="1">
        <f t="array" ref="D58">IF(SUM(IF(DATA!$O$5:$S$637=$A58,DATA!$D$5:$D$637))&lt;&gt;0,MEDIAN(IF(DATA!$O$5:$S$637=$A58,DATA!$D$5:$D$637)),"")</f>
        <v>-0.72699999999999998</v>
      </c>
      <c r="E58" s="50" cm="1">
        <f t="array" ref="E58">IF(SUM(IF(DATA!$O$5:$S$637=$A58,DATA!$D$5:$D$637))&lt;&gt;0,QUARTILE(IF(DATA!$O$5:$S$637=$A58,DATA!$D$5:$D$637),1),"")</f>
        <v>-0.72699999999999998</v>
      </c>
      <c r="F58" s="54" cm="1">
        <f t="array" ref="F58">IF(SUM(IF(DATA!$O$5:$S$637=$A58,DATA!$D$5:$D$637))&lt;&gt;0,QUARTILE(IF(DATA!$O$5:$S$637=$A58,DATA!$D$5:$D$637),3),"")</f>
        <v>-0.72699999999999998</v>
      </c>
      <c r="G58" cm="1">
        <f t="array" ref="G58">SUMPRODUCT((DATA!$E$5:$E$637&lt;&gt;"") * ((DATA!$O$5:$O$637=$A58) + (DATA!$P$5:$P$637=$A58) + (DATA!$Q$5:$Q$637=$A58) + (DATA!$R$5:$R$637=$A58) + (DATA!$S$5:$S$637=$A58)))</f>
        <v>1</v>
      </c>
      <c r="H58" s="50" cm="1">
        <f t="array" ref="H58">IF(SUM(IF(DATA!$O$5:$S$637=$A58,DATA!$E$5:$E$637))&lt;&gt;0,AVERAGE(IF(DATA!$O$5:$S$637=$A58,DATA!$E$5:$E$637)),"")</f>
        <v>2.5000000000000001E-2</v>
      </c>
      <c r="I58" s="50" cm="1">
        <f t="array" ref="I58">IF(SUM(IF(DATA!$O$5:$S$637=$A58,DATA!$E$5:$E$637))&lt;&gt;0,MEDIAN(IF(DATA!$O$5:$S$637=$A58,DATA!$E$5:$E$637)),"")</f>
        <v>2.5000000000000001E-2</v>
      </c>
      <c r="J58" s="50" cm="1">
        <f t="array" ref="J58">IF(SUM(IF(DATA!$O$5:$S$637=$A58,DATA!$E$5:$E$637))&lt;&gt;0,QUARTILE(IF(DATA!$O$5:$S$637=$A58,DATA!$E$5:$E$637),1),"")</f>
        <v>2.5000000000000001E-2</v>
      </c>
      <c r="K58" s="54" cm="1">
        <f t="array" ref="K58">IF(SUM(IF(DATA!$O$5:$S$637=$A58,DATA!$E$5:$E$637))&lt;&gt;0,QUARTILE(IF(DATA!$O$5:$S$637=$A58,DATA!$E$5:$E$637),3),"")</f>
        <v>2.5000000000000001E-2</v>
      </c>
    </row>
    <row r="59" spans="1:11">
      <c r="A59" s="53" t="s">
        <v>311</v>
      </c>
      <c r="B59">
        <f>COUNTIF(DATA!$O$5:$S$637,$A59)</f>
        <v>11</v>
      </c>
      <c r="C59" s="50" cm="1">
        <f t="array" ref="C59">IF(SUM(IF(DATA!$O$5:$S$637=$A59,DATA!$D$5:$D$637))&lt;&gt;0,AVERAGE(IF(DATA!$O$5:$S$637=$A59,DATA!$D$5:$D$637)),"")</f>
        <v>1.6000000000000004E-2</v>
      </c>
      <c r="D59" s="50" cm="1">
        <f t="array" ref="D59">IF(SUM(IF(DATA!$O$5:$S$637=$A59,DATA!$D$5:$D$637))&lt;&gt;0,MEDIAN(IF(DATA!$O$5:$S$637=$A59,DATA!$D$5:$D$637)),"")</f>
        <v>1.6E-2</v>
      </c>
      <c r="E59" s="50" cm="1">
        <f t="array" ref="E59">IF(SUM(IF(DATA!$O$5:$S$637=$A59,DATA!$D$5:$D$637))&lt;&gt;0,QUARTILE(IF(DATA!$O$5:$S$637=$A59,DATA!$D$5:$D$637),1),"")</f>
        <v>1.4499999999999999E-2</v>
      </c>
      <c r="F59" s="54" cm="1">
        <f t="array" ref="F59">IF(SUM(IF(DATA!$O$5:$S$637=$A59,DATA!$D$5:$D$637))&lt;&gt;0,QUARTILE(IF(DATA!$O$5:$S$637=$A59,DATA!$D$5:$D$637),3),"")</f>
        <v>1.7000000000000001E-2</v>
      </c>
      <c r="G59" cm="1">
        <f t="array" ref="G59">SUMPRODUCT((DATA!$E$5:$E$637&lt;&gt;"") * ((DATA!$O$5:$O$637=$A59) + (DATA!$P$5:$P$637=$A59) + (DATA!$Q$5:$Q$637=$A59) + (DATA!$R$5:$R$637=$A59) + (DATA!$S$5:$S$637=$A59)))</f>
        <v>11</v>
      </c>
      <c r="H59" s="50" cm="1">
        <f t="array" ref="H59">IF(SUM(IF(DATA!$O$5:$S$637=$A59,DATA!$E$5:$E$637))&lt;&gt;0,AVERAGE(IF(DATA!$O$5:$S$637=$A59,DATA!$E$5:$E$637)),"")</f>
        <v>7.545454545454547E-3</v>
      </c>
      <c r="I59" s="50" cm="1">
        <f t="array" ref="I59">IF(SUM(IF(DATA!$O$5:$S$637=$A59,DATA!$E$5:$E$637))&lt;&gt;0,MEDIAN(IF(DATA!$O$5:$S$637=$A59,DATA!$E$5:$E$637)),"")</f>
        <v>6.0000000000000001E-3</v>
      </c>
      <c r="J59" s="50" cm="1">
        <f t="array" ref="J59">IF(SUM(IF(DATA!$O$5:$S$637=$A59,DATA!$E$5:$E$637))&lt;&gt;0,QUARTILE(IF(DATA!$O$5:$S$637=$A59,DATA!$E$5:$E$637),1),"")</f>
        <v>6.0000000000000001E-3</v>
      </c>
      <c r="K59" s="54" cm="1">
        <f t="array" ref="K59">IF(SUM(IF(DATA!$O$5:$S$637=$A59,DATA!$E$5:$E$637))&lt;&gt;0,QUARTILE(IF(DATA!$O$5:$S$637=$A59,DATA!$E$5:$E$637),3),"")</f>
        <v>6.5000000000000006E-3</v>
      </c>
    </row>
    <row r="60" spans="1:11">
      <c r="A60" s="53" t="s">
        <v>396</v>
      </c>
      <c r="B60">
        <f>COUNTIF(DATA!$O$5:$S$637,$A60)</f>
        <v>10</v>
      </c>
      <c r="C60" s="50" cm="1">
        <f t="array" ref="C60">IF(SUM(IF(DATA!$O$5:$S$637=$A60,DATA!$D$5:$D$637))&lt;&gt;0,AVERAGE(IF(DATA!$O$5:$S$637=$A60,DATA!$D$5:$D$637)),"")</f>
        <v>1.6379999999999999</v>
      </c>
      <c r="D60" s="50" cm="1">
        <f t="array" ref="D60">IF(SUM(IF(DATA!$O$5:$S$637=$A60,DATA!$D$5:$D$637))&lt;&gt;0,MEDIAN(IF(DATA!$O$5:$S$637=$A60,DATA!$D$5:$D$637)),"")</f>
        <v>1.4849999999999999</v>
      </c>
      <c r="E60" s="50" cm="1">
        <f t="array" ref="E60">IF(SUM(IF(DATA!$O$5:$S$637=$A60,DATA!$D$5:$D$637))&lt;&gt;0,QUARTILE(IF(DATA!$O$5:$S$637=$A60,DATA!$D$5:$D$637),1),"")</f>
        <v>1.44</v>
      </c>
      <c r="F60" s="54" cm="1">
        <f t="array" ref="F60">IF(SUM(IF(DATA!$O$5:$S$637=$A60,DATA!$D$5:$D$637))&lt;&gt;0,QUARTILE(IF(DATA!$O$5:$S$637=$A60,DATA!$D$5:$D$637),3),"")</f>
        <v>1.91</v>
      </c>
      <c r="G60" cm="1">
        <f t="array" ref="G60">SUMPRODUCT((DATA!$E$5:$E$637&lt;&gt;"") * ((DATA!$O$5:$O$637=$A60) + (DATA!$P$5:$P$637=$A60) + (DATA!$Q$5:$Q$637=$A60) + (DATA!$R$5:$R$637=$A60) + (DATA!$S$5:$S$637=$A60)))</f>
        <v>10</v>
      </c>
      <c r="H60" s="50" cm="1">
        <f t="array" ref="H60">IF(SUM(IF(DATA!$O$5:$S$637=$A60,DATA!$E$5:$E$637))&lt;&gt;0,AVERAGE(IF(DATA!$O$5:$S$637=$A60,DATA!$E$5:$E$637)),"")</f>
        <v>0.65199999999999991</v>
      </c>
      <c r="I60" s="50" cm="1">
        <f t="array" ref="I60">IF(SUM(IF(DATA!$O$5:$S$637=$A60,DATA!$E$5:$E$637))&lt;&gt;0,MEDIAN(IF(DATA!$O$5:$S$637=$A60,DATA!$E$5:$E$637)),"")</f>
        <v>0.65</v>
      </c>
      <c r="J60" s="50" cm="1">
        <f t="array" ref="J60">IF(SUM(IF(DATA!$O$5:$S$637=$A60,DATA!$E$5:$E$637))&lt;&gt;0,QUARTILE(IF(DATA!$O$5:$S$637=$A60,DATA!$E$5:$E$637),1),"")</f>
        <v>0.60499999999999998</v>
      </c>
      <c r="K60" s="54" cm="1">
        <f t="array" ref="K60">IF(SUM(IF(DATA!$O$5:$S$637=$A60,DATA!$E$5:$E$637))&lt;&gt;0,QUARTILE(IF(DATA!$O$5:$S$637=$A60,DATA!$E$5:$E$637),3),"")</f>
        <v>0.6875</v>
      </c>
    </row>
    <row r="61" spans="1:11">
      <c r="A61" s="53"/>
      <c r="C61" s="50"/>
      <c r="D61" s="50"/>
      <c r="E61" s="50"/>
      <c r="F61" s="54"/>
      <c r="H61" s="50"/>
      <c r="I61" s="50"/>
      <c r="J61" s="50"/>
      <c r="K61" s="54"/>
    </row>
    <row r="62" spans="1:11" ht="20" thickBot="1">
      <c r="A62" s="59" t="s">
        <v>421</v>
      </c>
      <c r="B62" s="68"/>
      <c r="C62" s="70" t="str" cm="1">
        <f t="array" ref="C62">IF(SUM(IF(DATA!$O$5:$S$637=$A62,DATA!$D$5:$D$637))&lt;&gt;0,AVERAGE(IF(DATA!$O$5:$S$637=$A62,DATA!$D$5:$D$637)),"")</f>
        <v/>
      </c>
      <c r="D62" s="70" t="str" cm="1">
        <f t="array" ref="D62">IF(SUM(IF(DATA!$O$5:$S$637=$A62,DATA!$D$5:$D$637))&lt;&gt;0,MEDIAN(IF(DATA!$O$5:$S$637=$A62,DATA!$D$5:$D$637)),"")</f>
        <v/>
      </c>
      <c r="E62" s="70" t="str" cm="1">
        <f t="array" ref="E62">IF(SUM(IF(DATA!$O$5:$S$637=$A62,DATA!$D$5:$D$637))&lt;&gt;0,QUARTILE(IF(DATA!$O$5:$S$637=$A62,DATA!$D$5:$D$637),1),"")</f>
        <v/>
      </c>
      <c r="F62" s="71" t="str" cm="1">
        <f t="array" ref="F62">IF(SUM(IF(DATA!$O$5:$S$637=$A62,DATA!$D$5:$D$637))&lt;&gt;0,QUARTILE(IF(DATA!$O$5:$S$637=$A62,DATA!$D$5:$D$637),3),"")</f>
        <v/>
      </c>
      <c r="G62" s="68"/>
      <c r="H62" s="70" t="str" cm="1">
        <f t="array" ref="H62">IF(SUM(IF(DATA!$O$5:$S$637=$A62,DATA!$E$5:$E$637))&lt;&gt;0,AVERAGE(IF(DATA!$O$5:$S$637=$A62,DATA!$E$5:$E$637)),"")</f>
        <v/>
      </c>
      <c r="I62" s="70" t="str" cm="1">
        <f t="array" ref="I62">IF(SUM(IF(DATA!$O$5:$S$637=$A62,DATA!$E$5:$E$637))&lt;&gt;0,MEDIAN(IF(DATA!$O$5:$S$637=$A62,DATA!$E$5:$E$637)),"")</f>
        <v/>
      </c>
      <c r="J62" s="70" t="str" cm="1">
        <f t="array" ref="J62">IF(SUM(IF(DATA!$O$5:$S$637=$A62,DATA!$E$5:$E$637))&lt;&gt;0,QUARTILE(IF(DATA!$O$5:$S$637=$A62,DATA!$E$5:$E$637),1),"")</f>
        <v/>
      </c>
      <c r="K62" s="71" t="str" cm="1">
        <f t="array" ref="K62">IF(SUM(IF(DATA!$O$5:$S$637=$A62,DATA!$E$5:$E$637))&lt;&gt;0,QUARTILE(IF(DATA!$O$5:$S$637=$A62,DATA!$E$5:$E$637),3),"")</f>
        <v/>
      </c>
    </row>
    <row r="63" spans="1:11" ht="20" thickTop="1">
      <c r="A63" s="53" t="s">
        <v>409</v>
      </c>
      <c r="B63">
        <f>COUNTIF(DATA!$O$5:$S$637,$A63)</f>
        <v>16</v>
      </c>
      <c r="C63" s="50" cm="1">
        <f t="array" ref="C63">IF(SUM(IF(DATA!$O$5:$S$637=$A63,DATA!$D$5:$D$637))&lt;&gt;0,AVERAGE(IF(DATA!$O$5:$S$637=$A63,DATA!$D$5:$D$637)),"")</f>
        <v>1.34375E-2</v>
      </c>
      <c r="D63" s="50" cm="1">
        <f t="array" ref="D63">IF(SUM(IF(DATA!$O$5:$S$637=$A63,DATA!$D$5:$D$637))&lt;&gt;0,MEDIAN(IF(DATA!$O$5:$S$637=$A63,DATA!$D$5:$D$637)),"")</f>
        <v>8.0000000000000002E-3</v>
      </c>
      <c r="E63" s="50" cm="1">
        <f t="array" ref="E63">IF(SUM(IF(DATA!$O$5:$S$637=$A63,DATA!$D$5:$D$637))&lt;&gt;0,QUARTILE(IF(DATA!$O$5:$S$637=$A63,DATA!$D$5:$D$637),1),"")</f>
        <v>6.0000000000000001E-3</v>
      </c>
      <c r="F63" s="54" cm="1">
        <f t="array" ref="F63">IF(SUM(IF(DATA!$O$5:$S$637=$A63,DATA!$D$5:$D$637))&lt;&gt;0,QUARTILE(IF(DATA!$O$5:$S$637=$A63,DATA!$D$5:$D$637),3),"")</f>
        <v>2.325E-2</v>
      </c>
      <c r="G63" cm="1">
        <f t="array" ref="G63">SUMPRODUCT((DATA!$E$5:$E$637&lt;&gt;"") * ((DATA!$O$5:$O$637=$A63) + (DATA!$P$5:$P$637=$A63) + (DATA!$Q$5:$Q$637=$A63) + (DATA!$R$5:$R$637=$A63) + (DATA!$S$5:$S$637=$A63)))</f>
        <v>0</v>
      </c>
      <c r="H63" s="50" t="str" cm="1">
        <f t="array" ref="H63">IF(SUM(IF(DATA!$O$5:$S$637=$A63,DATA!$E$5:$E$637))&lt;&gt;0,AVERAGE(IF(DATA!$O$5:$S$637=$A63,DATA!$E$5:$E$637)),"")</f>
        <v/>
      </c>
      <c r="I63" s="50" t="str" cm="1">
        <f t="array" ref="I63">IF(SUM(IF(DATA!$O$5:$S$637=$A63,DATA!$E$5:$E$637))&lt;&gt;0,MEDIAN(IF(DATA!$O$5:$S$637=$A63,DATA!$E$5:$E$637)),"")</f>
        <v/>
      </c>
      <c r="J63" s="50" t="str" cm="1">
        <f t="array" ref="J63">IF(SUM(IF(DATA!$O$5:$S$637=$A63,DATA!$E$5:$E$637))&lt;&gt;0,QUARTILE(IF(DATA!$O$5:$S$637=$A63,DATA!$E$5:$E$637),1),"")</f>
        <v/>
      </c>
      <c r="K63" s="54" t="str" cm="1">
        <f t="array" ref="K63">IF(SUM(IF(DATA!$O$5:$S$637=$A63,DATA!$E$5:$E$637))&lt;&gt;0,QUARTILE(IF(DATA!$O$5:$S$637=$A63,DATA!$E$5:$E$637),3),"")</f>
        <v/>
      </c>
    </row>
    <row r="64" spans="1:11">
      <c r="A64" s="53" t="s">
        <v>289</v>
      </c>
      <c r="B64">
        <f>COUNTIF(DATA!$O$5:$S$637,$A64)</f>
        <v>20</v>
      </c>
      <c r="C64" s="50" cm="1">
        <f t="array" ref="C64">IF(SUM(IF(DATA!$O$5:$S$637=$A64,DATA!$D$5:$D$637))&lt;&gt;0,AVERAGE(IF(DATA!$O$5:$S$637=$A64,DATA!$D$5:$D$637)),"")</f>
        <v>2.7599999999999993E-2</v>
      </c>
      <c r="D64" s="50" cm="1">
        <f t="array" ref="D64">IF(SUM(IF(DATA!$O$5:$S$637=$A64,DATA!$D$5:$D$637))&lt;&gt;0,MEDIAN(IF(DATA!$O$5:$S$637=$A64,DATA!$D$5:$D$637)),"")</f>
        <v>1.0800000000000001E-2</v>
      </c>
      <c r="E64" s="50" cm="1">
        <f t="array" ref="E64">IF(SUM(IF(DATA!$O$5:$S$637=$A64,DATA!$D$5:$D$637))&lt;&gt;0,QUARTILE(IF(DATA!$O$5:$S$637=$A64,DATA!$D$5:$D$637),1),"")</f>
        <v>-6.0499999999999998E-3</v>
      </c>
      <c r="F64" s="54" cm="1">
        <f t="array" ref="F64">IF(SUM(IF(DATA!$O$5:$S$637=$A64,DATA!$D$5:$D$637))&lt;&gt;0,QUARTILE(IF(DATA!$O$5:$S$637=$A64,DATA!$D$5:$D$637),3),"")</f>
        <v>5.5750000000000001E-2</v>
      </c>
      <c r="G64" cm="1">
        <f t="array" ref="G64">SUMPRODUCT((DATA!$E$5:$E$637&lt;&gt;"") * ((DATA!$O$5:$O$637=$A64) + (DATA!$P$5:$P$637=$A64) + (DATA!$Q$5:$Q$637=$A64) + (DATA!$R$5:$R$637=$A64) + (DATA!$S$5:$S$637=$A64)))</f>
        <v>15</v>
      </c>
      <c r="H64" s="50" cm="1">
        <f t="array" ref="H64">IF(SUM(IF(DATA!$O$5:$S$637=$A64,DATA!$E$5:$E$637))&lt;&gt;0,AVERAGE(IF(DATA!$O$5:$S$637=$A64,DATA!$E$5:$E$637)),"")</f>
        <v>5.3050000000000007E-3</v>
      </c>
      <c r="I64" s="50" cm="1">
        <f t="array" ref="I64">IF(SUM(IF(DATA!$O$5:$S$637=$A64,DATA!$E$5:$E$637))&lt;&gt;0,MEDIAN(IF(DATA!$O$5:$S$637=$A64,DATA!$E$5:$E$637)),"")</f>
        <v>2.0999999999999999E-3</v>
      </c>
      <c r="J64" s="50" cm="1">
        <f t="array" ref="J64">IF(SUM(IF(DATA!$O$5:$S$637=$A64,DATA!$E$5:$E$637))&lt;&gt;0,QUARTILE(IF(DATA!$O$5:$S$637=$A64,DATA!$E$5:$E$637),1),"")</f>
        <v>3.7500000000000001E-4</v>
      </c>
      <c r="K64" s="54" cm="1">
        <f t="array" ref="K64">IF(SUM(IF(DATA!$O$5:$S$637=$A64,DATA!$E$5:$E$637))&lt;&gt;0,QUARTILE(IF(DATA!$O$5:$S$637=$A64,DATA!$E$5:$E$637),3),"")</f>
        <v>5.0000000000000001E-3</v>
      </c>
    </row>
    <row r="65" spans="1:11">
      <c r="A65" s="53" t="s">
        <v>410</v>
      </c>
      <c r="B65">
        <f>COUNTIF(DATA!$O$5:$S$637,$A65)</f>
        <v>4</v>
      </c>
      <c r="C65" s="50" cm="1">
        <f t="array" ref="C65">IF(SUM(IF(DATA!$O$5:$S$637=$A65,DATA!$D$5:$D$637))&lt;&gt;0,AVERAGE(IF(DATA!$O$5:$S$637=$A65,DATA!$D$5:$D$637)),"")</f>
        <v>-7.9999999999999984E-3</v>
      </c>
      <c r="D65" s="50" cm="1">
        <f t="array" ref="D65">IF(SUM(IF(DATA!$O$5:$S$637=$A65,DATA!$D$5:$D$637))&lt;&gt;0,MEDIAN(IF(DATA!$O$5:$S$637=$A65,DATA!$D$5:$D$637)),"")</f>
        <v>-9.5000000000000015E-3</v>
      </c>
      <c r="E65" s="50" cm="1">
        <f t="array" ref="E65">IF(SUM(IF(DATA!$O$5:$S$637=$A65,DATA!$D$5:$D$637))&lt;&gt;0,QUARTILE(IF(DATA!$O$5:$S$637=$A65,DATA!$D$5:$D$637),1),"")</f>
        <v>-4.1750000000000002E-2</v>
      </c>
      <c r="F65" s="54" cm="1">
        <f t="array" ref="F65">IF(SUM(IF(DATA!$O$5:$S$637=$A65,DATA!$D$5:$D$637))&lt;&gt;0,QUARTILE(IF(DATA!$O$5:$S$637=$A65,DATA!$D$5:$D$637),3),"")</f>
        <v>2.4250000000000001E-2</v>
      </c>
      <c r="G65" cm="1">
        <f t="array" ref="G65">SUMPRODUCT((DATA!$E$5:$E$637&lt;&gt;"") * ((DATA!$O$5:$O$637=$A65) + (DATA!$P$5:$P$637=$A65) + (DATA!$Q$5:$Q$637=$A65) + (DATA!$R$5:$R$637=$A65) + (DATA!$S$5:$S$637=$A65)))</f>
        <v>4</v>
      </c>
      <c r="H65" s="50" cm="1">
        <f t="array" ref="H65">IF(SUM(IF(DATA!$O$5:$S$637=$A65,DATA!$E$5:$E$637))&lt;&gt;0,AVERAGE(IF(DATA!$O$5:$S$637=$A65,DATA!$E$5:$E$637)),"")</f>
        <v>1.2E-2</v>
      </c>
      <c r="I65" s="50" cm="1">
        <f t="array" ref="I65">IF(SUM(IF(DATA!$O$5:$S$637=$A65,DATA!$E$5:$E$637))&lt;&gt;0,MEDIAN(IF(DATA!$O$5:$S$637=$A65,DATA!$E$5:$E$637)),"")</f>
        <v>1.2E-2</v>
      </c>
      <c r="J65" s="50" cm="1">
        <f t="array" ref="J65">IF(SUM(IF(DATA!$O$5:$S$637=$A65,DATA!$E$5:$E$637))&lt;&gt;0,QUARTILE(IF(DATA!$O$5:$S$637=$A65,DATA!$E$5:$E$637),1),"")</f>
        <v>5.0000000000000001E-3</v>
      </c>
      <c r="K65" s="54" cm="1">
        <f t="array" ref="K65">IF(SUM(IF(DATA!$O$5:$S$637=$A65,DATA!$E$5:$E$637))&lt;&gt;0,QUARTILE(IF(DATA!$O$5:$S$637=$A65,DATA!$E$5:$E$637),3),"")</f>
        <v>1.9E-2</v>
      </c>
    </row>
    <row r="66" spans="1:11">
      <c r="A66" s="53"/>
      <c r="C66" s="50"/>
      <c r="D66" s="50"/>
      <c r="E66" s="50"/>
      <c r="F66" s="54"/>
      <c r="H66" s="50"/>
      <c r="I66" s="50"/>
      <c r="J66" s="50"/>
      <c r="K66" s="54"/>
    </row>
    <row r="67" spans="1:11" ht="20" thickBot="1">
      <c r="A67" s="59" t="s">
        <v>422</v>
      </c>
      <c r="B67" s="68"/>
      <c r="C67" s="70" t="str" cm="1">
        <f t="array" ref="C67">IF(SUM(IF(DATA!$O$5:$S$637=$A67,DATA!$D$5:$D$637))&lt;&gt;0,AVERAGE(IF(DATA!$O$5:$S$637=$A67,DATA!$D$5:$D$637)),"")</f>
        <v/>
      </c>
      <c r="D67" s="70" t="str" cm="1">
        <f t="array" ref="D67">IF(SUM(IF(DATA!$O$5:$S$637=$A67,DATA!$D$5:$D$637))&lt;&gt;0,MEDIAN(IF(DATA!$O$5:$S$637=$A67,DATA!$D$5:$D$637)),"")</f>
        <v/>
      </c>
      <c r="E67" s="70" t="str" cm="1">
        <f t="array" ref="E67">IF(SUM(IF(DATA!$O$5:$S$637=$A67,DATA!$D$5:$D$637))&lt;&gt;0,QUARTILE(IF(DATA!$O$5:$S$637=$A67,DATA!$D$5:$D$637),1),"")</f>
        <v/>
      </c>
      <c r="F67" s="71" t="str" cm="1">
        <f t="array" ref="F67">IF(SUM(IF(DATA!$O$5:$S$637=$A67,DATA!$D$5:$D$637))&lt;&gt;0,QUARTILE(IF(DATA!$O$5:$S$637=$A67,DATA!$D$5:$D$637),3),"")</f>
        <v/>
      </c>
      <c r="G67" s="68"/>
      <c r="H67" s="70" t="str" cm="1">
        <f t="array" ref="H67">IF(SUM(IF(DATA!$O$5:$S$637=$A67,DATA!$E$5:$E$637))&lt;&gt;0,AVERAGE(IF(DATA!$O$5:$S$637=$A67,DATA!$E$5:$E$637)),"")</f>
        <v/>
      </c>
      <c r="I67" s="70" t="str" cm="1">
        <f t="array" ref="I67">IF(SUM(IF(DATA!$O$5:$S$637=$A67,DATA!$E$5:$E$637))&lt;&gt;0,MEDIAN(IF(DATA!$O$5:$S$637=$A67,DATA!$E$5:$E$637)),"")</f>
        <v/>
      </c>
      <c r="J67" s="70" t="str" cm="1">
        <f t="array" ref="J67">IF(SUM(IF(DATA!$O$5:$S$637=$A67,DATA!$E$5:$E$637))&lt;&gt;0,QUARTILE(IF(DATA!$O$5:$S$637=$A67,DATA!$E$5:$E$637),1),"")</f>
        <v/>
      </c>
      <c r="K67" s="71" t="str" cm="1">
        <f t="array" ref="K67">IF(SUM(IF(DATA!$O$5:$S$637=$A67,DATA!$E$5:$E$637))&lt;&gt;0,QUARTILE(IF(DATA!$O$5:$S$637=$A67,DATA!$E$5:$E$637),3),"")</f>
        <v/>
      </c>
    </row>
    <row r="68" spans="1:11" ht="20" thickTop="1">
      <c r="A68" s="53" t="s">
        <v>392</v>
      </c>
      <c r="B68">
        <f>COUNTIF(DATA!$O$5:$S$637,$A68)</f>
        <v>2</v>
      </c>
      <c r="C68" s="50" cm="1">
        <f t="array" ref="C68">IF(SUM(IF(DATA!$O$5:$S$637=$A68,DATA!$D$5:$D$637))&lt;&gt;0,AVERAGE(IF(DATA!$O$5:$S$637=$A68,DATA!$D$5:$D$637)),"")</f>
        <v>-0.05</v>
      </c>
      <c r="D68" s="50" cm="1">
        <f t="array" ref="D68">IF(SUM(IF(DATA!$O$5:$S$637=$A68,DATA!$D$5:$D$637))&lt;&gt;0,MEDIAN(IF(DATA!$O$5:$S$637=$A68,DATA!$D$5:$D$637)),"")</f>
        <v>-0.05</v>
      </c>
      <c r="E68" s="50" cm="1">
        <f t="array" ref="E68">IF(SUM(IF(DATA!$O$5:$S$637=$A68,DATA!$D$5:$D$637))&lt;&gt;0,QUARTILE(IF(DATA!$O$5:$S$637=$A68,DATA!$D$5:$D$637),1),"")</f>
        <v>-0.09</v>
      </c>
      <c r="F68" s="54" cm="1">
        <f t="array" ref="F68">IF(SUM(IF(DATA!$O$5:$S$637=$A68,DATA!$D$5:$D$637))&lt;&gt;0,QUARTILE(IF(DATA!$O$5:$S$637=$A68,DATA!$D$5:$D$637),3),"")</f>
        <v>-1.0000000000000009E-2</v>
      </c>
      <c r="G68" cm="1">
        <f t="array" ref="G68">SUMPRODUCT((DATA!$E$5:$E$637&lt;&gt;"") * ((DATA!$O$5:$O$637=$A68) + (DATA!$P$5:$P$637=$A68) + (DATA!$Q$5:$Q$637=$A68) + (DATA!$R$5:$R$637=$A68) + (DATA!$S$5:$S$637=$A68)))</f>
        <v>0</v>
      </c>
      <c r="H68" s="50" t="str" cm="1">
        <f t="array" ref="H68">IF(SUM(IF(DATA!$O$5:$S$637=$A68,DATA!$E$5:$E$637))&lt;&gt;0,AVERAGE(IF(DATA!$O$5:$S$637=$A68,DATA!$E$5:$E$637)),"")</f>
        <v/>
      </c>
      <c r="I68" s="50" t="str" cm="1">
        <f t="array" ref="I68">IF(SUM(IF(DATA!$O$5:$S$637=$A68,DATA!$E$5:$E$637))&lt;&gt;0,MEDIAN(IF(DATA!$O$5:$S$637=$A68,DATA!$E$5:$E$637)),"")</f>
        <v/>
      </c>
      <c r="J68" s="50" t="str" cm="1">
        <f t="array" ref="J68">IF(SUM(IF(DATA!$O$5:$S$637=$A68,DATA!$E$5:$E$637))&lt;&gt;0,QUARTILE(IF(DATA!$O$5:$S$637=$A68,DATA!$E$5:$E$637),1),"")</f>
        <v/>
      </c>
      <c r="K68" s="54" t="str" cm="1">
        <f t="array" ref="K68">IF(SUM(IF(DATA!$O$5:$S$637=$A68,DATA!$E$5:$E$637))&lt;&gt;0,QUARTILE(IF(DATA!$O$5:$S$637=$A68,DATA!$E$5:$E$637),3),"")</f>
        <v/>
      </c>
    </row>
    <row r="69" spans="1:11">
      <c r="A69" s="53" t="s">
        <v>393</v>
      </c>
      <c r="B69">
        <f>COUNTIF(DATA!$O$5:$S$637,$A69)</f>
        <v>2</v>
      </c>
      <c r="C69" s="50" cm="1">
        <f t="array" ref="C69">IF(SUM(IF(DATA!$O$5:$S$637=$A69,DATA!$D$5:$D$637))&lt;&gt;0,AVERAGE(IF(DATA!$O$5:$S$637=$A69,DATA!$D$5:$D$637)),"")</f>
        <v>2.92E-2</v>
      </c>
      <c r="D69" s="50" cm="1">
        <f t="array" ref="D69">IF(SUM(IF(DATA!$O$5:$S$637=$A69,DATA!$D$5:$D$637))&lt;&gt;0,MEDIAN(IF(DATA!$O$5:$S$637=$A69,DATA!$D$5:$D$637)),"")</f>
        <v>2.92E-2</v>
      </c>
      <c r="E69" s="50" cm="1">
        <f t="array" ref="E69">IF(SUM(IF(DATA!$O$5:$S$637=$A69,DATA!$D$5:$D$637))&lt;&gt;0,QUARTILE(IF(DATA!$O$5:$S$637=$A69,DATA!$D$5:$D$637),1),"")</f>
        <v>2.8250000000000001E-2</v>
      </c>
      <c r="F69" s="54" cm="1">
        <f t="array" ref="F69">IF(SUM(IF(DATA!$O$5:$S$637=$A69,DATA!$D$5:$D$637))&lt;&gt;0,QUARTILE(IF(DATA!$O$5:$S$637=$A69,DATA!$D$5:$D$637),3),"")</f>
        <v>3.015E-2</v>
      </c>
      <c r="G69" cm="1">
        <f t="array" ref="G69">SUMPRODUCT((DATA!$E$5:$E$637&lt;&gt;"") * ((DATA!$O$5:$O$637=$A69) + (DATA!$P$5:$P$637=$A69) + (DATA!$Q$5:$Q$637=$A69) + (DATA!$R$5:$R$637=$A69) + (DATA!$S$5:$S$637=$A69)))</f>
        <v>2</v>
      </c>
      <c r="H69" s="50" cm="1">
        <f t="array" ref="H69">IF(SUM(IF(DATA!$O$5:$S$637=$A69,DATA!$E$5:$E$637))&lt;&gt;0,AVERAGE(IF(DATA!$O$5:$S$637=$A69,DATA!$E$5:$E$637)),"")</f>
        <v>1.4499999999999999E-3</v>
      </c>
      <c r="I69" s="50" cm="1">
        <f t="array" ref="I69">IF(SUM(IF(DATA!$O$5:$S$637=$A69,DATA!$E$5:$E$637))&lt;&gt;0,MEDIAN(IF(DATA!$O$5:$S$637=$A69,DATA!$E$5:$E$637)),"")</f>
        <v>1.4499999999999999E-3</v>
      </c>
      <c r="J69" s="50" cm="1">
        <f t="array" ref="J69">IF(SUM(IF(DATA!$O$5:$S$637=$A69,DATA!$E$5:$E$637))&lt;&gt;0,QUARTILE(IF(DATA!$O$5:$S$637=$A69,DATA!$E$5:$E$637),1),"")</f>
        <v>1.4250000000000001E-3</v>
      </c>
      <c r="K69" s="54" cm="1">
        <f t="array" ref="K69">IF(SUM(IF(DATA!$O$5:$S$637=$A69,DATA!$E$5:$E$637))&lt;&gt;0,QUARTILE(IF(DATA!$O$5:$S$637=$A69,DATA!$E$5:$E$637),3),"")</f>
        <v>1.475E-3</v>
      </c>
    </row>
    <row r="70" spans="1:11">
      <c r="A70" s="53" t="s">
        <v>305</v>
      </c>
      <c r="B70">
        <f>COUNTIF(DATA!$O$5:$S$637,$A70)</f>
        <v>2</v>
      </c>
      <c r="C70" s="50" cm="1">
        <f t="array" ref="C70">IF(SUM(IF(DATA!$O$5:$S$637=$A70,DATA!$D$5:$D$637))&lt;&gt;0,AVERAGE(IF(DATA!$O$5:$S$637=$A70,DATA!$D$5:$D$637)),"")</f>
        <v>2.92E-2</v>
      </c>
      <c r="D70" s="50" cm="1">
        <f t="array" ref="D70">IF(SUM(IF(DATA!$O$5:$S$637=$A70,DATA!$D$5:$D$637))&lt;&gt;0,MEDIAN(IF(DATA!$O$5:$S$637=$A70,DATA!$D$5:$D$637)),"")</f>
        <v>2.92E-2</v>
      </c>
      <c r="E70" s="50" cm="1">
        <f t="array" ref="E70">IF(SUM(IF(DATA!$O$5:$S$637=$A70,DATA!$D$5:$D$637))&lt;&gt;0,QUARTILE(IF(DATA!$O$5:$S$637=$A70,DATA!$D$5:$D$637),1),"")</f>
        <v>2.8250000000000001E-2</v>
      </c>
      <c r="F70" s="54" cm="1">
        <f t="array" ref="F70">IF(SUM(IF(DATA!$O$5:$S$637=$A70,DATA!$D$5:$D$637))&lt;&gt;0,QUARTILE(IF(DATA!$O$5:$S$637=$A70,DATA!$D$5:$D$637),3),"")</f>
        <v>3.015E-2</v>
      </c>
      <c r="G70" cm="1">
        <f t="array" ref="G70">SUMPRODUCT((DATA!$E$5:$E$637&lt;&gt;"") * ((DATA!$O$5:$O$637=$A70) + (DATA!$P$5:$P$637=$A70) + (DATA!$Q$5:$Q$637=$A70) + (DATA!$R$5:$R$637=$A70) + (DATA!$S$5:$S$637=$A70)))</f>
        <v>2</v>
      </c>
      <c r="H70" s="50" cm="1">
        <f t="array" ref="H70">IF(SUM(IF(DATA!$O$5:$S$637=$A70,DATA!$E$5:$E$637))&lt;&gt;0,AVERAGE(IF(DATA!$O$5:$S$637=$A70,DATA!$E$5:$E$637)),"")</f>
        <v>1.4499999999999999E-3</v>
      </c>
      <c r="I70" s="50" cm="1">
        <f t="array" ref="I70">IF(SUM(IF(DATA!$O$5:$S$637=$A70,DATA!$E$5:$E$637))&lt;&gt;0,MEDIAN(IF(DATA!$O$5:$S$637=$A70,DATA!$E$5:$E$637)),"")</f>
        <v>1.4499999999999999E-3</v>
      </c>
      <c r="J70" s="50" cm="1">
        <f t="array" ref="J70">IF(SUM(IF(DATA!$O$5:$S$637=$A70,DATA!$E$5:$E$637))&lt;&gt;0,QUARTILE(IF(DATA!$O$5:$S$637=$A70,DATA!$E$5:$E$637),1),"")</f>
        <v>1.4250000000000001E-3</v>
      </c>
      <c r="K70" s="54" cm="1">
        <f t="array" ref="K70">IF(SUM(IF(DATA!$O$5:$S$637=$A70,DATA!$E$5:$E$637))&lt;&gt;0,QUARTILE(IF(DATA!$O$5:$S$637=$A70,DATA!$E$5:$E$637),3),"")</f>
        <v>1.475E-3</v>
      </c>
    </row>
    <row r="71" spans="1:11">
      <c r="A71" s="53" t="s">
        <v>312</v>
      </c>
      <c r="B71">
        <f>COUNTIF(DATA!$O$5:$S$637,$A71)</f>
        <v>3</v>
      </c>
      <c r="C71" s="50" cm="1">
        <f t="array" ref="C71">IF(SUM(IF(DATA!$O$5:$S$637=$A71,DATA!$D$5:$D$637))&lt;&gt;0,AVERAGE(IF(DATA!$O$5:$S$637=$A71,DATA!$D$5:$D$637)),"")</f>
        <v>2.5393333333333334</v>
      </c>
      <c r="D71" s="50" cm="1">
        <f t="array" ref="D71">IF(SUM(IF(DATA!$O$5:$S$637=$A71,DATA!$D$5:$D$637))&lt;&gt;0,MEDIAN(IF(DATA!$O$5:$S$637=$A71,DATA!$D$5:$D$637)),"")</f>
        <v>1.5669999999999999</v>
      </c>
      <c r="E71" s="50" cm="1">
        <f t="array" ref="E71">IF(SUM(IF(DATA!$O$5:$S$637=$A71,DATA!$D$5:$D$637))&lt;&gt;0,QUARTILE(IF(DATA!$O$5:$S$637=$A71,DATA!$D$5:$D$637),1),"")</f>
        <v>1.4489999999999998</v>
      </c>
      <c r="F71" s="54" cm="1">
        <f t="array" ref="F71">IF(SUM(IF(DATA!$O$5:$S$637=$A71,DATA!$D$5:$D$637))&lt;&gt;0,QUARTILE(IF(DATA!$O$5:$S$637=$A71,DATA!$D$5:$D$637),3),"")</f>
        <v>3.1434999999999995</v>
      </c>
      <c r="G71" cm="1">
        <f t="array" ref="G71">SUMPRODUCT((DATA!$E$5:$E$637&lt;&gt;"") * ((DATA!$O$5:$O$637=$A71) + (DATA!$P$5:$P$637=$A71) + (DATA!$Q$5:$Q$637=$A71) + (DATA!$R$5:$R$637=$A71) + (DATA!$S$5:$S$637=$A71)))</f>
        <v>3</v>
      </c>
      <c r="H71" s="50" cm="1">
        <f t="array" ref="H71">IF(SUM(IF(DATA!$O$5:$S$637=$A71,DATA!$E$5:$E$637))&lt;&gt;0,AVERAGE(IF(DATA!$O$5:$S$637=$A71,DATA!$E$5:$E$637)),"")</f>
        <v>0.51700000000000002</v>
      </c>
      <c r="I71" s="50" cm="1">
        <f t="array" ref="I71">IF(SUM(IF(DATA!$O$5:$S$637=$A71,DATA!$E$5:$E$637))&lt;&gt;0,MEDIAN(IF(DATA!$O$5:$S$637=$A71,DATA!$E$5:$E$637)),"")</f>
        <v>0.52100000000000002</v>
      </c>
      <c r="J71" s="50" cm="1">
        <f t="array" ref="J71">IF(SUM(IF(DATA!$O$5:$S$637=$A71,DATA!$E$5:$E$637))&lt;&gt;0,QUARTILE(IF(DATA!$O$5:$S$637=$A71,DATA!$E$5:$E$637),1),"")</f>
        <v>0.42800000000000005</v>
      </c>
      <c r="K71" s="54" cm="1">
        <f t="array" ref="K71">IF(SUM(IF(DATA!$O$5:$S$637=$A71,DATA!$E$5:$E$637))&lt;&gt;0,QUARTILE(IF(DATA!$O$5:$S$637=$A71,DATA!$E$5:$E$637),3),"")</f>
        <v>0.60799999999999998</v>
      </c>
    </row>
    <row r="72" spans="1:11">
      <c r="A72" s="53" t="s">
        <v>313</v>
      </c>
      <c r="B72">
        <f>COUNTIF(DATA!$O$5:$S$637,$A72)</f>
        <v>3</v>
      </c>
      <c r="C72" s="50" cm="1">
        <f t="array" ref="C72">IF(SUM(IF(DATA!$O$5:$S$637=$A72,DATA!$D$5:$D$637))&lt;&gt;0,AVERAGE(IF(DATA!$O$5:$S$637=$A72,DATA!$D$5:$D$637)),"")</f>
        <v>2.6940000000000004</v>
      </c>
      <c r="D72" s="50" cm="1">
        <f t="array" ref="D72">IF(SUM(IF(DATA!$O$5:$S$637=$A72,DATA!$D$5:$D$637))&lt;&gt;0,MEDIAN(IF(DATA!$O$5:$S$637=$A72,DATA!$D$5:$D$637)),"")</f>
        <v>1.4910000000000001</v>
      </c>
      <c r="E72" s="50" cm="1">
        <f t="array" ref="E72">IF(SUM(IF(DATA!$O$5:$S$637=$A72,DATA!$D$5:$D$637))&lt;&gt;0,QUARTILE(IF(DATA!$O$5:$S$637=$A72,DATA!$D$5:$D$637),1),"")</f>
        <v>1.2805</v>
      </c>
      <c r="F72" s="54" cm="1">
        <f t="array" ref="F72">IF(SUM(IF(DATA!$O$5:$S$637=$A72,DATA!$D$5:$D$637))&lt;&gt;0,QUARTILE(IF(DATA!$O$5:$S$637=$A72,DATA!$D$5:$D$637),3),"")</f>
        <v>3.5059999999999998</v>
      </c>
      <c r="G72" cm="1">
        <f t="array" ref="G72">SUMPRODUCT((DATA!$E$5:$E$637&lt;&gt;"") * ((DATA!$O$5:$O$637=$A72) + (DATA!$P$5:$P$637=$A72) + (DATA!$Q$5:$Q$637=$A72) + (DATA!$R$5:$R$637=$A72) + (DATA!$S$5:$S$637=$A72)))</f>
        <v>3</v>
      </c>
      <c r="H72" s="50" cm="1">
        <f t="array" ref="H72">IF(SUM(IF(DATA!$O$5:$S$637=$A72,DATA!$E$5:$E$637))&lt;&gt;0,AVERAGE(IF(DATA!$O$5:$S$637=$A72,DATA!$E$5:$E$637)),"")</f>
        <v>0.7456666666666667</v>
      </c>
      <c r="I72" s="50" cm="1">
        <f t="array" ref="I72">IF(SUM(IF(DATA!$O$5:$S$637=$A72,DATA!$E$5:$E$637))&lt;&gt;0,MEDIAN(IF(DATA!$O$5:$S$637=$A72,DATA!$E$5:$E$637)),"")</f>
        <v>0.73699999999999999</v>
      </c>
      <c r="J72" s="50" cm="1">
        <f t="array" ref="J72">IF(SUM(IF(DATA!$O$5:$S$637=$A72,DATA!$E$5:$E$637))&lt;&gt;0,QUARTILE(IF(DATA!$O$5:$S$637=$A72,DATA!$E$5:$E$637),1),"")</f>
        <v>0.57650000000000001</v>
      </c>
      <c r="K72" s="54" cm="1">
        <f t="array" ref="K72">IF(SUM(IF(DATA!$O$5:$S$637=$A72,DATA!$E$5:$E$637))&lt;&gt;0,QUARTILE(IF(DATA!$O$5:$S$637=$A72,DATA!$E$5:$E$637),3),"")</f>
        <v>0.91050000000000009</v>
      </c>
    </row>
    <row r="73" spans="1:11">
      <c r="A73" s="53"/>
      <c r="C73" s="50"/>
      <c r="D73" s="50"/>
      <c r="E73" s="50"/>
      <c r="F73" s="54"/>
      <c r="H73" s="50"/>
      <c r="I73" s="50"/>
      <c r="J73" s="50"/>
      <c r="K73" s="54"/>
    </row>
    <row r="74" spans="1:11" ht="20" thickBot="1">
      <c r="A74" s="59" t="s">
        <v>423</v>
      </c>
      <c r="B74" s="68"/>
      <c r="C74" s="70" t="str" cm="1">
        <f t="array" ref="C74">IF(SUM(IF(DATA!$O$5:$S$637=$A74,DATA!$D$5:$D$637))&lt;&gt;0,AVERAGE(IF(DATA!$O$5:$S$637=$A74,DATA!$D$5:$D$637)),"")</f>
        <v/>
      </c>
      <c r="D74" s="70" t="str" cm="1">
        <f t="array" ref="D74">IF(SUM(IF(DATA!$O$5:$S$637=$A74,DATA!$D$5:$D$637))&lt;&gt;0,MEDIAN(IF(DATA!$O$5:$S$637=$A74,DATA!$D$5:$D$637)),"")</f>
        <v/>
      </c>
      <c r="E74" s="70" t="str" cm="1">
        <f t="array" ref="E74">IF(SUM(IF(DATA!$O$5:$S$637=$A74,DATA!$D$5:$D$637))&lt;&gt;0,QUARTILE(IF(DATA!$O$5:$S$637=$A74,DATA!$D$5:$D$637),1),"")</f>
        <v/>
      </c>
      <c r="F74" s="71" t="str" cm="1">
        <f t="array" ref="F74">IF(SUM(IF(DATA!$O$5:$S$637=$A74,DATA!$D$5:$D$637))&lt;&gt;0,QUARTILE(IF(DATA!$O$5:$S$637=$A74,DATA!$D$5:$D$637),3),"")</f>
        <v/>
      </c>
      <c r="G74" s="68"/>
      <c r="H74" s="70" t="str" cm="1">
        <f t="array" ref="H74">IF(SUM(IF(DATA!$O$5:$S$637=$A74,DATA!$E$5:$E$637))&lt;&gt;0,AVERAGE(IF(DATA!$O$5:$S$637=$A74,DATA!$E$5:$E$637)),"")</f>
        <v/>
      </c>
      <c r="I74" s="70" t="str" cm="1">
        <f t="array" ref="I74">IF(SUM(IF(DATA!$O$5:$S$637=$A74,DATA!$E$5:$E$637))&lt;&gt;0,MEDIAN(IF(DATA!$O$5:$S$637=$A74,DATA!$E$5:$E$637)),"")</f>
        <v/>
      </c>
      <c r="J74" s="70" t="str" cm="1">
        <f t="array" ref="J74">IF(SUM(IF(DATA!$O$5:$S$637=$A74,DATA!$E$5:$E$637))&lt;&gt;0,QUARTILE(IF(DATA!$O$5:$S$637=$A74,DATA!$E$5:$E$637),1),"")</f>
        <v/>
      </c>
      <c r="K74" s="71" t="str" cm="1">
        <f t="array" ref="K74">IF(SUM(IF(DATA!$O$5:$S$637=$A74,DATA!$E$5:$E$637))&lt;&gt;0,QUARTILE(IF(DATA!$O$5:$S$637=$A74,DATA!$E$5:$E$637),3),"")</f>
        <v/>
      </c>
    </row>
    <row r="75" spans="1:11" ht="20" thickTop="1">
      <c r="A75" s="53" t="s">
        <v>391</v>
      </c>
      <c r="B75">
        <f>COUNTIF(DATA!$O$5:$S$637,$A75)</f>
        <v>74</v>
      </c>
      <c r="C75" s="50" cm="1">
        <f t="array" ref="C75">IF(SUM(IF(DATA!$O$5:$S$637=$A75,DATA!$D$5:$D$637))&lt;&gt;0,AVERAGE(IF(DATA!$O$5:$S$637=$A75,DATA!$D$5:$D$637)),"")</f>
        <v>0.21500135135135115</v>
      </c>
      <c r="D75" s="50" cm="1">
        <f t="array" ref="D75">IF(SUM(IF(DATA!$O$5:$S$637=$A75,DATA!$D$5:$D$637))&lt;&gt;0,MEDIAN(IF(DATA!$O$5:$S$637=$A75,DATA!$D$5:$D$637)),"")</f>
        <v>2.8999999999999998E-2</v>
      </c>
      <c r="E75" s="50" cm="1">
        <f t="array" ref="E75">IF(SUM(IF(DATA!$O$5:$S$637=$A75,DATA!$D$5:$D$637))&lt;&gt;0,QUARTILE(IF(DATA!$O$5:$S$637=$A75,DATA!$D$5:$D$637),1),"")</f>
        <v>3.0000000000000001E-3</v>
      </c>
      <c r="F75" s="54" cm="1">
        <f t="array" ref="F75">IF(SUM(IF(DATA!$O$5:$S$637=$A75,DATA!$D$5:$D$637))&lt;&gt;0,QUARTILE(IF(DATA!$O$5:$S$637=$A75,DATA!$D$5:$D$637),3),"")</f>
        <v>0.1125</v>
      </c>
      <c r="G75" cm="1">
        <f t="array" ref="G75">SUMPRODUCT((DATA!$E$5:$E$637&lt;&gt;"") * ((DATA!$O$5:$O$637=$A75) + (DATA!$P$5:$P$637=$A75) + (DATA!$Q$5:$Q$637=$A75) + (DATA!$R$5:$R$637=$A75) + (DATA!$S$5:$S$637=$A75)))</f>
        <v>27</v>
      </c>
      <c r="H75" s="50" cm="1">
        <f t="array" ref="H75">IF(SUM(IF(DATA!$O$5:$S$637=$A75,DATA!$E$5:$E$637))&lt;&gt;0,AVERAGE(IF(DATA!$O$5:$S$637=$A75,DATA!$E$5:$E$637)),"")</f>
        <v>0.95916216216216243</v>
      </c>
      <c r="I75" s="50" cm="1">
        <f t="array" ref="I75">IF(SUM(IF(DATA!$O$5:$S$637=$A75,DATA!$E$5:$E$637))&lt;&gt;0,MEDIAN(IF(DATA!$O$5:$S$637=$A75,DATA!$E$5:$E$637)),"")</f>
        <v>0</v>
      </c>
      <c r="J75" s="50" cm="1">
        <f t="array" ref="J75">IF(SUM(IF(DATA!$O$5:$S$637=$A75,DATA!$E$5:$E$637))&lt;&gt;0,QUARTILE(IF(DATA!$O$5:$S$637=$A75,DATA!$E$5:$E$637),1),"")</f>
        <v>0</v>
      </c>
      <c r="K75" s="54" cm="1">
        <f t="array" ref="K75">IF(SUM(IF(DATA!$O$5:$S$637=$A75,DATA!$E$5:$E$637))&lt;&gt;0,QUARTILE(IF(DATA!$O$5:$S$637=$A75,DATA!$E$5:$E$637),3),"")</f>
        <v>4.0000000000000001E-3</v>
      </c>
    </row>
    <row r="76" spans="1:11">
      <c r="A76" s="53" t="s">
        <v>402</v>
      </c>
      <c r="B76">
        <f>COUNTIF(DATA!$O$5:$S$637,$A76)</f>
        <v>2</v>
      </c>
      <c r="C76" s="50" cm="1">
        <f t="array" ref="C76">IF(SUM(IF(DATA!$O$5:$S$637=$A76,DATA!$D$5:$D$637))&lt;&gt;0,AVERAGE(IF(DATA!$O$5:$S$637=$A76,DATA!$D$5:$D$637)),"")</f>
        <v>182.6585</v>
      </c>
      <c r="D76" s="50" cm="1">
        <f t="array" ref="D76">IF(SUM(IF(DATA!$O$5:$S$637=$A76,DATA!$D$5:$D$637))&lt;&gt;0,MEDIAN(IF(DATA!$O$5:$S$637=$A76,DATA!$D$5:$D$637)),"")</f>
        <v>182.6585</v>
      </c>
      <c r="E76" s="50" cm="1">
        <f t="array" ref="E76">IF(SUM(IF(DATA!$O$5:$S$637=$A76,DATA!$D$5:$D$637))&lt;&gt;0,QUARTILE(IF(DATA!$O$5:$S$637=$A76,DATA!$D$5:$D$637),1),"")</f>
        <v>91.487749999999991</v>
      </c>
      <c r="F76" s="54" cm="1">
        <f t="array" ref="F76">IF(SUM(IF(DATA!$O$5:$S$637=$A76,DATA!$D$5:$D$637))&lt;&gt;0,QUARTILE(IF(DATA!$O$5:$S$637=$A76,DATA!$D$5:$D$637),3),"")</f>
        <v>273.82925</v>
      </c>
      <c r="G76" cm="1">
        <f t="array" ref="G76">SUMPRODUCT((DATA!$E$5:$E$637&lt;&gt;"") * ((DATA!$O$5:$O$637=$A76) + (DATA!$P$5:$P$637=$A76) + (DATA!$Q$5:$Q$637=$A76) + (DATA!$R$5:$R$637=$A76) + (DATA!$S$5:$S$637=$A76)))</f>
        <v>0</v>
      </c>
      <c r="H76" s="50" t="str" cm="1">
        <f t="array" ref="H76">IF(SUM(IF(DATA!$O$5:$S$637=$A76,DATA!$E$5:$E$637))&lt;&gt;0,AVERAGE(IF(DATA!$O$5:$S$637=$A76,DATA!$E$5:$E$637)),"")</f>
        <v/>
      </c>
      <c r="I76" s="50" t="str" cm="1">
        <f t="array" ref="I76">IF(SUM(IF(DATA!$O$5:$S$637=$A76,DATA!$E$5:$E$637))&lt;&gt;0,MEDIAN(IF(DATA!$O$5:$S$637=$A76,DATA!$E$5:$E$637)),"")</f>
        <v/>
      </c>
      <c r="J76" s="50" t="str" cm="1">
        <f t="array" ref="J76">IF(SUM(IF(DATA!$O$5:$S$637=$A76,DATA!$E$5:$E$637))&lt;&gt;0,QUARTILE(IF(DATA!$O$5:$S$637=$A76,DATA!$E$5:$E$637),1),"")</f>
        <v/>
      </c>
      <c r="K76" s="54" t="str" cm="1">
        <f t="array" ref="K76">IF(SUM(IF(DATA!$O$5:$S$637=$A76,DATA!$E$5:$E$637))&lt;&gt;0,QUARTILE(IF(DATA!$O$5:$S$637=$A76,DATA!$E$5:$E$637),3),"")</f>
        <v/>
      </c>
    </row>
    <row r="77" spans="1:11">
      <c r="A77" s="53" t="s">
        <v>443</v>
      </c>
      <c r="B77">
        <f>COUNTIF(DATA!$O$5:$S$637,$A77)</f>
        <v>1</v>
      </c>
      <c r="C77" s="50" cm="1">
        <f t="array" ref="C77">IF(SUM(IF(DATA!$O$5:$S$637=$A77,DATA!$D$5:$D$637))&lt;&gt;0,AVERAGE(IF(DATA!$O$5:$S$637=$A77,DATA!$D$5:$D$637)),"")</f>
        <v>0.04</v>
      </c>
      <c r="D77" s="50" cm="1">
        <f t="array" ref="D77">IF(SUM(IF(DATA!$O$5:$S$637=$A77,DATA!$D$5:$D$637))&lt;&gt;0,MEDIAN(IF(DATA!$O$5:$S$637=$A77,DATA!$D$5:$D$637)),"")</f>
        <v>0.04</v>
      </c>
      <c r="E77" s="50" cm="1">
        <f t="array" ref="E77">IF(SUM(IF(DATA!$O$5:$S$637=$A77,DATA!$D$5:$D$637))&lt;&gt;0,QUARTILE(IF(DATA!$O$5:$S$637=$A77,DATA!$D$5:$D$637),1),"")</f>
        <v>0.04</v>
      </c>
      <c r="F77" s="54" cm="1">
        <f t="array" ref="F77">IF(SUM(IF(DATA!$O$5:$S$637=$A77,DATA!$D$5:$D$637))&lt;&gt;0,QUARTILE(IF(DATA!$O$5:$S$637=$A77,DATA!$D$5:$D$637),3),"")</f>
        <v>0.04</v>
      </c>
      <c r="G77" cm="1">
        <f t="array" ref="G77">SUMPRODUCT((DATA!$E$5:$E$637&lt;&gt;"") * ((DATA!$O$5:$O$637=$A77) + (DATA!$P$5:$P$637=$A77) + (DATA!$Q$5:$Q$637=$A77) + (DATA!$R$5:$R$637=$A77) + (DATA!$S$5:$S$637=$A77)))</f>
        <v>0</v>
      </c>
      <c r="H77" s="50" t="str" cm="1">
        <f t="array" ref="H77">IF(SUM(IF(DATA!$O$5:$S$637=$A77,DATA!$E$5:$E$637))&lt;&gt;0,AVERAGE(IF(DATA!$O$5:$S$637=$A77,DATA!$E$5:$E$637)),"")</f>
        <v/>
      </c>
      <c r="I77" s="50" t="str" cm="1">
        <f t="array" ref="I77">IF(SUM(IF(DATA!$O$5:$S$637=$A77,DATA!$E$5:$E$637))&lt;&gt;0,MEDIAN(IF(DATA!$O$5:$S$637=$A77,DATA!$E$5:$E$637)),"")</f>
        <v/>
      </c>
      <c r="J77" s="50" t="str" cm="1">
        <f t="array" ref="J77">IF(SUM(IF(DATA!$O$5:$S$637=$A77,DATA!$E$5:$E$637))&lt;&gt;0,QUARTILE(IF(DATA!$O$5:$S$637=$A77,DATA!$E$5:$E$637),1),"")</f>
        <v/>
      </c>
      <c r="K77" s="54" t="str" cm="1">
        <f t="array" ref="K77">IF(SUM(IF(DATA!$O$5:$S$637=$A77,DATA!$E$5:$E$637))&lt;&gt;0,QUARTILE(IF(DATA!$O$5:$S$637=$A77,DATA!$E$5:$E$637),3),"")</f>
        <v/>
      </c>
    </row>
    <row r="78" spans="1:11">
      <c r="A78" s="53"/>
      <c r="C78" s="50"/>
      <c r="D78" s="50"/>
      <c r="E78" s="50"/>
      <c r="F78" s="54"/>
      <c r="H78" s="50"/>
      <c r="I78" s="50"/>
      <c r="J78" s="50"/>
      <c r="K78" s="54"/>
    </row>
    <row r="79" spans="1:11" ht="20" thickBot="1">
      <c r="A79" s="59" t="s">
        <v>424</v>
      </c>
      <c r="B79" s="68"/>
      <c r="C79" s="70" t="str" cm="1">
        <f t="array" ref="C79">IF(SUM(IF(DATA!$O$5:$S$637=$A79,DATA!$D$5:$D$637))&lt;&gt;0,AVERAGE(IF(DATA!$O$5:$S$637=$A79,DATA!$D$5:$D$637)),"")</f>
        <v/>
      </c>
      <c r="D79" s="70" t="str" cm="1">
        <f t="array" ref="D79">IF(SUM(IF(DATA!$O$5:$S$637=$A79,DATA!$D$5:$D$637))&lt;&gt;0,MEDIAN(IF(DATA!$O$5:$S$637=$A79,DATA!$D$5:$D$637)),"")</f>
        <v/>
      </c>
      <c r="E79" s="70" t="str" cm="1">
        <f t="array" ref="E79">IF(SUM(IF(DATA!$O$5:$S$637=$A79,DATA!$D$5:$D$637))&lt;&gt;0,QUARTILE(IF(DATA!$O$5:$S$637=$A79,DATA!$D$5:$D$637),1),"")</f>
        <v/>
      </c>
      <c r="F79" s="71" t="str" cm="1">
        <f t="array" ref="F79">IF(SUM(IF(DATA!$O$5:$S$637=$A79,DATA!$D$5:$D$637))&lt;&gt;0,QUARTILE(IF(DATA!$O$5:$S$637=$A79,DATA!$D$5:$D$637),3),"")</f>
        <v/>
      </c>
      <c r="G79" s="68"/>
      <c r="H79" s="70" t="str" cm="1">
        <f t="array" ref="H79">IF(SUM(IF(DATA!$O$5:$S$637=$A79,DATA!$E$5:$E$637))&lt;&gt;0,AVERAGE(IF(DATA!$O$5:$S$637=$A79,DATA!$E$5:$E$637)),"")</f>
        <v/>
      </c>
      <c r="I79" s="70" t="str" cm="1">
        <f t="array" ref="I79">IF(SUM(IF(DATA!$O$5:$S$637=$A79,DATA!$E$5:$E$637))&lt;&gt;0,MEDIAN(IF(DATA!$O$5:$S$637=$A79,DATA!$E$5:$E$637)),"")</f>
        <v/>
      </c>
      <c r="J79" s="70" t="str" cm="1">
        <f t="array" ref="J79">IF(SUM(IF(DATA!$O$5:$S$637=$A79,DATA!$E$5:$E$637))&lt;&gt;0,QUARTILE(IF(DATA!$O$5:$S$637=$A79,DATA!$E$5:$E$637),1),"")</f>
        <v/>
      </c>
      <c r="K79" s="71" t="str" cm="1">
        <f t="array" ref="K79">IF(SUM(IF(DATA!$O$5:$S$637=$A79,DATA!$E$5:$E$637))&lt;&gt;0,QUARTILE(IF(DATA!$O$5:$S$637=$A79,DATA!$E$5:$E$637),3),"")</f>
        <v/>
      </c>
    </row>
    <row r="80" spans="1:11" ht="20" thickTop="1">
      <c r="A80" s="53" t="s">
        <v>389</v>
      </c>
      <c r="B80">
        <f>COUNTIF(DATA!$O$5:$S$637,$A80)</f>
        <v>3</v>
      </c>
      <c r="C80" s="50" cm="1">
        <f t="array" ref="C80">IF(SUM(IF(DATA!$O$5:$S$637=$A80,DATA!$D$5:$D$637))&lt;&gt;0,AVERAGE(IF(DATA!$O$5:$S$637=$A80,DATA!$D$5:$D$637)),"")</f>
        <v>3.666666666666667E-3</v>
      </c>
      <c r="D80" s="50" cm="1">
        <f t="array" ref="D80">IF(SUM(IF(DATA!$O$5:$S$637=$A80,DATA!$D$5:$D$637))&lt;&gt;0,MEDIAN(IF(DATA!$O$5:$S$637=$A80,DATA!$D$5:$D$637)),"")</f>
        <v>3.0000000000000001E-3</v>
      </c>
      <c r="E80" s="50" cm="1">
        <f t="array" ref="E80">IF(SUM(IF(DATA!$O$5:$S$637=$A80,DATA!$D$5:$D$637))&lt;&gt;0,QUARTILE(IF(DATA!$O$5:$S$637=$A80,DATA!$D$5:$D$637),1),"")</f>
        <v>2.5000000000000001E-3</v>
      </c>
      <c r="F80" s="54" cm="1">
        <f t="array" ref="F80">IF(SUM(IF(DATA!$O$5:$S$637=$A80,DATA!$D$5:$D$637))&lt;&gt;0,QUARTILE(IF(DATA!$O$5:$S$637=$A80,DATA!$D$5:$D$637),3),"")</f>
        <v>4.5000000000000005E-3</v>
      </c>
      <c r="G80" cm="1">
        <f t="array" ref="G80">SUMPRODUCT((DATA!$E$5:$E$637&lt;&gt;"") * ((DATA!$O$5:$O$637=$A80) + (DATA!$P$5:$P$637=$A80) + (DATA!$Q$5:$Q$637=$A80) + (DATA!$R$5:$R$637=$A80) + (DATA!$S$5:$S$637=$A80)))</f>
        <v>0</v>
      </c>
      <c r="H80" s="50" t="str" cm="1">
        <f t="array" ref="H80">IF(SUM(IF(DATA!$O$5:$S$637=$A80,DATA!$E$5:$E$637))&lt;&gt;0,AVERAGE(IF(DATA!$O$5:$S$637=$A80,DATA!$E$5:$E$637)),"")</f>
        <v/>
      </c>
      <c r="I80" s="50" t="str" cm="1">
        <f t="array" ref="I80">IF(SUM(IF(DATA!$O$5:$S$637=$A80,DATA!$E$5:$E$637))&lt;&gt;0,MEDIAN(IF(DATA!$O$5:$S$637=$A80,DATA!$E$5:$E$637)),"")</f>
        <v/>
      </c>
      <c r="J80" s="50" t="str" cm="1">
        <f t="array" ref="J80">IF(SUM(IF(DATA!$O$5:$S$637=$A80,DATA!$E$5:$E$637))&lt;&gt;0,QUARTILE(IF(DATA!$O$5:$S$637=$A80,DATA!$E$5:$E$637),1),"")</f>
        <v/>
      </c>
      <c r="K80" s="54" t="str" cm="1">
        <f t="array" ref="K80">IF(SUM(IF(DATA!$O$5:$S$637=$A80,DATA!$E$5:$E$637))&lt;&gt;0,QUARTILE(IF(DATA!$O$5:$S$637=$A80,DATA!$E$5:$E$637),3),"")</f>
        <v/>
      </c>
    </row>
    <row r="81" spans="1:12">
      <c r="A81" s="53" t="s">
        <v>390</v>
      </c>
      <c r="B81">
        <f>COUNTIF(DATA!$O$5:$S$637,$A81)</f>
        <v>2</v>
      </c>
      <c r="C81" s="50" cm="1">
        <f t="array" ref="C81">IF(SUM(IF(DATA!$O$5:$S$637=$A81,DATA!$D$5:$D$637))&lt;&gt;0,AVERAGE(IF(DATA!$O$5:$S$637=$A81,DATA!$D$5:$D$637)),"")</f>
        <v>4.0000000000000001E-3</v>
      </c>
      <c r="D81" s="50" cm="1">
        <f t="array" ref="D81">IF(SUM(IF(DATA!$O$5:$S$637=$A81,DATA!$D$5:$D$637))&lt;&gt;0,MEDIAN(IF(DATA!$O$5:$S$637=$A81,DATA!$D$5:$D$637)),"")</f>
        <v>4.0000000000000001E-3</v>
      </c>
      <c r="E81" s="50" cm="1">
        <f t="array" ref="E81">IF(SUM(IF(DATA!$O$5:$S$637=$A81,DATA!$D$5:$D$637))&lt;&gt;0,QUARTILE(IF(DATA!$O$5:$S$637=$A81,DATA!$D$5:$D$637),1),"")</f>
        <v>3.0000000000000001E-3</v>
      </c>
      <c r="F81" s="54" cm="1">
        <f t="array" ref="F81">IF(SUM(IF(DATA!$O$5:$S$637=$A81,DATA!$D$5:$D$637))&lt;&gt;0,QUARTILE(IF(DATA!$O$5:$S$637=$A81,DATA!$D$5:$D$637),3),"")</f>
        <v>5.0000000000000001E-3</v>
      </c>
      <c r="G81" cm="1">
        <f t="array" ref="G81">SUMPRODUCT((DATA!$E$5:$E$637&lt;&gt;"") * ((DATA!$O$5:$O$637=$A81) + (DATA!$P$5:$P$637=$A81) + (DATA!$Q$5:$Q$637=$A81) + (DATA!$R$5:$R$637=$A81) + (DATA!$S$5:$S$637=$A81)))</f>
        <v>0</v>
      </c>
      <c r="H81" s="50" t="str" cm="1">
        <f t="array" ref="H81">IF(SUM(IF(DATA!$O$5:$S$637=$A81,DATA!$E$5:$E$637))&lt;&gt;0,AVERAGE(IF(DATA!$O$5:$S$637=$A81,DATA!$E$5:$E$637)),"")</f>
        <v/>
      </c>
      <c r="I81" s="50" t="str" cm="1">
        <f t="array" ref="I81">IF(SUM(IF(DATA!$O$5:$S$637=$A81,DATA!$E$5:$E$637))&lt;&gt;0,MEDIAN(IF(DATA!$O$5:$S$637=$A81,DATA!$E$5:$E$637)),"")</f>
        <v/>
      </c>
      <c r="J81" s="50" t="str" cm="1">
        <f t="array" ref="J81">IF(SUM(IF(DATA!$O$5:$S$637=$A81,DATA!$E$5:$E$637))&lt;&gt;0,QUARTILE(IF(DATA!$O$5:$S$637=$A81,DATA!$E$5:$E$637),1),"")</f>
        <v/>
      </c>
      <c r="K81" s="54" t="str" cm="1">
        <f t="array" ref="K81">IF(SUM(IF(DATA!$O$5:$S$637=$A81,DATA!$E$5:$E$637))&lt;&gt;0,QUARTILE(IF(DATA!$O$5:$S$637=$A81,DATA!$E$5:$E$637),3),"")</f>
        <v/>
      </c>
    </row>
    <row r="82" spans="1:12">
      <c r="A82" s="53"/>
      <c r="C82" s="50"/>
      <c r="D82" s="50"/>
      <c r="E82" s="50"/>
      <c r="F82" s="54"/>
      <c r="H82" s="50"/>
      <c r="I82" s="50"/>
      <c r="J82" s="50"/>
      <c r="K82" s="54"/>
    </row>
    <row r="83" spans="1:12" ht="20" thickBot="1">
      <c r="A83" s="59" t="s">
        <v>425</v>
      </c>
      <c r="B83" s="68"/>
      <c r="C83" s="70" t="str" cm="1">
        <f t="array" ref="C83">IF(SUM(IF(DATA!$O$5:$S$637=$A83,DATA!$D$5:$D$637))&lt;&gt;0,AVERAGE(IF(DATA!$O$5:$S$637=$A83,DATA!$D$5:$D$637)),"")</f>
        <v/>
      </c>
      <c r="D83" s="70" t="str" cm="1">
        <f t="array" ref="D83">IF(SUM(IF(DATA!$O$5:$S$637=$A83,DATA!$D$5:$D$637))&lt;&gt;0,MEDIAN(IF(DATA!$O$5:$S$637=$A83,DATA!$D$5:$D$637)),"")</f>
        <v/>
      </c>
      <c r="E83" s="70" t="str" cm="1">
        <f t="array" ref="E83">IF(SUM(IF(DATA!$O$5:$S$637=$A83,DATA!$D$5:$D$637))&lt;&gt;0,QUARTILE(IF(DATA!$O$5:$S$637=$A83,DATA!$D$5:$D$637),1),"")</f>
        <v/>
      </c>
      <c r="F83" s="71" t="str" cm="1">
        <f t="array" ref="F83">IF(SUM(IF(DATA!$O$5:$S$637=$A83,DATA!$D$5:$D$637))&lt;&gt;0,QUARTILE(IF(DATA!$O$5:$S$637=$A83,DATA!$D$5:$D$637),3),"")</f>
        <v/>
      </c>
      <c r="G83" s="68"/>
      <c r="H83" s="70" t="str" cm="1">
        <f t="array" ref="H83">IF(SUM(IF(DATA!$O$5:$S$637=$A83,DATA!$E$5:$E$637))&lt;&gt;0,AVERAGE(IF(DATA!$O$5:$S$637=$A83,DATA!$E$5:$E$637)),"")</f>
        <v/>
      </c>
      <c r="I83" s="70" t="str" cm="1">
        <f t="array" ref="I83">IF(SUM(IF(DATA!$O$5:$S$637=$A83,DATA!$E$5:$E$637))&lt;&gt;0,MEDIAN(IF(DATA!$O$5:$S$637=$A83,DATA!$E$5:$E$637)),"")</f>
        <v/>
      </c>
      <c r="J83" s="70" t="str" cm="1">
        <f t="array" ref="J83">IF(SUM(IF(DATA!$O$5:$S$637=$A83,DATA!$E$5:$E$637))&lt;&gt;0,QUARTILE(IF(DATA!$O$5:$S$637=$A83,DATA!$E$5:$E$637),1),"")</f>
        <v/>
      </c>
      <c r="K83" s="71" t="str" cm="1">
        <f t="array" ref="K83">IF(SUM(IF(DATA!$O$5:$S$637=$A83,DATA!$E$5:$E$637))&lt;&gt;0,QUARTILE(IF(DATA!$O$5:$S$637=$A83,DATA!$E$5:$E$637),3),"")</f>
        <v/>
      </c>
    </row>
    <row r="84" spans="1:12" ht="20" thickTop="1">
      <c r="A84" s="53" t="s">
        <v>285</v>
      </c>
      <c r="B84">
        <f>COUNTIF(DATA!$O$5:$S$637,$A84)</f>
        <v>64</v>
      </c>
      <c r="C84" s="50" cm="1">
        <f t="array" ref="C84">IF(SUM(IF(DATA!$O$5:$S$637=$A84,DATA!$D$5:$D$637))&lt;&gt;0,AVERAGE(IF(DATA!$O$5:$S$637=$A84,DATA!$D$5:$D$637)),"")</f>
        <v>8.9204616912500008</v>
      </c>
      <c r="D84" s="50" cm="1">
        <f t="array" ref="D84">IF(SUM(IF(DATA!$O$5:$S$637=$A84,DATA!$D$5:$D$637))&lt;&gt;0,MEDIAN(IF(DATA!$O$5:$S$637=$A84,DATA!$D$5:$D$637)),"")</f>
        <v>4.9399999999999999E-2</v>
      </c>
      <c r="E84" s="50" cm="1">
        <f t="array" ref="E84">IF(SUM(IF(DATA!$O$5:$S$637=$A84,DATA!$D$5:$D$637))&lt;&gt;0,QUARTILE(IF(DATA!$O$5:$S$637=$A84,DATA!$D$5:$D$637),1),"")</f>
        <v>1.133335E-4</v>
      </c>
      <c r="F84" s="54" cm="1">
        <f t="array" ref="F84">IF(SUM(IF(DATA!$O$5:$S$637=$A84,DATA!$D$5:$D$637))&lt;&gt;0,QUARTILE(IF(DATA!$O$5:$S$637=$A84,DATA!$D$5:$D$637),3),"")</f>
        <v>0.28475</v>
      </c>
      <c r="G84" cm="1">
        <f t="array" ref="G84">SUMPRODUCT((DATA!$E$5:$E$637&lt;&gt;"") * ((DATA!$O$5:$O$637=$A84) + (DATA!$P$5:$P$637=$A84) + (DATA!$Q$5:$Q$637=$A84) + (DATA!$R$5:$R$637=$A84) + (DATA!$S$5:$S$637=$A84)))</f>
        <v>18</v>
      </c>
      <c r="H84" s="50" cm="1">
        <f t="array" ref="H84">IF(SUM(IF(DATA!$O$5:$S$637=$A84,DATA!$E$5:$E$637))&lt;&gt;0,AVERAGE(IF(DATA!$O$5:$S$637=$A84,DATA!$E$5:$E$637)),"")</f>
        <v>1.6896875000000002E-2</v>
      </c>
      <c r="I84" s="50" cm="1">
        <f t="array" ref="I84">IF(SUM(IF(DATA!$O$5:$S$637=$A84,DATA!$E$5:$E$637))&lt;&gt;0,MEDIAN(IF(DATA!$O$5:$S$637=$A84,DATA!$E$5:$E$637)),"")</f>
        <v>0</v>
      </c>
      <c r="J84" s="50" cm="1">
        <f t="array" ref="J84">IF(SUM(IF(DATA!$O$5:$S$637=$A84,DATA!$E$5:$E$637))&lt;&gt;0,QUARTILE(IF(DATA!$O$5:$S$637=$A84,DATA!$E$5:$E$637),1),"")</f>
        <v>0</v>
      </c>
      <c r="K84" s="54" cm="1">
        <f t="array" ref="K84">IF(SUM(IF(DATA!$O$5:$S$637=$A84,DATA!$E$5:$E$637))&lt;&gt;0,QUARTILE(IF(DATA!$O$5:$S$637=$A84,DATA!$E$5:$E$637),3),"")</f>
        <v>9.2499999999999995E-3</v>
      </c>
    </row>
    <row r="85" spans="1:12">
      <c r="A85" s="53" t="s">
        <v>294</v>
      </c>
      <c r="B85">
        <f>COUNTIF(DATA!$O$5:$S$637,$A85)</f>
        <v>3</v>
      </c>
      <c r="C85" s="50" cm="1">
        <f t="array" ref="C85">IF(SUM(IF(DATA!$O$5:$S$637=$A85,DATA!$D$5:$D$637))&lt;&gt;0,AVERAGE(IF(DATA!$O$5:$S$637=$A85,DATA!$D$5:$D$637)),"")</f>
        <v>1.8033333333333335</v>
      </c>
      <c r="D85" s="50" cm="1">
        <f t="array" ref="D85">IF(SUM(IF(DATA!$O$5:$S$637=$A85,DATA!$D$5:$D$637))&lt;&gt;0,MEDIAN(IF(DATA!$O$5:$S$637=$A85,DATA!$D$5:$D$637)),"")</f>
        <v>1.64</v>
      </c>
      <c r="E85" s="50" cm="1">
        <f t="array" ref="E85">IF(SUM(IF(DATA!$O$5:$S$637=$A85,DATA!$D$5:$D$637))&lt;&gt;0,QUARTILE(IF(DATA!$O$5:$S$637=$A85,DATA!$D$5:$D$637),1),"")</f>
        <v>1.54</v>
      </c>
      <c r="F85" s="54" cm="1">
        <f t="array" ref="F85">IF(SUM(IF(DATA!$O$5:$S$637=$A85,DATA!$D$5:$D$637))&lt;&gt;0,QUARTILE(IF(DATA!$O$5:$S$637=$A85,DATA!$D$5:$D$637),3),"")</f>
        <v>1.9849999999999999</v>
      </c>
      <c r="G85" cm="1">
        <f t="array" ref="G85">SUMPRODUCT((DATA!$E$5:$E$637&lt;&gt;"") * ((DATA!$O$5:$O$637=$A85) + (DATA!$P$5:$P$637=$A85) + (DATA!$Q$5:$Q$637=$A85) + (DATA!$R$5:$R$637=$A85) + (DATA!$S$5:$S$637=$A85)))</f>
        <v>3</v>
      </c>
      <c r="H85" s="50" cm="1">
        <f t="array" ref="H85">IF(SUM(IF(DATA!$O$5:$S$637=$A85,DATA!$E$5:$E$637))&lt;&gt;0,AVERAGE(IF(DATA!$O$5:$S$637=$A85,DATA!$E$5:$E$637)),"")</f>
        <v>1.0766666666666664</v>
      </c>
      <c r="I85" s="50" cm="1">
        <f t="array" ref="I85">IF(SUM(IF(DATA!$O$5:$S$637=$A85,DATA!$E$5:$E$637))&lt;&gt;0,MEDIAN(IF(DATA!$O$5:$S$637=$A85,DATA!$E$5:$E$637)),"")</f>
        <v>1.05</v>
      </c>
      <c r="J85" s="50" cm="1">
        <f t="array" ref="J85">IF(SUM(IF(DATA!$O$5:$S$637=$A85,DATA!$E$5:$E$637))&lt;&gt;0,QUARTILE(IF(DATA!$O$5:$S$637=$A85,DATA!$E$5:$E$637),1),"")</f>
        <v>1.0249999999999999</v>
      </c>
      <c r="K85" s="54" cm="1">
        <f t="array" ref="K85">IF(SUM(IF(DATA!$O$5:$S$637=$A85,DATA!$E$5:$E$637))&lt;&gt;0,QUARTILE(IF(DATA!$O$5:$S$637=$A85,DATA!$E$5:$E$637),3),"")</f>
        <v>1.115</v>
      </c>
    </row>
    <row r="86" spans="1:12">
      <c r="A86" s="53" t="s">
        <v>399</v>
      </c>
      <c r="B86">
        <f>COUNTIF(DATA!$O$5:$S$637,$A86)</f>
        <v>20</v>
      </c>
      <c r="C86" s="50" cm="1">
        <f t="array" ref="C86">IF(SUM(IF(DATA!$O$5:$S$637=$A86,DATA!$D$5:$D$637))&lt;&gt;0,AVERAGE(IF(DATA!$O$5:$S$637=$A86,DATA!$D$5:$D$637)),"")</f>
        <v>10.194382600000003</v>
      </c>
      <c r="D86" s="50" cm="1">
        <f t="array" ref="D86">IF(SUM(IF(DATA!$O$5:$S$637=$A86,DATA!$D$5:$D$637))&lt;&gt;0,MEDIAN(IF(DATA!$O$5:$S$637=$A86,DATA!$D$5:$D$637)),"")</f>
        <v>8.7746650000000006</v>
      </c>
      <c r="E86" s="50" cm="1">
        <f t="array" ref="E86">IF(SUM(IF(DATA!$O$5:$S$637=$A86,DATA!$D$5:$D$637))&lt;&gt;0,QUARTILE(IF(DATA!$O$5:$S$637=$A86,DATA!$D$5:$D$637),1),"")</f>
        <v>-2.0707025000000003</v>
      </c>
      <c r="F86" s="54" cm="1">
        <f t="array" ref="F86">IF(SUM(IF(DATA!$O$5:$S$637=$A86,DATA!$D$5:$D$637))&lt;&gt;0,QUARTILE(IF(DATA!$O$5:$S$637=$A86,DATA!$D$5:$D$637),3),"")</f>
        <v>22.850099999999998</v>
      </c>
      <c r="G86" cm="1">
        <f t="array" ref="G86">SUMPRODUCT((DATA!$E$5:$E$637&lt;&gt;"") * ((DATA!$O$5:$O$637=$A86) + (DATA!$P$5:$P$637=$A86) + (DATA!$Q$5:$Q$637=$A86) + (DATA!$R$5:$R$637=$A86) + (DATA!$S$5:$S$637=$A86)))</f>
        <v>0</v>
      </c>
      <c r="H86" s="50" t="str" cm="1">
        <f t="array" ref="H86">IF(SUM(IF(DATA!$O$5:$S$637=$A86,DATA!$E$5:$E$637))&lt;&gt;0,AVERAGE(IF(DATA!$O$5:$S$637=$A86,DATA!$E$5:$E$637)),"")</f>
        <v/>
      </c>
      <c r="I86" s="50" t="str" cm="1">
        <f t="array" ref="I86">IF(SUM(IF(DATA!$O$5:$S$637=$A86,DATA!$E$5:$E$637))&lt;&gt;0,MEDIAN(IF(DATA!$O$5:$S$637=$A86,DATA!$E$5:$E$637)),"")</f>
        <v/>
      </c>
      <c r="J86" s="50" t="str" cm="1">
        <f t="array" ref="J86">IF(SUM(IF(DATA!$O$5:$S$637=$A86,DATA!$E$5:$E$637))&lt;&gt;0,QUARTILE(IF(DATA!$O$5:$S$637=$A86,DATA!$E$5:$E$637),1),"")</f>
        <v/>
      </c>
      <c r="K86" s="54" t="str" cm="1">
        <f t="array" ref="K86">IF(SUM(IF(DATA!$O$5:$S$637=$A86,DATA!$E$5:$E$637))&lt;&gt;0,QUARTILE(IF(DATA!$O$5:$S$637=$A86,DATA!$E$5:$E$637),3),"")</f>
        <v/>
      </c>
    </row>
    <row r="87" spans="1:12">
      <c r="A87" s="53" t="s">
        <v>49</v>
      </c>
      <c r="B87">
        <f>COUNTIF(DATA!$O$5:$S$637,$A87)</f>
        <v>3</v>
      </c>
      <c r="C87" s="50" cm="1">
        <f t="array" ref="C87">IF(SUM(IF(DATA!$O$5:$S$637=$A87,DATA!$D$5:$D$637))&lt;&gt;0,AVERAGE(IF(DATA!$O$5:$S$637=$A87,DATA!$D$5:$D$637)),"")</f>
        <v>0.13733333333333334</v>
      </c>
      <c r="D87" s="50" cm="1">
        <f t="array" ref="D87">IF(SUM(IF(DATA!$O$5:$S$637=$A87,DATA!$D$5:$D$637))&lt;&gt;0,MEDIAN(IF(DATA!$O$5:$S$637=$A87,DATA!$D$5:$D$637)),"")</f>
        <v>8.2000000000000003E-2</v>
      </c>
      <c r="E87" s="50" cm="1">
        <f t="array" ref="E87">IF(SUM(IF(DATA!$O$5:$S$637=$A87,DATA!$D$5:$D$637))&lt;&gt;0,QUARTILE(IF(DATA!$O$5:$S$637=$A87,DATA!$D$5:$D$637),1),"")</f>
        <v>8.0500000000000002E-2</v>
      </c>
      <c r="F87" s="54" cm="1">
        <f t="array" ref="F87">IF(SUM(IF(DATA!$O$5:$S$637=$A87,DATA!$D$5:$D$637))&lt;&gt;0,QUARTILE(IF(DATA!$O$5:$S$637=$A87,DATA!$D$5:$D$637),3),"")</f>
        <v>0.16649999999999998</v>
      </c>
      <c r="G87" cm="1">
        <f t="array" ref="G87">SUMPRODUCT((DATA!$E$5:$E$637&lt;&gt;"") * ((DATA!$O$5:$O$637=$A87) + (DATA!$P$5:$P$637=$A87) + (DATA!$Q$5:$Q$637=$A87) + (DATA!$R$5:$R$637=$A87) + (DATA!$S$5:$S$637=$A87)))</f>
        <v>3</v>
      </c>
      <c r="H87" s="50" cm="1">
        <f t="array" ref="H87">IF(SUM(IF(DATA!$O$5:$S$637=$A87,DATA!$E$5:$E$637))&lt;&gt;0,AVERAGE(IF(DATA!$O$5:$S$637=$A87,DATA!$E$5:$E$637)),"")</f>
        <v>4.6999999999999993E-2</v>
      </c>
      <c r="I87" s="50" cm="1">
        <f t="array" ref="I87">IF(SUM(IF(DATA!$O$5:$S$637=$A87,DATA!$E$5:$E$637))&lt;&gt;0,MEDIAN(IF(DATA!$O$5:$S$637=$A87,DATA!$E$5:$E$637)),"")</f>
        <v>3.6999999999999998E-2</v>
      </c>
      <c r="J87" s="50" cm="1">
        <f t="array" ref="J87">IF(SUM(IF(DATA!$O$5:$S$637=$A87,DATA!$E$5:$E$637))&lt;&gt;0,QUARTILE(IF(DATA!$O$5:$S$637=$A87,DATA!$E$5:$E$637),1),"")</f>
        <v>3.3500000000000002E-2</v>
      </c>
      <c r="K87" s="54" cm="1">
        <f t="array" ref="K87">IF(SUM(IF(DATA!$O$5:$S$637=$A87,DATA!$E$5:$E$637))&lt;&gt;0,QUARTILE(IF(DATA!$O$5:$S$637=$A87,DATA!$E$5:$E$637),3),"")</f>
        <v>5.5499999999999994E-2</v>
      </c>
    </row>
    <row r="88" spans="1:12">
      <c r="A88" s="53" t="s">
        <v>401</v>
      </c>
      <c r="B88">
        <f>COUNTIF(DATA!$O$5:$S$637,$A88)</f>
        <v>3</v>
      </c>
      <c r="C88" s="50" cm="1">
        <f t="array" ref="C88">IF(SUM(IF(DATA!$O$5:$S$637=$A88,DATA!$D$5:$D$637))&lt;&gt;0,AVERAGE(IF(DATA!$O$5:$S$637=$A88,DATA!$D$5:$D$637)),"")</f>
        <v>4.8333333333333332E-2</v>
      </c>
      <c r="D88" s="50" cm="1">
        <f t="array" ref="D88">IF(SUM(IF(DATA!$O$5:$S$637=$A88,DATA!$D$5:$D$637))&lt;&gt;0,MEDIAN(IF(DATA!$O$5:$S$637=$A88,DATA!$D$5:$D$637)),"")</f>
        <v>7.4999999999999997E-2</v>
      </c>
      <c r="E88" s="50" cm="1">
        <f t="array" ref="E88">IF(SUM(IF(DATA!$O$5:$S$637=$A88,DATA!$D$5:$D$637))&lt;&gt;0,QUARTILE(IF(DATA!$O$5:$S$637=$A88,DATA!$D$5:$D$637),1),"")</f>
        <v>2.1499999999999998E-2</v>
      </c>
      <c r="F88" s="54" cm="1">
        <f t="array" ref="F88">IF(SUM(IF(DATA!$O$5:$S$637=$A88,DATA!$D$5:$D$637))&lt;&gt;0,QUARTILE(IF(DATA!$O$5:$S$637=$A88,DATA!$D$5:$D$637),3),"")</f>
        <v>8.8499999999999995E-2</v>
      </c>
      <c r="G88" cm="1">
        <f t="array" ref="G88">SUMPRODUCT((DATA!$E$5:$E$637&lt;&gt;"") * ((DATA!$O$5:$O$637=$A88) + (DATA!$P$5:$P$637=$A88) + (DATA!$Q$5:$Q$637=$A88) + (DATA!$R$5:$R$637=$A88) + (DATA!$S$5:$S$637=$A88)))</f>
        <v>0</v>
      </c>
      <c r="H88" s="50" t="str" cm="1">
        <f t="array" ref="H88">IF(SUM(IF(DATA!$O$5:$S$637=$A88,DATA!$E$5:$E$637))&lt;&gt;0,AVERAGE(IF(DATA!$O$5:$S$637=$A88,DATA!$E$5:$E$637)),"")</f>
        <v/>
      </c>
      <c r="I88" s="50" t="str" cm="1">
        <f t="array" ref="I88">IF(SUM(IF(DATA!$O$5:$S$637=$A88,DATA!$E$5:$E$637))&lt;&gt;0,MEDIAN(IF(DATA!$O$5:$S$637=$A88,DATA!$E$5:$E$637)),"")</f>
        <v/>
      </c>
      <c r="J88" s="50" t="str" cm="1">
        <f t="array" ref="J88">IF(SUM(IF(DATA!$O$5:$S$637=$A88,DATA!$E$5:$E$637))&lt;&gt;0,QUARTILE(IF(DATA!$O$5:$S$637=$A88,DATA!$E$5:$E$637),1),"")</f>
        <v/>
      </c>
      <c r="K88" s="54" t="str" cm="1">
        <f t="array" ref="K88">IF(SUM(IF(DATA!$O$5:$S$637=$A88,DATA!$E$5:$E$637))&lt;&gt;0,QUARTILE(IF(DATA!$O$5:$S$637=$A88,DATA!$E$5:$E$637),3),"")</f>
        <v/>
      </c>
    </row>
    <row r="89" spans="1:12">
      <c r="A89" s="53" t="s">
        <v>241</v>
      </c>
      <c r="B89">
        <f>COUNTIF(DATA!$O$5:$S$637,$A89)</f>
        <v>3</v>
      </c>
      <c r="C89" s="50" cm="1">
        <f t="array" ref="C89">IF(SUM(IF(DATA!$O$5:$S$637=$A89,DATA!$D$5:$D$637))&lt;&gt;0,AVERAGE(IF(DATA!$O$5:$S$637=$A89,DATA!$D$5:$D$637)),"")</f>
        <v>0.13733333333333334</v>
      </c>
      <c r="D89" s="50" cm="1">
        <f t="array" ref="D89">IF(SUM(IF(DATA!$O$5:$S$637=$A89,DATA!$D$5:$D$637))&lt;&gt;0,MEDIAN(IF(DATA!$O$5:$S$637=$A89,DATA!$D$5:$D$637)),"")</f>
        <v>8.2000000000000003E-2</v>
      </c>
      <c r="E89" s="50" cm="1">
        <f t="array" ref="E89">IF(SUM(IF(DATA!$O$5:$S$637=$A89,DATA!$D$5:$D$637))&lt;&gt;0,QUARTILE(IF(DATA!$O$5:$S$637=$A89,DATA!$D$5:$D$637),1),"")</f>
        <v>8.0500000000000002E-2</v>
      </c>
      <c r="F89" s="54" cm="1">
        <f t="array" ref="F89">IF(SUM(IF(DATA!$O$5:$S$637=$A89,DATA!$D$5:$D$637))&lt;&gt;0,QUARTILE(IF(DATA!$O$5:$S$637=$A89,DATA!$D$5:$D$637),3),"")</f>
        <v>0.16649999999999998</v>
      </c>
      <c r="G89" cm="1">
        <f t="array" ref="G89">SUMPRODUCT((DATA!$E$5:$E$637&lt;&gt;"") * ((DATA!$O$5:$O$637=$A89) + (DATA!$P$5:$P$637=$A89) + (DATA!$Q$5:$Q$637=$A89) + (DATA!$R$5:$R$637=$A89) + (DATA!$S$5:$S$637=$A89)))</f>
        <v>3</v>
      </c>
      <c r="H89" s="50" cm="1">
        <f t="array" ref="H89">IF(SUM(IF(DATA!$O$5:$S$637=$A89,DATA!$E$5:$E$637))&lt;&gt;0,AVERAGE(IF(DATA!$O$5:$S$637=$A89,DATA!$E$5:$E$637)),"")</f>
        <v>4.6999999999999993E-2</v>
      </c>
      <c r="I89" s="50" cm="1">
        <f t="array" ref="I89">IF(SUM(IF(DATA!$O$5:$S$637=$A89,DATA!$E$5:$E$637))&lt;&gt;0,MEDIAN(IF(DATA!$O$5:$S$637=$A89,DATA!$E$5:$E$637)),"")</f>
        <v>3.6999999999999998E-2</v>
      </c>
      <c r="J89" s="50" cm="1">
        <f t="array" ref="J89">IF(SUM(IF(DATA!$O$5:$S$637=$A89,DATA!$E$5:$E$637))&lt;&gt;0,QUARTILE(IF(DATA!$O$5:$S$637=$A89,DATA!$E$5:$E$637),1),"")</f>
        <v>3.3500000000000002E-2</v>
      </c>
      <c r="K89" s="54" cm="1">
        <f t="array" ref="K89">IF(SUM(IF(DATA!$O$5:$S$637=$A89,DATA!$E$5:$E$637))&lt;&gt;0,QUARTILE(IF(DATA!$O$5:$S$637=$A89,DATA!$E$5:$E$637),3),"")</f>
        <v>5.5499999999999994E-2</v>
      </c>
    </row>
    <row r="90" spans="1:12">
      <c r="A90" s="53"/>
      <c r="C90" s="50"/>
      <c r="D90" s="50"/>
      <c r="E90" s="50"/>
      <c r="F90" s="54"/>
      <c r="H90" s="50"/>
      <c r="I90" s="50"/>
      <c r="J90" s="50"/>
      <c r="K90" s="54"/>
    </row>
    <row r="91" spans="1:12" ht="20" thickBot="1">
      <c r="A91" s="59" t="s">
        <v>426</v>
      </c>
      <c r="B91" s="68"/>
      <c r="C91" s="70" t="str" cm="1">
        <f t="array" ref="C91">IF(SUM(IF(DATA!$O$5:$S$637=$A91,DATA!$D$5:$D$637))&lt;&gt;0,AVERAGE(IF(DATA!$O$5:$S$637=$A91,DATA!$D$5:$D$637)),"")</f>
        <v/>
      </c>
      <c r="D91" s="70" t="str" cm="1">
        <f t="array" ref="D91">IF(SUM(IF(DATA!$O$5:$S$637=$A91,DATA!$D$5:$D$637))&lt;&gt;0,MEDIAN(IF(DATA!$O$5:$S$637=$A91,DATA!$D$5:$D$637)),"")</f>
        <v/>
      </c>
      <c r="E91" s="70" t="str" cm="1">
        <f t="array" ref="E91">IF(SUM(IF(DATA!$O$5:$S$637=$A91,DATA!$D$5:$D$637))&lt;&gt;0,QUARTILE(IF(DATA!$O$5:$S$637=$A91,DATA!$D$5:$D$637),1),"")</f>
        <v/>
      </c>
      <c r="F91" s="71" t="str" cm="1">
        <f t="array" ref="F91">IF(SUM(IF(DATA!$O$5:$S$637=$A91,DATA!$D$5:$D$637))&lt;&gt;0,QUARTILE(IF(DATA!$O$5:$S$637=$A91,DATA!$D$5:$D$637),3),"")</f>
        <v/>
      </c>
      <c r="G91" s="68"/>
      <c r="H91" s="70" t="str" cm="1">
        <f t="array" ref="H91">IF(SUM(IF(DATA!$O$5:$S$637=$A91,DATA!$E$5:$E$637))&lt;&gt;0,AVERAGE(IF(DATA!$O$5:$S$637=$A91,DATA!$E$5:$E$637)),"")</f>
        <v/>
      </c>
      <c r="I91" s="70" t="str" cm="1">
        <f t="array" ref="I91">IF(SUM(IF(DATA!$O$5:$S$637=$A91,DATA!$E$5:$E$637))&lt;&gt;0,MEDIAN(IF(DATA!$O$5:$S$637=$A91,DATA!$E$5:$E$637)),"")</f>
        <v/>
      </c>
      <c r="J91" s="70" t="str" cm="1">
        <f t="array" ref="J91">IF(SUM(IF(DATA!$O$5:$S$637=$A91,DATA!$E$5:$E$637))&lt;&gt;0,QUARTILE(IF(DATA!$O$5:$S$637=$A91,DATA!$E$5:$E$637),1),"")</f>
        <v/>
      </c>
      <c r="K91" s="71" t="str" cm="1">
        <f t="array" ref="K91">IF(SUM(IF(DATA!$O$5:$S$637=$A91,DATA!$E$5:$E$637))&lt;&gt;0,QUARTILE(IF(DATA!$O$5:$S$637=$A91,DATA!$E$5:$E$637),3),"")</f>
        <v/>
      </c>
    </row>
    <row r="92" spans="1:12" ht="20" thickTop="1">
      <c r="A92" s="53" t="s">
        <v>416</v>
      </c>
      <c r="B92">
        <f>COUNTIF(DATA!$O$5:$S$637,$A92)</f>
        <v>26</v>
      </c>
      <c r="C92" s="50" cm="1">
        <f t="array" ref="C92">IF(SUM(IF(DATA!$O$5:$S$637=$A92,DATA!$D$5:$D$637))&lt;&gt;0,AVERAGE(IF(DATA!$O$5:$S$637=$A92,DATA!$D$5:$D$637)),"")</f>
        <v>6.500000000000004E-3</v>
      </c>
      <c r="D92" s="50" cm="1">
        <f t="array" ref="D92">IF(SUM(IF(DATA!$O$5:$S$637=$A92,DATA!$D$5:$D$637))&lt;&gt;0,MEDIAN(IF(DATA!$O$5:$S$637=$A92,DATA!$D$5:$D$637)),"")</f>
        <v>7.4999999999999997E-3</v>
      </c>
      <c r="E92" s="50" cm="1">
        <f t="array" ref="E92">IF(SUM(IF(DATA!$O$5:$S$637=$A92,DATA!$D$5:$D$637))&lt;&gt;0,QUARTILE(IF(DATA!$O$5:$S$637=$A92,DATA!$D$5:$D$637),1),"")</f>
        <v>5.2500000000000003E-3</v>
      </c>
      <c r="F92" s="54" cm="1">
        <f t="array" ref="F92">IF(SUM(IF(DATA!$O$5:$S$637=$A92,DATA!$D$5:$D$637))&lt;&gt;0,QUARTILE(IF(DATA!$O$5:$S$637=$A92,DATA!$D$5:$D$637),3),"")</f>
        <v>2.3E-2</v>
      </c>
      <c r="G92" cm="1">
        <f t="array" ref="G92">SUMPRODUCT((DATA!$E$5:$E$637&lt;&gt;"") * ((DATA!$O$5:$O$637=$A92) + (DATA!$P$5:$P$637=$A92) + (DATA!$Q$5:$Q$637=$A92) + (DATA!$R$5:$R$637=$A92) + (DATA!$S$5:$S$637=$A92)))</f>
        <v>8</v>
      </c>
      <c r="H92" s="50" cm="1">
        <f t="array" ref="H92">IF(SUM(IF(DATA!$O$5:$S$637=$A92,DATA!$E$5:$E$637))&lt;&gt;0,AVERAGE(IF(DATA!$O$5:$S$637=$A92,DATA!$E$5:$E$637)),"")</f>
        <v>3.6923076923076922E-3</v>
      </c>
      <c r="I92" s="50" cm="1">
        <f t="array" ref="I92">IF(SUM(IF(DATA!$O$5:$S$637=$A92,DATA!$E$5:$E$637))&lt;&gt;0,MEDIAN(IF(DATA!$O$5:$S$637=$A92,DATA!$E$5:$E$637)),"")</f>
        <v>0</v>
      </c>
      <c r="J92" s="50" cm="1">
        <f t="array" ref="J92">IF(SUM(IF(DATA!$O$5:$S$637=$A92,DATA!$E$5:$E$637))&lt;&gt;0,QUARTILE(IF(DATA!$O$5:$S$637=$A92,DATA!$E$5:$E$637),1),"")</f>
        <v>0</v>
      </c>
      <c r="K92" s="54" cm="1">
        <f t="array" ref="K92">IF(SUM(IF(DATA!$O$5:$S$637=$A92,DATA!$E$5:$E$637))&lt;&gt;0,QUARTILE(IF(DATA!$O$5:$S$637=$A92,DATA!$E$5:$E$637),3),"")</f>
        <v>5.0000000000000001E-3</v>
      </c>
    </row>
    <row r="93" spans="1:12">
      <c r="A93" s="53" t="s">
        <v>412</v>
      </c>
      <c r="B93">
        <f>COUNTIF(DATA!$O$5:$S$637,$A93)</f>
        <v>7</v>
      </c>
      <c r="C93" s="50" cm="1">
        <f t="array" ref="C93">IF(SUM(IF(DATA!$O$5:$S$637=$A93,DATA!$D$5:$D$637))&lt;&gt;0,AVERAGE(IF(DATA!$O$5:$S$637=$A93,DATA!$D$5:$D$637)),"")</f>
        <v>2.5144285714285717</v>
      </c>
      <c r="D93" s="50" cm="1">
        <f t="array" ref="D93">IF(SUM(IF(DATA!$O$5:$S$637=$A93,DATA!$D$5:$D$637))&lt;&gt;0,MEDIAN(IF(DATA!$O$5:$S$637=$A93,DATA!$D$5:$D$637)),"")</f>
        <v>1.6719999999999999</v>
      </c>
      <c r="E93" s="50" cm="1">
        <f t="array" ref="E93">IF(SUM(IF(DATA!$O$5:$S$637=$A93,DATA!$D$5:$D$637))&lt;&gt;0,QUARTILE(IF(DATA!$O$5:$S$637=$A93,DATA!$D$5:$D$637),1),"")</f>
        <v>1.1785000000000001</v>
      </c>
      <c r="F93" s="54" cm="1">
        <f t="array" ref="F93">IF(SUM(IF(DATA!$O$5:$S$637=$A93,DATA!$D$5:$D$637))&lt;&gt;0,QUARTILE(IF(DATA!$O$5:$S$637=$A93,DATA!$D$5:$D$637),3),"")</f>
        <v>4.1935000000000002</v>
      </c>
      <c r="G93" cm="1">
        <f t="array" ref="G93">SUMPRODUCT((DATA!$E$5:$E$637&lt;&gt;"") * ((DATA!$O$5:$O$637=$A93) + (DATA!$P$5:$P$637=$A93) + (DATA!$Q$5:$Q$637=$A93) + (DATA!$R$5:$R$637=$A93) + (DATA!$S$5:$S$637=$A93)))</f>
        <v>7</v>
      </c>
      <c r="H93" s="50" cm="1">
        <f t="array" ref="H93">IF(SUM(IF(DATA!$O$5:$S$637=$A93,DATA!$E$5:$E$637))&lt;&gt;0,AVERAGE(IF(DATA!$O$5:$S$637=$A93,DATA!$E$5:$E$637)),"")</f>
        <v>0.81442857142857139</v>
      </c>
      <c r="I93" s="50" cm="1">
        <f t="array" ref="I93">IF(SUM(IF(DATA!$O$5:$S$637=$A93,DATA!$E$5:$E$637))&lt;&gt;0,MEDIAN(IF(DATA!$O$5:$S$637=$A93,DATA!$E$5:$E$637)),"")</f>
        <v>0.44</v>
      </c>
      <c r="J93" s="50" cm="1">
        <f t="array" ref="J93">IF(SUM(IF(DATA!$O$5:$S$637=$A93,DATA!$E$5:$E$637))&lt;&gt;0,QUARTILE(IF(DATA!$O$5:$S$637=$A93,DATA!$E$5:$E$637),1),"")</f>
        <v>0.3805</v>
      </c>
      <c r="K93" s="54" cm="1">
        <f t="array" ref="K93">IF(SUM(IF(DATA!$O$5:$S$637=$A93,DATA!$E$5:$E$637))&lt;&gt;0,QUARTILE(IF(DATA!$O$5:$S$637=$A93,DATA!$E$5:$E$637),3),"")</f>
        <v>0.84149999999999991</v>
      </c>
    </row>
    <row r="94" spans="1:12">
      <c r="A94" s="53" t="s">
        <v>403</v>
      </c>
      <c r="B94">
        <f>COUNTIF(DATA!$O$5:$S$637,$A94)</f>
        <v>1</v>
      </c>
      <c r="C94" s="50" cm="1">
        <f t="array" ref="C94">IF(SUM(IF(DATA!$O$5:$S$637=$A94,DATA!$D$5:$D$637))&lt;&gt;0,AVERAGE(IF(DATA!$O$5:$S$637=$A94,DATA!$D$5:$D$637)),"")</f>
        <v>3.6999999999999998E-2</v>
      </c>
      <c r="D94" s="50" cm="1">
        <f t="array" ref="D94">IF(SUM(IF(DATA!$O$5:$S$637=$A94,DATA!$D$5:$D$637))&lt;&gt;0,MEDIAN(IF(DATA!$O$5:$S$637=$A94,DATA!$D$5:$D$637)),"")</f>
        <v>3.6999999999999998E-2</v>
      </c>
      <c r="E94" s="50" cm="1">
        <f t="array" ref="E94">IF(SUM(IF(DATA!$O$5:$S$637=$A94,DATA!$D$5:$D$637))&lt;&gt;0,QUARTILE(IF(DATA!$O$5:$S$637=$A94,DATA!$D$5:$D$637),1),"")</f>
        <v>3.6999999999999998E-2</v>
      </c>
      <c r="F94" s="54" cm="1">
        <f t="array" ref="F94">IF(SUM(IF(DATA!$O$5:$S$637=$A94,DATA!$D$5:$D$637))&lt;&gt;0,QUARTILE(IF(DATA!$O$5:$S$637=$A94,DATA!$D$5:$D$637),3),"")</f>
        <v>3.6999999999999998E-2</v>
      </c>
      <c r="G94" cm="1">
        <f t="array" ref="G94">SUMPRODUCT((DATA!$E$5:$E$637&lt;&gt;"") * ((DATA!$O$5:$O$637=$A94) + (DATA!$P$5:$P$637=$A94) + (DATA!$Q$5:$Q$637=$A94) + (DATA!$R$5:$R$637=$A94) + (DATA!$S$5:$S$637=$A94)))</f>
        <v>0</v>
      </c>
      <c r="H94" s="50" t="str" cm="1">
        <f t="array" ref="H94">IF(SUM(IF(DATA!$O$5:$S$637=$A94,DATA!$E$5:$E$637))&lt;&gt;0,AVERAGE(IF(DATA!$O$5:$S$637=$A94,DATA!$E$5:$E$637)),"")</f>
        <v/>
      </c>
      <c r="I94" s="50" t="str" cm="1">
        <f t="array" ref="I94">IF(SUM(IF(DATA!$O$5:$S$637=$A94,DATA!$E$5:$E$637))&lt;&gt;0,MEDIAN(IF(DATA!$O$5:$S$637=$A94,DATA!$E$5:$E$637)),"")</f>
        <v/>
      </c>
      <c r="J94" s="50" t="str" cm="1">
        <f t="array" ref="J94">IF(SUM(IF(DATA!$O$5:$S$637=$A94,DATA!$E$5:$E$637))&lt;&gt;0,QUARTILE(IF(DATA!$O$5:$S$637=$A94,DATA!$E$5:$E$637),1),"")</f>
        <v/>
      </c>
      <c r="K94" s="54" t="str" cm="1">
        <f t="array" ref="K94">IF(SUM(IF(DATA!$O$5:$S$637=$A94,DATA!$E$5:$E$637))&lt;&gt;0,QUARTILE(IF(DATA!$O$5:$S$637=$A94,DATA!$E$5:$E$637),3),"")</f>
        <v/>
      </c>
    </row>
    <row r="95" spans="1:12">
      <c r="A95" s="53" t="s">
        <v>453</v>
      </c>
      <c r="B95">
        <f>SUM(COUNTIF(DATA!$O$5:$O$637,""))</f>
        <v>49</v>
      </c>
      <c r="C95" s="50" cm="1">
        <f t="array" ref="C95">IF(SUM(IF(DATA!$O$5:$O$637="",DATA!$D$5:$D$637))&lt;&gt;0,AVERAGE(IF(DATA!$O$5:$O$637="",DATA!$D$5:$D$637)),"")</f>
        <v>-9.7584658775510175E-2</v>
      </c>
      <c r="D95" s="50" cm="1">
        <f t="array" ref="D95">IF(SUM(IF(DATA!$O$5:$O$637="",DATA!$D$5:$D$637))&lt;&gt;0,MEDIAN(IF(DATA!$O$5:$O$637="",DATA!$D$5:$D$637)),"")</f>
        <v>-1.0399999999999999E-3</v>
      </c>
      <c r="E95" s="50" cm="1">
        <f t="array" ref="E95">IF(SUM(IF(DATA!$O$5:$O$637="",DATA!$D$5:$D$637))&lt;&gt;0,QUARTILE(IF(DATA!$O$5:$O$637="",DATA!$D$5:$D$637),1),"")</f>
        <v>-0.29799999999999999</v>
      </c>
      <c r="F95" s="54" cm="1">
        <f t="array" ref="F95">IF(SUM(IF(DATA!$O$5:$O$637="",DATA!$D$5:$D$637))&lt;&gt;0,QUARTILE(IF(DATA!$O$5:$O$637="",DATA!$D$5:$D$637),3),"")</f>
        <v>6.0999999999999999E-2</v>
      </c>
      <c r="G95" cm="1">
        <f t="array" ref="G95">SUM(COUNTIF(DATA!$E$5:$E$637,DATA!$O$5:$O$637=""))</f>
        <v>0</v>
      </c>
      <c r="H95" s="50" t="str" cm="1">
        <f t="array" ref="H95">IF(SUM(IF(DATA!$O$5:$O$637="",DATA!$E$5:$E$637))&lt;&gt;0,AVERAGE(IF(DATA!$O$5:$O$637="",DATA!$E$5:$E$637)),"")</f>
        <v/>
      </c>
      <c r="I95" s="50" t="str" cm="1">
        <f t="array" ref="I95">IF(SUM(IF(DATA!$O$5:$O$637="",DATA!$E$5:$E$637))&lt;&gt;0,MEDIAN(IF(DATA!$O$5:$O$637="",DATA!$E$5:$E$637)),"")</f>
        <v/>
      </c>
      <c r="J95" s="50" t="str" cm="1">
        <f t="array" ref="J95">IF(SUM(IF(DATA!$O$5:$O$637="",DATA!$E$5:$E$637))&lt;&gt;0,QUARTILE(IF(DATA!$O$5:$O$637="",DATA!$E$5:$E$637),1),"")</f>
        <v/>
      </c>
      <c r="K95" s="54" t="str" cm="1">
        <f t="array" ref="K95">IF(SUM(IF(DATA!$O$5:$O$637="",DATA!$E$5:$E$637))&lt;&gt;0,QUARTILE(IF(DATA!$O$5:$O$637="",DATA!$E$5:$E$637),3),"")</f>
        <v/>
      </c>
      <c r="L95" s="55"/>
    </row>
  </sheetData>
  <dataConsolidate/>
  <mergeCells count="2">
    <mergeCell ref="B1:F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1331-D559-6948-94F9-5A866163EF6D}">
  <dimension ref="A1:E252"/>
  <sheetViews>
    <sheetView topLeftCell="A3" workbookViewId="0">
      <selection activeCell="A42" sqref="A42"/>
    </sheetView>
  </sheetViews>
  <sheetFormatPr baseColWidth="10" defaultRowHeight="15"/>
  <cols>
    <col min="1" max="1" width="10.83203125" style="81"/>
    <col min="2" max="2" width="37.6640625" bestFit="1" customWidth="1"/>
  </cols>
  <sheetData>
    <row r="1" spans="1:3">
      <c r="A1" s="80" t="s">
        <v>455</v>
      </c>
      <c r="B1" s="76" t="s">
        <v>456</v>
      </c>
    </row>
    <row r="2" spans="1:3">
      <c r="A2" s="82" t="s">
        <v>676</v>
      </c>
      <c r="B2" s="77" t="s">
        <v>457</v>
      </c>
      <c r="C2" s="1"/>
    </row>
    <row r="3" spans="1:3">
      <c r="A3" s="83" t="s">
        <v>677</v>
      </c>
      <c r="B3" s="77" t="s">
        <v>458</v>
      </c>
      <c r="C3" s="1"/>
    </row>
    <row r="4" spans="1:3">
      <c r="A4" s="82" t="s">
        <v>678</v>
      </c>
      <c r="B4" s="77" t="s">
        <v>459</v>
      </c>
      <c r="C4" s="1"/>
    </row>
    <row r="5" spans="1:3">
      <c r="A5" s="82" t="s">
        <v>679</v>
      </c>
      <c r="B5" s="77" t="s">
        <v>460</v>
      </c>
      <c r="C5" s="1"/>
    </row>
    <row r="6" spans="1:3">
      <c r="A6" s="82" t="s">
        <v>680</v>
      </c>
      <c r="B6" s="77" t="s">
        <v>461</v>
      </c>
      <c r="C6" s="1"/>
    </row>
    <row r="7" spans="1:3">
      <c r="A7" s="82" t="s">
        <v>681</v>
      </c>
      <c r="B7" s="77" t="s">
        <v>462</v>
      </c>
      <c r="C7" s="1"/>
    </row>
    <row r="8" spans="1:3">
      <c r="A8" s="82" t="s">
        <v>682</v>
      </c>
      <c r="B8" s="77" t="s">
        <v>463</v>
      </c>
      <c r="C8" s="1"/>
    </row>
    <row r="9" spans="1:3">
      <c r="A9" s="82" t="s">
        <v>683</v>
      </c>
      <c r="B9" s="77" t="s">
        <v>464</v>
      </c>
      <c r="C9" s="1"/>
    </row>
    <row r="10" spans="1:3">
      <c r="A10" s="82" t="s">
        <v>684</v>
      </c>
      <c r="B10" s="77" t="s">
        <v>465</v>
      </c>
      <c r="C10" s="1"/>
    </row>
    <row r="11" spans="1:3">
      <c r="A11" s="82" t="s">
        <v>685</v>
      </c>
      <c r="B11" s="77" t="s">
        <v>466</v>
      </c>
      <c r="C11" s="1"/>
    </row>
    <row r="12" spans="1:3">
      <c r="A12" s="82" t="s">
        <v>686</v>
      </c>
      <c r="B12" s="77" t="s">
        <v>467</v>
      </c>
      <c r="C12" s="1"/>
    </row>
    <row r="13" spans="1:3">
      <c r="A13" s="82" t="s">
        <v>687</v>
      </c>
      <c r="B13" s="77" t="s">
        <v>468</v>
      </c>
      <c r="C13" s="1"/>
    </row>
    <row r="14" spans="1:3">
      <c r="A14" s="82" t="s">
        <v>688</v>
      </c>
      <c r="B14" s="77" t="s">
        <v>469</v>
      </c>
      <c r="C14" s="1"/>
    </row>
    <row r="15" spans="1:3">
      <c r="A15" s="82" t="s">
        <v>689</v>
      </c>
      <c r="B15" s="77" t="s">
        <v>470</v>
      </c>
      <c r="C15" s="1"/>
    </row>
    <row r="16" spans="1:3">
      <c r="A16" s="82" t="s">
        <v>690</v>
      </c>
      <c r="B16" s="77" t="s">
        <v>471</v>
      </c>
      <c r="C16" s="1"/>
    </row>
    <row r="17" spans="1:3">
      <c r="A17" s="82" t="s">
        <v>691</v>
      </c>
      <c r="B17" s="77" t="s">
        <v>472</v>
      </c>
      <c r="C17" s="1"/>
    </row>
    <row r="18" spans="1:3">
      <c r="A18" s="82" t="s">
        <v>692</v>
      </c>
      <c r="B18" s="77" t="s">
        <v>473</v>
      </c>
      <c r="C18" s="1"/>
    </row>
    <row r="19" spans="1:3">
      <c r="A19" s="82" t="s">
        <v>693</v>
      </c>
      <c r="B19" s="77" t="s">
        <v>474</v>
      </c>
      <c r="C19" s="1"/>
    </row>
    <row r="20" spans="1:3">
      <c r="A20" s="82" t="s">
        <v>694</v>
      </c>
      <c r="B20" s="77" t="s">
        <v>475</v>
      </c>
      <c r="C20" s="1"/>
    </row>
    <row r="21" spans="1:3">
      <c r="A21" s="82" t="s">
        <v>695</v>
      </c>
      <c r="B21" s="77" t="s">
        <v>476</v>
      </c>
      <c r="C21" s="1"/>
    </row>
    <row r="22" spans="1:3">
      <c r="A22" s="82" t="s">
        <v>696</v>
      </c>
      <c r="B22" s="77" t="s">
        <v>477</v>
      </c>
      <c r="C22" s="1"/>
    </row>
    <row r="23" spans="1:3">
      <c r="A23" s="82" t="s">
        <v>697</v>
      </c>
      <c r="B23" s="77" t="s">
        <v>478</v>
      </c>
      <c r="C23" s="1"/>
    </row>
    <row r="24" spans="1:3">
      <c r="A24" s="82" t="s">
        <v>698</v>
      </c>
      <c r="B24" s="77" t="s">
        <v>479</v>
      </c>
      <c r="C24" s="1"/>
    </row>
    <row r="25" spans="1:3">
      <c r="A25" s="82" t="s">
        <v>699</v>
      </c>
      <c r="B25" s="77" t="s">
        <v>480</v>
      </c>
      <c r="C25" s="1"/>
    </row>
    <row r="26" spans="1:3">
      <c r="A26" s="82" t="s">
        <v>700</v>
      </c>
      <c r="B26" s="77" t="s">
        <v>481</v>
      </c>
      <c r="C26" s="1"/>
    </row>
    <row r="27" spans="1:3">
      <c r="A27" s="82" t="s">
        <v>701</v>
      </c>
      <c r="B27" s="77" t="s">
        <v>482</v>
      </c>
      <c r="C27" s="1"/>
    </row>
    <row r="28" spans="1:3">
      <c r="A28" s="82" t="s">
        <v>702</v>
      </c>
      <c r="B28" s="78" t="s">
        <v>129</v>
      </c>
      <c r="C28" s="1"/>
    </row>
    <row r="29" spans="1:3">
      <c r="A29" s="79" t="s">
        <v>703</v>
      </c>
      <c r="B29" s="78" t="s">
        <v>483</v>
      </c>
      <c r="C29" s="1"/>
    </row>
    <row r="30" spans="1:3">
      <c r="A30" s="82" t="s">
        <v>704</v>
      </c>
      <c r="B30" s="77" t="s">
        <v>484</v>
      </c>
      <c r="C30" s="1"/>
    </row>
    <row r="31" spans="1:3">
      <c r="A31" s="82" t="s">
        <v>705</v>
      </c>
      <c r="B31" s="77" t="s">
        <v>485</v>
      </c>
      <c r="C31" s="1"/>
    </row>
    <row r="32" spans="1:3">
      <c r="A32" s="82" t="s">
        <v>706</v>
      </c>
      <c r="B32" s="77" t="s">
        <v>486</v>
      </c>
      <c r="C32" s="1"/>
    </row>
    <row r="33" spans="1:3">
      <c r="A33" s="82" t="s">
        <v>707</v>
      </c>
      <c r="B33" s="77" t="s">
        <v>213</v>
      </c>
      <c r="C33" s="1"/>
    </row>
    <row r="34" spans="1:3">
      <c r="A34" s="82" t="s">
        <v>708</v>
      </c>
      <c r="B34" s="77" t="s">
        <v>487</v>
      </c>
      <c r="C34" s="1"/>
    </row>
    <row r="35" spans="1:3">
      <c r="A35" s="82" t="s">
        <v>709</v>
      </c>
      <c r="B35" s="77" t="s">
        <v>488</v>
      </c>
      <c r="C35" s="1"/>
    </row>
    <row r="36" spans="1:3">
      <c r="A36" s="82" t="s">
        <v>710</v>
      </c>
      <c r="B36" s="77" t="s">
        <v>489</v>
      </c>
      <c r="C36" s="1"/>
    </row>
    <row r="37" spans="1:3">
      <c r="A37" s="82" t="s">
        <v>711</v>
      </c>
      <c r="B37" s="77" t="s">
        <v>490</v>
      </c>
      <c r="C37" s="1"/>
    </row>
    <row r="38" spans="1:3">
      <c r="A38" s="82" t="s">
        <v>712</v>
      </c>
      <c r="B38" s="77" t="s">
        <v>491</v>
      </c>
      <c r="C38" s="1"/>
    </row>
    <row r="39" spans="1:3">
      <c r="A39" s="82" t="s">
        <v>713</v>
      </c>
      <c r="B39" s="77" t="s">
        <v>492</v>
      </c>
      <c r="C39" s="1"/>
    </row>
    <row r="40" spans="1:3">
      <c r="A40" s="82" t="s">
        <v>714</v>
      </c>
      <c r="B40" s="77" t="s">
        <v>493</v>
      </c>
      <c r="C40" s="1"/>
    </row>
    <row r="41" spans="1:3">
      <c r="A41" s="82" t="s">
        <v>715</v>
      </c>
      <c r="B41" s="77" t="s">
        <v>494</v>
      </c>
      <c r="C41" s="1"/>
    </row>
    <row r="42" spans="1:3">
      <c r="A42" s="82" t="s">
        <v>716</v>
      </c>
      <c r="B42" s="77" t="s">
        <v>495</v>
      </c>
      <c r="C42" s="1"/>
    </row>
    <row r="43" spans="1:3">
      <c r="A43" s="82" t="s">
        <v>717</v>
      </c>
      <c r="B43" s="77" t="s">
        <v>496</v>
      </c>
      <c r="C43" s="1"/>
    </row>
    <row r="44" spans="1:3">
      <c r="A44" s="82" t="s">
        <v>718</v>
      </c>
      <c r="B44" s="77" t="s">
        <v>497</v>
      </c>
      <c r="C44" s="1"/>
    </row>
    <row r="45" spans="1:3">
      <c r="A45" s="82" t="s">
        <v>719</v>
      </c>
      <c r="B45" s="77" t="s">
        <v>498</v>
      </c>
      <c r="C45" s="1"/>
    </row>
    <row r="46" spans="1:3">
      <c r="A46" s="82" t="s">
        <v>720</v>
      </c>
      <c r="B46" s="77" t="s">
        <v>130</v>
      </c>
      <c r="C46" s="1"/>
    </row>
    <row r="47" spans="1:3">
      <c r="A47" s="82" t="s">
        <v>721</v>
      </c>
      <c r="B47" s="77" t="s">
        <v>96</v>
      </c>
      <c r="C47" s="1"/>
    </row>
    <row r="48" spans="1:3">
      <c r="A48" s="82" t="s">
        <v>722</v>
      </c>
      <c r="B48" s="77" t="s">
        <v>499</v>
      </c>
      <c r="C48" s="1"/>
    </row>
    <row r="49" spans="1:3">
      <c r="A49" s="82" t="s">
        <v>723</v>
      </c>
      <c r="B49" s="77" t="s">
        <v>500</v>
      </c>
      <c r="C49" s="1"/>
    </row>
    <row r="50" spans="1:3">
      <c r="A50" s="82" t="s">
        <v>724</v>
      </c>
      <c r="B50" s="77" t="s">
        <v>501</v>
      </c>
      <c r="C50" s="1"/>
    </row>
    <row r="51" spans="1:3">
      <c r="A51" s="82" t="s">
        <v>725</v>
      </c>
      <c r="B51" s="77" t="s">
        <v>502</v>
      </c>
      <c r="C51" s="1"/>
    </row>
    <row r="52" spans="1:3">
      <c r="A52" s="82" t="s">
        <v>726</v>
      </c>
      <c r="B52" s="77" t="s">
        <v>503</v>
      </c>
      <c r="C52" s="1"/>
    </row>
    <row r="53" spans="1:3">
      <c r="A53" s="82" t="s">
        <v>727</v>
      </c>
      <c r="B53" s="77" t="s">
        <v>504</v>
      </c>
      <c r="C53" s="1"/>
    </row>
    <row r="54" spans="1:3">
      <c r="A54" s="82" t="s">
        <v>728</v>
      </c>
      <c r="B54" s="77" t="s">
        <v>505</v>
      </c>
      <c r="C54" s="1"/>
    </row>
    <row r="55" spans="1:3">
      <c r="A55" s="82" t="s">
        <v>729</v>
      </c>
      <c r="B55" s="77" t="s">
        <v>506</v>
      </c>
      <c r="C55" s="1"/>
    </row>
    <row r="56" spans="1:3">
      <c r="A56" s="82" t="s">
        <v>730</v>
      </c>
      <c r="B56" s="77" t="s">
        <v>507</v>
      </c>
      <c r="C56" s="1"/>
    </row>
    <row r="57" spans="1:3">
      <c r="A57" s="82" t="s">
        <v>731</v>
      </c>
      <c r="B57" s="77" t="s">
        <v>508</v>
      </c>
      <c r="C57" s="1"/>
    </row>
    <row r="58" spans="1:3">
      <c r="A58" s="82" t="s">
        <v>732</v>
      </c>
      <c r="B58" s="77" t="s">
        <v>509</v>
      </c>
      <c r="C58" s="1"/>
    </row>
    <row r="59" spans="1:3">
      <c r="A59" s="79" t="s">
        <v>733</v>
      </c>
      <c r="B59" s="79" t="s">
        <v>510</v>
      </c>
      <c r="C59" s="1"/>
    </row>
    <row r="60" spans="1:3">
      <c r="A60" s="82" t="s">
        <v>734</v>
      </c>
      <c r="B60" s="77" t="s">
        <v>511</v>
      </c>
      <c r="C60" s="1"/>
    </row>
    <row r="61" spans="1:3">
      <c r="A61" s="82" t="s">
        <v>735</v>
      </c>
      <c r="B61" s="78" t="s">
        <v>512</v>
      </c>
      <c r="C61" s="1"/>
    </row>
    <row r="62" spans="1:3">
      <c r="A62" s="82" t="s">
        <v>736</v>
      </c>
      <c r="B62" s="77" t="s">
        <v>513</v>
      </c>
      <c r="C62" s="1"/>
    </row>
    <row r="63" spans="1:3">
      <c r="A63" s="82" t="s">
        <v>737</v>
      </c>
      <c r="B63" s="77" t="s">
        <v>514</v>
      </c>
      <c r="C63" s="1"/>
    </row>
    <row r="64" spans="1:3">
      <c r="A64" s="82" t="s">
        <v>738</v>
      </c>
      <c r="B64" s="77" t="s">
        <v>515</v>
      </c>
      <c r="C64" s="1"/>
    </row>
    <row r="65" spans="1:3">
      <c r="A65" s="82" t="s">
        <v>739</v>
      </c>
      <c r="B65" s="77" t="s">
        <v>516</v>
      </c>
      <c r="C65" s="1"/>
    </row>
    <row r="66" spans="1:3">
      <c r="A66" s="82" t="s">
        <v>740</v>
      </c>
      <c r="B66" s="77" t="s">
        <v>517</v>
      </c>
      <c r="C66" s="1"/>
    </row>
    <row r="67" spans="1:3">
      <c r="A67" s="82" t="s">
        <v>741</v>
      </c>
      <c r="B67" s="77" t="s">
        <v>518</v>
      </c>
      <c r="C67" s="1"/>
    </row>
    <row r="68" spans="1:3">
      <c r="A68" s="82" t="s">
        <v>742</v>
      </c>
      <c r="B68" s="77" t="s">
        <v>519</v>
      </c>
      <c r="C68" s="1"/>
    </row>
    <row r="69" spans="1:3">
      <c r="A69" s="82" t="s">
        <v>743</v>
      </c>
      <c r="B69" s="77" t="s">
        <v>520</v>
      </c>
      <c r="C69" s="1"/>
    </row>
    <row r="70" spans="1:3">
      <c r="A70" s="82" t="s">
        <v>744</v>
      </c>
      <c r="B70" s="77" t="s">
        <v>521</v>
      </c>
      <c r="C70" s="1"/>
    </row>
    <row r="71" spans="1:3">
      <c r="A71" s="82" t="s">
        <v>745</v>
      </c>
      <c r="B71" s="77" t="s">
        <v>522</v>
      </c>
      <c r="C71" s="1"/>
    </row>
    <row r="72" spans="1:3">
      <c r="A72" s="82" t="s">
        <v>746</v>
      </c>
      <c r="B72" s="77" t="s">
        <v>523</v>
      </c>
      <c r="C72" s="1"/>
    </row>
    <row r="73" spans="1:3">
      <c r="A73" s="82" t="s">
        <v>747</v>
      </c>
      <c r="B73" s="77" t="s">
        <v>524</v>
      </c>
      <c r="C73" s="1"/>
    </row>
    <row r="74" spans="1:3">
      <c r="A74" s="82" t="s">
        <v>748</v>
      </c>
      <c r="B74" s="77" t="s">
        <v>525</v>
      </c>
      <c r="C74" s="1"/>
    </row>
    <row r="75" spans="1:3">
      <c r="A75" s="82" t="s">
        <v>749</v>
      </c>
      <c r="B75" s="77" t="s">
        <v>526</v>
      </c>
      <c r="C75" s="1"/>
    </row>
    <row r="76" spans="1:3">
      <c r="A76" s="82" t="s">
        <v>750</v>
      </c>
      <c r="B76" s="77" t="s">
        <v>144</v>
      </c>
      <c r="C76" s="1"/>
    </row>
    <row r="77" spans="1:3">
      <c r="A77" s="82" t="s">
        <v>751</v>
      </c>
      <c r="B77" s="77" t="s">
        <v>527</v>
      </c>
      <c r="C77" s="1"/>
    </row>
    <row r="78" spans="1:3">
      <c r="A78" s="82" t="s">
        <v>752</v>
      </c>
      <c r="B78" s="77" t="s">
        <v>528</v>
      </c>
      <c r="C78" s="1"/>
    </row>
    <row r="79" spans="1:3">
      <c r="A79" s="82" t="s">
        <v>753</v>
      </c>
      <c r="B79" s="77" t="s">
        <v>529</v>
      </c>
      <c r="C79" s="1"/>
    </row>
    <row r="80" spans="1:3">
      <c r="A80" s="82" t="s">
        <v>754</v>
      </c>
      <c r="B80" s="77" t="s">
        <v>530</v>
      </c>
      <c r="C80" s="1"/>
    </row>
    <row r="81" spans="1:3">
      <c r="A81" s="82" t="s">
        <v>755</v>
      </c>
      <c r="B81" s="77" t="s">
        <v>531</v>
      </c>
      <c r="C81" s="1"/>
    </row>
    <row r="82" spans="1:3">
      <c r="A82" s="82" t="s">
        <v>756</v>
      </c>
      <c r="B82" s="77" t="s">
        <v>532</v>
      </c>
      <c r="C82" s="1"/>
    </row>
    <row r="83" spans="1:3">
      <c r="A83" s="82" t="s">
        <v>757</v>
      </c>
      <c r="B83" s="77" t="s">
        <v>533</v>
      </c>
      <c r="C83" s="1"/>
    </row>
    <row r="84" spans="1:3">
      <c r="A84" s="82" t="s">
        <v>758</v>
      </c>
      <c r="B84" s="77" t="s">
        <v>145</v>
      </c>
      <c r="C84" s="1"/>
    </row>
    <row r="85" spans="1:3">
      <c r="A85" s="82" t="s">
        <v>759</v>
      </c>
      <c r="B85" s="77" t="s">
        <v>534</v>
      </c>
      <c r="C85" s="1"/>
    </row>
    <row r="86" spans="1:3">
      <c r="A86" s="82" t="s">
        <v>760</v>
      </c>
      <c r="B86" s="77" t="s">
        <v>535</v>
      </c>
      <c r="C86" s="1"/>
    </row>
    <row r="87" spans="1:3">
      <c r="A87" s="82" t="s">
        <v>761</v>
      </c>
      <c r="B87" s="77" t="s">
        <v>536</v>
      </c>
      <c r="C87" s="1"/>
    </row>
    <row r="88" spans="1:3">
      <c r="A88" s="82" t="s">
        <v>762</v>
      </c>
      <c r="B88" s="77" t="s">
        <v>537</v>
      </c>
      <c r="C88" s="1"/>
    </row>
    <row r="89" spans="1:3">
      <c r="A89" s="82" t="s">
        <v>763</v>
      </c>
      <c r="B89" s="77" t="s">
        <v>538</v>
      </c>
      <c r="C89" s="1"/>
    </row>
    <row r="90" spans="1:3">
      <c r="A90" s="82" t="s">
        <v>764</v>
      </c>
      <c r="B90" s="77" t="s">
        <v>539</v>
      </c>
      <c r="C90" s="1"/>
    </row>
    <row r="91" spans="1:3">
      <c r="A91" s="82" t="s">
        <v>765</v>
      </c>
      <c r="B91" s="77" t="s">
        <v>540</v>
      </c>
      <c r="C91" s="1"/>
    </row>
    <row r="92" spans="1:3">
      <c r="A92" s="82" t="s">
        <v>766</v>
      </c>
      <c r="B92" s="77" t="s">
        <v>541</v>
      </c>
      <c r="C92" s="1"/>
    </row>
    <row r="93" spans="1:3">
      <c r="A93" s="79" t="s">
        <v>767</v>
      </c>
      <c r="B93" s="78" t="s">
        <v>542</v>
      </c>
      <c r="C93" s="1"/>
    </row>
    <row r="94" spans="1:3">
      <c r="A94" s="82" t="s">
        <v>768</v>
      </c>
      <c r="B94" s="77" t="s">
        <v>543</v>
      </c>
      <c r="C94" s="1"/>
    </row>
    <row r="95" spans="1:3">
      <c r="A95" s="82" t="s">
        <v>769</v>
      </c>
      <c r="B95" s="77" t="s">
        <v>544</v>
      </c>
      <c r="C95" s="1"/>
    </row>
    <row r="96" spans="1:3">
      <c r="A96" s="82" t="s">
        <v>770</v>
      </c>
      <c r="B96" s="77" t="s">
        <v>545</v>
      </c>
      <c r="C96" s="1"/>
    </row>
    <row r="97" spans="1:3">
      <c r="A97" s="82" t="s">
        <v>771</v>
      </c>
      <c r="B97" s="77" t="s">
        <v>546</v>
      </c>
      <c r="C97" s="1"/>
    </row>
    <row r="98" spans="1:3">
      <c r="A98" s="82" t="s">
        <v>772</v>
      </c>
      <c r="B98" s="77" t="s">
        <v>547</v>
      </c>
      <c r="C98" s="1"/>
    </row>
    <row r="99" spans="1:3">
      <c r="A99" s="82" t="s">
        <v>773</v>
      </c>
      <c r="B99" s="77" t="s">
        <v>548</v>
      </c>
      <c r="C99" s="1"/>
    </row>
    <row r="100" spans="1:3">
      <c r="A100" s="82" t="s">
        <v>774</v>
      </c>
      <c r="B100" s="77" t="s">
        <v>549</v>
      </c>
      <c r="C100" s="1"/>
    </row>
    <row r="101" spans="1:3">
      <c r="A101" s="82" t="s">
        <v>775</v>
      </c>
      <c r="B101" s="77" t="s">
        <v>550</v>
      </c>
      <c r="C101" s="1"/>
    </row>
    <row r="102" spans="1:3">
      <c r="A102" s="82" t="s">
        <v>776</v>
      </c>
      <c r="B102" s="77" t="s">
        <v>256</v>
      </c>
      <c r="C102" s="1"/>
    </row>
    <row r="103" spans="1:3">
      <c r="A103" s="82" t="s">
        <v>777</v>
      </c>
      <c r="B103" s="77" t="s">
        <v>551</v>
      </c>
      <c r="C103" s="1"/>
    </row>
    <row r="104" spans="1:3">
      <c r="A104" s="82" t="s">
        <v>778</v>
      </c>
      <c r="B104" s="77" t="s">
        <v>138</v>
      </c>
      <c r="C104" s="1"/>
    </row>
    <row r="105" spans="1:3">
      <c r="A105" s="82" t="s">
        <v>779</v>
      </c>
      <c r="B105" s="77" t="s">
        <v>552</v>
      </c>
      <c r="C105" s="1"/>
    </row>
    <row r="106" spans="1:3">
      <c r="A106" s="82" t="s">
        <v>780</v>
      </c>
      <c r="B106" s="77" t="s">
        <v>673</v>
      </c>
      <c r="C106" s="1"/>
    </row>
    <row r="107" spans="1:3">
      <c r="A107" s="82" t="s">
        <v>781</v>
      </c>
      <c r="B107" s="77" t="s">
        <v>553</v>
      </c>
      <c r="C107" s="1"/>
    </row>
    <row r="108" spans="1:3">
      <c r="A108" s="82" t="s">
        <v>782</v>
      </c>
      <c r="B108" s="77" t="s">
        <v>146</v>
      </c>
      <c r="C108" s="1"/>
    </row>
    <row r="109" spans="1:3">
      <c r="A109" s="79" t="s">
        <v>783</v>
      </c>
      <c r="B109" s="78" t="s">
        <v>554</v>
      </c>
      <c r="C109" s="1"/>
    </row>
    <row r="110" spans="1:3">
      <c r="A110" s="82" t="s">
        <v>784</v>
      </c>
      <c r="B110" s="77" t="s">
        <v>555</v>
      </c>
      <c r="C110" s="1"/>
    </row>
    <row r="111" spans="1:3">
      <c r="A111" s="82" t="s">
        <v>785</v>
      </c>
      <c r="B111" s="77" t="s">
        <v>147</v>
      </c>
      <c r="C111" s="1"/>
    </row>
    <row r="112" spans="1:3">
      <c r="A112" s="82" t="s">
        <v>786</v>
      </c>
      <c r="B112" s="77" t="s">
        <v>556</v>
      </c>
      <c r="C112" s="1"/>
    </row>
    <row r="113" spans="1:3">
      <c r="A113" s="82" t="s">
        <v>787</v>
      </c>
      <c r="B113" s="77" t="s">
        <v>557</v>
      </c>
      <c r="C113" s="1"/>
    </row>
    <row r="114" spans="1:3">
      <c r="A114" s="79" t="s">
        <v>788</v>
      </c>
      <c r="B114" s="78" t="s">
        <v>558</v>
      </c>
      <c r="C114" s="1"/>
    </row>
    <row r="115" spans="1:3">
      <c r="A115" s="82" t="s">
        <v>789</v>
      </c>
      <c r="B115" s="77" t="s">
        <v>559</v>
      </c>
      <c r="C115" s="1"/>
    </row>
    <row r="116" spans="1:3">
      <c r="A116" s="82" t="s">
        <v>790</v>
      </c>
      <c r="B116" s="77" t="s">
        <v>560</v>
      </c>
      <c r="C116" s="1"/>
    </row>
    <row r="117" spans="1:3">
      <c r="A117" s="82" t="s">
        <v>791</v>
      </c>
      <c r="B117" s="77" t="s">
        <v>561</v>
      </c>
      <c r="C117" s="1"/>
    </row>
    <row r="118" spans="1:3">
      <c r="A118" s="82" t="s">
        <v>792</v>
      </c>
      <c r="B118" s="77" t="s">
        <v>562</v>
      </c>
      <c r="C118" s="1"/>
    </row>
    <row r="119" spans="1:3">
      <c r="A119" s="82" t="s">
        <v>793</v>
      </c>
      <c r="B119" s="77" t="s">
        <v>671</v>
      </c>
      <c r="C119" s="1"/>
    </row>
    <row r="120" spans="1:3">
      <c r="A120" s="82" t="s">
        <v>794</v>
      </c>
      <c r="B120" s="77" t="s">
        <v>672</v>
      </c>
      <c r="C120" s="1"/>
    </row>
    <row r="121" spans="1:3">
      <c r="A121" s="79" t="s">
        <v>795</v>
      </c>
      <c r="B121" s="78" t="s">
        <v>933</v>
      </c>
      <c r="C121" s="1"/>
    </row>
    <row r="122" spans="1:3">
      <c r="A122" s="82" t="s">
        <v>796</v>
      </c>
      <c r="B122" s="77" t="s">
        <v>563</v>
      </c>
      <c r="C122" s="1"/>
    </row>
    <row r="123" spans="1:3">
      <c r="A123" s="82" t="s">
        <v>797</v>
      </c>
      <c r="B123" s="77" t="s">
        <v>564</v>
      </c>
      <c r="C123" s="1"/>
    </row>
    <row r="124" spans="1:3">
      <c r="A124" s="82" t="s">
        <v>798</v>
      </c>
      <c r="B124" s="77" t="s">
        <v>932</v>
      </c>
      <c r="C124" s="1"/>
    </row>
    <row r="125" spans="1:3">
      <c r="A125" s="82" t="s">
        <v>799</v>
      </c>
      <c r="B125" s="77" t="s">
        <v>565</v>
      </c>
      <c r="C125" s="1"/>
    </row>
    <row r="126" spans="1:3">
      <c r="A126" s="82" t="s">
        <v>800</v>
      </c>
      <c r="B126" s="77" t="s">
        <v>566</v>
      </c>
      <c r="C126" s="1"/>
    </row>
    <row r="127" spans="1:3">
      <c r="A127" s="82" t="s">
        <v>801</v>
      </c>
      <c r="B127" s="77" t="s">
        <v>567</v>
      </c>
      <c r="C127" s="1"/>
    </row>
    <row r="128" spans="1:3">
      <c r="A128" s="82" t="s">
        <v>802</v>
      </c>
      <c r="B128" s="77" t="s">
        <v>568</v>
      </c>
      <c r="C128" s="1"/>
    </row>
    <row r="129" spans="1:3">
      <c r="A129" s="82" t="s">
        <v>803</v>
      </c>
      <c r="B129" s="77" t="s">
        <v>935</v>
      </c>
      <c r="C129" s="1"/>
    </row>
    <row r="130" spans="1:3">
      <c r="A130" s="82" t="s">
        <v>804</v>
      </c>
      <c r="B130" s="77" t="s">
        <v>569</v>
      </c>
      <c r="C130" s="1"/>
    </row>
    <row r="131" spans="1:3">
      <c r="A131" s="82" t="s">
        <v>805</v>
      </c>
      <c r="B131" s="77" t="s">
        <v>570</v>
      </c>
      <c r="C131" s="1"/>
    </row>
    <row r="132" spans="1:3">
      <c r="A132" s="82" t="s">
        <v>806</v>
      </c>
      <c r="B132" s="77" t="s">
        <v>571</v>
      </c>
      <c r="C132" s="1"/>
    </row>
    <row r="133" spans="1:3">
      <c r="A133" s="82" t="s">
        <v>807</v>
      </c>
      <c r="B133" s="77" t="s">
        <v>572</v>
      </c>
      <c r="C133" s="1"/>
    </row>
    <row r="134" spans="1:3">
      <c r="A134" s="83" t="s">
        <v>808</v>
      </c>
      <c r="B134" s="77" t="s">
        <v>928</v>
      </c>
      <c r="C134" s="1"/>
    </row>
    <row r="135" spans="1:3">
      <c r="A135" s="82" t="s">
        <v>809</v>
      </c>
      <c r="B135" s="77" t="s">
        <v>573</v>
      </c>
      <c r="C135" s="1"/>
    </row>
    <row r="136" spans="1:3">
      <c r="A136" s="82" t="s">
        <v>810</v>
      </c>
      <c r="B136" s="77" t="s">
        <v>574</v>
      </c>
      <c r="C136" s="1"/>
    </row>
    <row r="137" spans="1:3">
      <c r="A137" s="82" t="s">
        <v>811</v>
      </c>
      <c r="B137" s="77" t="s">
        <v>575</v>
      </c>
      <c r="C137" s="1"/>
    </row>
    <row r="138" spans="1:3">
      <c r="A138" s="82" t="s">
        <v>812</v>
      </c>
      <c r="B138" s="77" t="s">
        <v>576</v>
      </c>
      <c r="C138" s="1"/>
    </row>
    <row r="139" spans="1:3">
      <c r="A139" s="82" t="s">
        <v>813</v>
      </c>
      <c r="B139" s="77" t="s">
        <v>577</v>
      </c>
      <c r="C139" s="1"/>
    </row>
    <row r="140" spans="1:3">
      <c r="A140" s="82" t="s">
        <v>814</v>
      </c>
      <c r="B140" s="77" t="s">
        <v>148</v>
      </c>
      <c r="C140" s="1"/>
    </row>
    <row r="141" spans="1:3">
      <c r="A141" s="82" t="s">
        <v>815</v>
      </c>
      <c r="B141" s="77" t="s">
        <v>578</v>
      </c>
      <c r="C141" s="1"/>
    </row>
    <row r="142" spans="1:3">
      <c r="A142" s="82" t="s">
        <v>816</v>
      </c>
      <c r="B142" s="77" t="s">
        <v>579</v>
      </c>
      <c r="C142" s="1"/>
    </row>
    <row r="143" spans="1:3">
      <c r="A143" s="82" t="s">
        <v>817</v>
      </c>
      <c r="B143" s="77" t="s">
        <v>580</v>
      </c>
      <c r="C143" s="1"/>
    </row>
    <row r="144" spans="1:3">
      <c r="A144" s="82" t="s">
        <v>818</v>
      </c>
      <c r="B144" s="77" t="s">
        <v>581</v>
      </c>
      <c r="C144" s="1"/>
    </row>
    <row r="145" spans="1:5">
      <c r="A145" s="82" t="s">
        <v>819</v>
      </c>
      <c r="B145" s="77" t="s">
        <v>582</v>
      </c>
      <c r="C145" s="1"/>
    </row>
    <row r="146" spans="1:5">
      <c r="A146" s="82" t="s">
        <v>820</v>
      </c>
      <c r="B146" s="77" t="s">
        <v>131</v>
      </c>
      <c r="C146" s="1"/>
    </row>
    <row r="147" spans="1:5">
      <c r="A147" s="82" t="s">
        <v>821</v>
      </c>
      <c r="B147" s="77" t="s">
        <v>931</v>
      </c>
      <c r="C147" s="1"/>
    </row>
    <row r="148" spans="1:5">
      <c r="A148" s="82" t="s">
        <v>822</v>
      </c>
      <c r="B148" s="77" t="s">
        <v>929</v>
      </c>
      <c r="C148" s="1"/>
    </row>
    <row r="149" spans="1:5">
      <c r="A149" s="82" t="s">
        <v>823</v>
      </c>
      <c r="B149" s="77" t="s">
        <v>583</v>
      </c>
      <c r="C149" s="1"/>
    </row>
    <row r="150" spans="1:5">
      <c r="A150" s="82" t="s">
        <v>824</v>
      </c>
      <c r="B150" s="77" t="s">
        <v>584</v>
      </c>
      <c r="C150" s="1"/>
    </row>
    <row r="151" spans="1:5">
      <c r="A151" s="79" t="s">
        <v>825</v>
      </c>
      <c r="B151" s="78" t="s">
        <v>585</v>
      </c>
      <c r="C151" s="1"/>
    </row>
    <row r="152" spans="1:5">
      <c r="A152" s="82" t="s">
        <v>826</v>
      </c>
      <c r="B152" s="77" t="s">
        <v>586</v>
      </c>
      <c r="C152" s="1"/>
    </row>
    <row r="153" spans="1:5">
      <c r="A153" s="82" t="s">
        <v>827</v>
      </c>
      <c r="B153" s="77" t="s">
        <v>587</v>
      </c>
      <c r="C153" s="1"/>
    </row>
    <row r="154" spans="1:5">
      <c r="A154" s="82" t="s">
        <v>828</v>
      </c>
      <c r="B154" s="77" t="s">
        <v>588</v>
      </c>
      <c r="C154" s="1"/>
    </row>
    <row r="155" spans="1:5">
      <c r="A155" s="82" t="s">
        <v>829</v>
      </c>
      <c r="B155" s="77" t="s">
        <v>589</v>
      </c>
      <c r="C155" s="1"/>
      <c r="E155" s="34"/>
    </row>
    <row r="156" spans="1:5">
      <c r="A156" s="82" t="s">
        <v>830</v>
      </c>
      <c r="B156" s="77" t="s">
        <v>590</v>
      </c>
      <c r="C156" s="1"/>
    </row>
    <row r="157" spans="1:5">
      <c r="A157" s="82" t="s">
        <v>831</v>
      </c>
      <c r="B157" s="77" t="s">
        <v>591</v>
      </c>
      <c r="C157" s="1"/>
    </row>
    <row r="158" spans="1:5">
      <c r="A158" s="82" t="s">
        <v>832</v>
      </c>
      <c r="B158" s="77" t="s">
        <v>592</v>
      </c>
      <c r="C158" s="1"/>
    </row>
    <row r="159" spans="1:5">
      <c r="A159" s="82" t="s">
        <v>833</v>
      </c>
      <c r="B159" s="77" t="s">
        <v>149</v>
      </c>
      <c r="C159" s="1"/>
    </row>
    <row r="160" spans="1:5">
      <c r="A160" s="82" t="s">
        <v>834</v>
      </c>
      <c r="B160" s="77" t="s">
        <v>593</v>
      </c>
      <c r="C160" s="1"/>
    </row>
    <row r="161" spans="1:3">
      <c r="A161" s="82" t="s">
        <v>835</v>
      </c>
      <c r="B161" s="77" t="s">
        <v>594</v>
      </c>
      <c r="C161" s="1"/>
    </row>
    <row r="162" spans="1:3">
      <c r="A162" s="82" t="s">
        <v>836</v>
      </c>
      <c r="B162" s="77" t="s">
        <v>595</v>
      </c>
      <c r="C162" s="1"/>
    </row>
    <row r="163" spans="1:3">
      <c r="A163" s="82" t="s">
        <v>837</v>
      </c>
      <c r="B163" s="77" t="s">
        <v>596</v>
      </c>
      <c r="C163" s="1"/>
    </row>
    <row r="164" spans="1:3">
      <c r="A164" s="82" t="s">
        <v>838</v>
      </c>
      <c r="B164" s="77" t="s">
        <v>597</v>
      </c>
      <c r="C164" s="1"/>
    </row>
    <row r="165" spans="1:3">
      <c r="A165" s="82" t="s">
        <v>839</v>
      </c>
      <c r="B165" s="77" t="s">
        <v>598</v>
      </c>
      <c r="C165" s="1"/>
    </row>
    <row r="166" spans="1:3">
      <c r="A166" s="82" t="s">
        <v>840</v>
      </c>
      <c r="B166" s="77" t="s">
        <v>599</v>
      </c>
      <c r="C166" s="1"/>
    </row>
    <row r="167" spans="1:3">
      <c r="A167" s="82" t="s">
        <v>841</v>
      </c>
      <c r="B167" s="77" t="s">
        <v>600</v>
      </c>
      <c r="C167" s="1"/>
    </row>
    <row r="168" spans="1:3">
      <c r="A168" s="82" t="s">
        <v>842</v>
      </c>
      <c r="B168" s="77" t="s">
        <v>150</v>
      </c>
      <c r="C168" s="1"/>
    </row>
    <row r="169" spans="1:3">
      <c r="A169" s="82" t="s">
        <v>843</v>
      </c>
      <c r="B169" s="77" t="s">
        <v>601</v>
      </c>
      <c r="C169" s="1"/>
    </row>
    <row r="170" spans="1:3">
      <c r="A170" s="82" t="s">
        <v>844</v>
      </c>
      <c r="B170" s="77" t="s">
        <v>191</v>
      </c>
      <c r="C170" s="1"/>
    </row>
    <row r="171" spans="1:3">
      <c r="A171" s="82" t="s">
        <v>845</v>
      </c>
      <c r="B171" s="77" t="s">
        <v>602</v>
      </c>
      <c r="C171" s="1"/>
    </row>
    <row r="172" spans="1:3">
      <c r="A172" s="79" t="s">
        <v>846</v>
      </c>
      <c r="B172" s="78" t="s">
        <v>603</v>
      </c>
      <c r="C172" s="1"/>
    </row>
    <row r="173" spans="1:3">
      <c r="A173" s="83" t="s">
        <v>847</v>
      </c>
      <c r="B173" s="77" t="s">
        <v>604</v>
      </c>
      <c r="C173" s="1"/>
    </row>
    <row r="174" spans="1:3">
      <c r="A174" s="82" t="s">
        <v>848</v>
      </c>
      <c r="B174" s="77" t="s">
        <v>605</v>
      </c>
      <c r="C174" s="1"/>
    </row>
    <row r="175" spans="1:3">
      <c r="A175" s="82" t="s">
        <v>849</v>
      </c>
      <c r="B175" s="77" t="s">
        <v>606</v>
      </c>
      <c r="C175" s="1"/>
    </row>
    <row r="176" spans="1:3">
      <c r="A176" s="82" t="s">
        <v>850</v>
      </c>
      <c r="B176" s="77" t="s">
        <v>607</v>
      </c>
      <c r="C176" s="1"/>
    </row>
    <row r="177" spans="1:3">
      <c r="A177" s="82" t="s">
        <v>851</v>
      </c>
      <c r="B177" s="77" t="s">
        <v>608</v>
      </c>
      <c r="C177" s="1"/>
    </row>
    <row r="178" spans="1:3">
      <c r="A178" s="82" t="s">
        <v>852</v>
      </c>
      <c r="B178" s="77" t="s">
        <v>609</v>
      </c>
      <c r="C178" s="1"/>
    </row>
    <row r="179" spans="1:3">
      <c r="A179" s="82" t="s">
        <v>853</v>
      </c>
      <c r="B179" s="77" t="s">
        <v>610</v>
      </c>
      <c r="C179" s="1"/>
    </row>
    <row r="180" spans="1:3">
      <c r="A180" s="82" t="s">
        <v>854</v>
      </c>
      <c r="B180" s="77" t="s">
        <v>611</v>
      </c>
      <c r="C180" s="1"/>
    </row>
    <row r="181" spans="1:3">
      <c r="A181" s="82" t="s">
        <v>855</v>
      </c>
      <c r="B181" s="77" t="s">
        <v>612</v>
      </c>
      <c r="C181" s="1"/>
    </row>
    <row r="182" spans="1:3">
      <c r="A182" s="82" t="s">
        <v>856</v>
      </c>
      <c r="B182" s="77" t="s">
        <v>613</v>
      </c>
      <c r="C182" s="1"/>
    </row>
    <row r="183" spans="1:3">
      <c r="A183" s="79" t="s">
        <v>857</v>
      </c>
      <c r="B183" s="78" t="s">
        <v>953</v>
      </c>
      <c r="C183" s="1"/>
    </row>
    <row r="184" spans="1:3">
      <c r="A184" s="82" t="s">
        <v>858</v>
      </c>
      <c r="B184" s="77" t="s">
        <v>614</v>
      </c>
      <c r="C184" s="1"/>
    </row>
    <row r="185" spans="1:3">
      <c r="A185" s="82" t="s">
        <v>859</v>
      </c>
      <c r="B185" s="77" t="s">
        <v>615</v>
      </c>
      <c r="C185" s="1"/>
    </row>
    <row r="186" spans="1:3">
      <c r="A186" s="82" t="s">
        <v>860</v>
      </c>
      <c r="B186" s="77" t="s">
        <v>938</v>
      </c>
      <c r="C186" s="1"/>
    </row>
    <row r="187" spans="1:3">
      <c r="A187" s="82" t="s">
        <v>861</v>
      </c>
      <c r="B187" s="77" t="s">
        <v>616</v>
      </c>
      <c r="C187" s="1"/>
    </row>
    <row r="188" spans="1:3">
      <c r="A188" s="79" t="s">
        <v>862</v>
      </c>
      <c r="B188" s="78" t="s">
        <v>617</v>
      </c>
      <c r="C188" s="1"/>
    </row>
    <row r="189" spans="1:3">
      <c r="A189" s="82" t="s">
        <v>863</v>
      </c>
      <c r="B189" s="77" t="s">
        <v>618</v>
      </c>
      <c r="C189" s="1"/>
    </row>
    <row r="190" spans="1:3">
      <c r="A190" s="83" t="s">
        <v>864</v>
      </c>
      <c r="B190" s="77" t="s">
        <v>619</v>
      </c>
      <c r="C190" s="1"/>
    </row>
    <row r="191" spans="1:3">
      <c r="A191" s="82" t="s">
        <v>865</v>
      </c>
      <c r="B191" s="77" t="s">
        <v>620</v>
      </c>
      <c r="C191" s="1"/>
    </row>
    <row r="192" spans="1:3">
      <c r="A192" s="79" t="s">
        <v>866</v>
      </c>
      <c r="B192" s="78" t="s">
        <v>621</v>
      </c>
      <c r="C192" s="1"/>
    </row>
    <row r="193" spans="1:3">
      <c r="A193" s="82" t="s">
        <v>867</v>
      </c>
      <c r="B193" s="77" t="s">
        <v>622</v>
      </c>
      <c r="C193" s="1"/>
    </row>
    <row r="194" spans="1:3">
      <c r="A194" s="82" t="s">
        <v>868</v>
      </c>
      <c r="B194" s="77" t="s">
        <v>623</v>
      </c>
      <c r="C194" s="1"/>
    </row>
    <row r="195" spans="1:3">
      <c r="A195" s="82" t="s">
        <v>869</v>
      </c>
      <c r="B195" s="77" t="s">
        <v>624</v>
      </c>
      <c r="C195" s="1"/>
    </row>
    <row r="196" spans="1:3">
      <c r="A196" s="82" t="s">
        <v>870</v>
      </c>
      <c r="B196" s="77" t="s">
        <v>625</v>
      </c>
      <c r="C196" s="1"/>
    </row>
    <row r="197" spans="1:3">
      <c r="A197" s="82" t="s">
        <v>871</v>
      </c>
      <c r="B197" s="77" t="s">
        <v>626</v>
      </c>
      <c r="C197" s="1"/>
    </row>
    <row r="198" spans="1:3">
      <c r="A198" s="82" t="s">
        <v>872</v>
      </c>
      <c r="B198" s="77" t="s">
        <v>627</v>
      </c>
      <c r="C198" s="1"/>
    </row>
    <row r="199" spans="1:3">
      <c r="A199" s="82" t="s">
        <v>873</v>
      </c>
      <c r="B199" s="77" t="s">
        <v>628</v>
      </c>
      <c r="C199" s="1"/>
    </row>
    <row r="200" spans="1:3">
      <c r="A200" s="82" t="s">
        <v>874</v>
      </c>
      <c r="B200" s="77" t="s">
        <v>629</v>
      </c>
      <c r="C200" s="1"/>
    </row>
    <row r="201" spans="1:3">
      <c r="A201" s="82" t="s">
        <v>875</v>
      </c>
      <c r="B201" s="77" t="s">
        <v>630</v>
      </c>
      <c r="C201" s="1"/>
    </row>
    <row r="202" spans="1:3">
      <c r="A202" s="82" t="s">
        <v>876</v>
      </c>
      <c r="B202" s="77" t="s">
        <v>631</v>
      </c>
      <c r="C202" s="1"/>
    </row>
    <row r="203" spans="1:3">
      <c r="A203" s="79" t="s">
        <v>877</v>
      </c>
      <c r="B203" s="78" t="s">
        <v>632</v>
      </c>
      <c r="C203" s="1"/>
    </row>
    <row r="204" spans="1:3">
      <c r="A204" s="82" t="s">
        <v>878</v>
      </c>
      <c r="B204" s="77" t="s">
        <v>633</v>
      </c>
      <c r="C204" s="1"/>
    </row>
    <row r="205" spans="1:3">
      <c r="A205" s="82" t="s">
        <v>879</v>
      </c>
      <c r="B205" s="77" t="s">
        <v>634</v>
      </c>
      <c r="C205" s="1"/>
    </row>
    <row r="206" spans="1:3">
      <c r="A206" s="82" t="s">
        <v>880</v>
      </c>
      <c r="B206" s="77" t="s">
        <v>635</v>
      </c>
      <c r="C206" s="1"/>
    </row>
    <row r="207" spans="1:3">
      <c r="A207" s="82" t="s">
        <v>881</v>
      </c>
      <c r="B207" s="77" t="s">
        <v>636</v>
      </c>
      <c r="C207" s="1"/>
    </row>
    <row r="208" spans="1:3">
      <c r="A208" s="82" t="s">
        <v>882</v>
      </c>
      <c r="B208" s="77" t="s">
        <v>86</v>
      </c>
      <c r="C208" s="1"/>
    </row>
    <row r="209" spans="1:3">
      <c r="A209" s="82" t="s">
        <v>883</v>
      </c>
      <c r="B209" s="77" t="s">
        <v>637</v>
      </c>
      <c r="C209" s="1"/>
    </row>
    <row r="210" spans="1:3">
      <c r="A210" s="79" t="s">
        <v>884</v>
      </c>
      <c r="B210" s="78" t="s">
        <v>638</v>
      </c>
      <c r="C210" s="1"/>
    </row>
    <row r="211" spans="1:3">
      <c r="A211" s="82" t="s">
        <v>885</v>
      </c>
      <c r="B211" s="77" t="s">
        <v>151</v>
      </c>
      <c r="C211" s="1"/>
    </row>
    <row r="212" spans="1:3">
      <c r="A212" s="82" t="s">
        <v>886</v>
      </c>
      <c r="B212" s="77" t="s">
        <v>639</v>
      </c>
      <c r="C212" s="1"/>
    </row>
    <row r="213" spans="1:3">
      <c r="A213" s="82" t="s">
        <v>887</v>
      </c>
      <c r="B213" s="77" t="s">
        <v>640</v>
      </c>
      <c r="C213" s="1"/>
    </row>
    <row r="214" spans="1:3">
      <c r="A214" s="82" t="s">
        <v>888</v>
      </c>
      <c r="B214" s="77" t="s">
        <v>641</v>
      </c>
      <c r="C214" s="1"/>
    </row>
    <row r="215" spans="1:3">
      <c r="A215" s="82" t="s">
        <v>889</v>
      </c>
      <c r="B215" s="77" t="s">
        <v>642</v>
      </c>
      <c r="C215" s="1"/>
    </row>
    <row r="216" spans="1:3">
      <c r="A216" s="82" t="s">
        <v>890</v>
      </c>
      <c r="B216" s="77" t="s">
        <v>643</v>
      </c>
      <c r="C216" s="1"/>
    </row>
    <row r="217" spans="1:3">
      <c r="A217" s="82" t="s">
        <v>891</v>
      </c>
      <c r="B217" s="77" t="s">
        <v>152</v>
      </c>
      <c r="C217" s="1"/>
    </row>
    <row r="218" spans="1:3">
      <c r="A218" s="82" t="s">
        <v>892</v>
      </c>
      <c r="B218" s="77" t="s">
        <v>644</v>
      </c>
      <c r="C218" s="1"/>
    </row>
    <row r="219" spans="1:3">
      <c r="A219" s="82" t="s">
        <v>893</v>
      </c>
      <c r="B219" s="77" t="s">
        <v>936</v>
      </c>
      <c r="C219" s="1"/>
    </row>
    <row r="220" spans="1:3">
      <c r="A220" s="82" t="s">
        <v>894</v>
      </c>
      <c r="B220" s="77" t="s">
        <v>947</v>
      </c>
      <c r="C220" s="1"/>
    </row>
    <row r="221" spans="1:3">
      <c r="A221" s="82" t="s">
        <v>895</v>
      </c>
      <c r="B221" s="77" t="s">
        <v>645</v>
      </c>
      <c r="C221" s="1"/>
    </row>
    <row r="222" spans="1:3">
      <c r="A222" s="82" t="s">
        <v>896</v>
      </c>
      <c r="B222" s="77" t="s">
        <v>674</v>
      </c>
      <c r="C222" s="1"/>
    </row>
    <row r="223" spans="1:3">
      <c r="A223" s="82" t="s">
        <v>897</v>
      </c>
      <c r="B223" s="77" t="s">
        <v>71</v>
      </c>
      <c r="C223" s="1"/>
    </row>
    <row r="224" spans="1:3">
      <c r="A224" s="79" t="s">
        <v>898</v>
      </c>
      <c r="B224" s="78" t="s">
        <v>646</v>
      </c>
      <c r="C224" s="1"/>
    </row>
    <row r="225" spans="1:3">
      <c r="A225" s="82" t="s">
        <v>899</v>
      </c>
      <c r="B225" s="77" t="s">
        <v>647</v>
      </c>
      <c r="C225" s="1"/>
    </row>
    <row r="226" spans="1:3">
      <c r="A226" s="82" t="s">
        <v>900</v>
      </c>
      <c r="B226" s="77" t="s">
        <v>648</v>
      </c>
      <c r="C226" s="1"/>
    </row>
    <row r="227" spans="1:3">
      <c r="A227" s="82" t="s">
        <v>901</v>
      </c>
      <c r="B227" s="77" t="s">
        <v>649</v>
      </c>
      <c r="C227" s="1"/>
    </row>
    <row r="228" spans="1:3">
      <c r="A228" s="82" t="s">
        <v>902</v>
      </c>
      <c r="B228" s="77" t="s">
        <v>650</v>
      </c>
      <c r="C228" s="1"/>
    </row>
    <row r="229" spans="1:3">
      <c r="A229" s="82" t="s">
        <v>903</v>
      </c>
      <c r="B229" s="77" t="s">
        <v>651</v>
      </c>
      <c r="C229" s="1"/>
    </row>
    <row r="230" spans="1:3">
      <c r="A230" s="82" t="s">
        <v>904</v>
      </c>
      <c r="B230" s="77" t="s">
        <v>57</v>
      </c>
      <c r="C230" s="1"/>
    </row>
    <row r="231" spans="1:3">
      <c r="A231" s="79" t="s">
        <v>905</v>
      </c>
      <c r="B231" s="78" t="s">
        <v>652</v>
      </c>
      <c r="C231" s="1"/>
    </row>
    <row r="232" spans="1:3">
      <c r="A232" s="82" t="s">
        <v>906</v>
      </c>
      <c r="B232" s="77" t="s">
        <v>653</v>
      </c>
      <c r="C232" s="1"/>
    </row>
    <row r="233" spans="1:3">
      <c r="A233" s="82" t="s">
        <v>907</v>
      </c>
      <c r="B233" s="77" t="s">
        <v>654</v>
      </c>
      <c r="C233" s="1"/>
    </row>
    <row r="234" spans="1:3">
      <c r="A234" s="82" t="s">
        <v>908</v>
      </c>
      <c r="B234" s="77" t="s">
        <v>655</v>
      </c>
      <c r="C234" s="1"/>
    </row>
    <row r="235" spans="1:3">
      <c r="A235" s="82" t="s">
        <v>909</v>
      </c>
      <c r="B235" s="77" t="s">
        <v>656</v>
      </c>
      <c r="C235" s="1"/>
    </row>
    <row r="236" spans="1:3">
      <c r="A236" s="82" t="s">
        <v>910</v>
      </c>
      <c r="B236" s="77" t="s">
        <v>657</v>
      </c>
      <c r="C236" s="1"/>
    </row>
    <row r="237" spans="1:3">
      <c r="A237" s="82" t="s">
        <v>911</v>
      </c>
      <c r="B237" s="77" t="s">
        <v>658</v>
      </c>
      <c r="C237" s="1"/>
    </row>
    <row r="238" spans="1:3">
      <c r="A238" s="82" t="s">
        <v>912</v>
      </c>
      <c r="B238" s="77" t="s">
        <v>121</v>
      </c>
      <c r="C238" s="1"/>
    </row>
    <row r="239" spans="1:3">
      <c r="A239" s="82" t="s">
        <v>913</v>
      </c>
      <c r="B239" s="77" t="s">
        <v>88</v>
      </c>
      <c r="C239" s="1"/>
    </row>
    <row r="240" spans="1:3">
      <c r="A240" s="82" t="s">
        <v>914</v>
      </c>
      <c r="B240" s="77" t="s">
        <v>659</v>
      </c>
      <c r="C240" s="1"/>
    </row>
    <row r="241" spans="1:3">
      <c r="A241" s="82" t="s">
        <v>915</v>
      </c>
      <c r="B241" s="77" t="s">
        <v>132</v>
      </c>
      <c r="C241" s="1"/>
    </row>
    <row r="242" spans="1:3">
      <c r="A242" s="82" t="s">
        <v>916</v>
      </c>
      <c r="B242" s="77" t="s">
        <v>660</v>
      </c>
      <c r="C242" s="1"/>
    </row>
    <row r="243" spans="1:3">
      <c r="A243" s="82" t="s">
        <v>917</v>
      </c>
      <c r="B243" s="77" t="s">
        <v>661</v>
      </c>
      <c r="C243" s="1"/>
    </row>
    <row r="244" spans="1:3">
      <c r="A244" s="82" t="s">
        <v>918</v>
      </c>
      <c r="B244" s="77" t="s">
        <v>662</v>
      </c>
      <c r="C244" s="1"/>
    </row>
    <row r="245" spans="1:3">
      <c r="A245" s="82" t="s">
        <v>919</v>
      </c>
      <c r="B245" s="77" t="s">
        <v>663</v>
      </c>
      <c r="C245" s="1"/>
    </row>
    <row r="246" spans="1:3">
      <c r="A246" s="82" t="s">
        <v>920</v>
      </c>
      <c r="B246" s="77" t="s">
        <v>664</v>
      </c>
      <c r="C246" s="1"/>
    </row>
    <row r="247" spans="1:3">
      <c r="A247" s="82" t="s">
        <v>921</v>
      </c>
      <c r="B247" s="77" t="s">
        <v>665</v>
      </c>
      <c r="C247" s="1"/>
    </row>
    <row r="248" spans="1:3">
      <c r="A248" s="82" t="s">
        <v>922</v>
      </c>
      <c r="B248" s="77" t="s">
        <v>666</v>
      </c>
      <c r="C248" s="1"/>
    </row>
    <row r="249" spans="1:3">
      <c r="A249" s="82" t="s">
        <v>923</v>
      </c>
      <c r="B249" s="77" t="s">
        <v>667</v>
      </c>
      <c r="C249" s="1"/>
    </row>
    <row r="250" spans="1:3">
      <c r="A250" s="82" t="s">
        <v>924</v>
      </c>
      <c r="B250" s="77" t="s">
        <v>668</v>
      </c>
      <c r="C250" s="1"/>
    </row>
    <row r="251" spans="1:3">
      <c r="A251" s="82" t="s">
        <v>925</v>
      </c>
      <c r="B251" s="77" t="s">
        <v>669</v>
      </c>
      <c r="C251" s="1"/>
    </row>
    <row r="252" spans="1:3">
      <c r="A252" s="82" t="s">
        <v>926</v>
      </c>
      <c r="B252" s="77" t="s">
        <v>670</v>
      </c>
      <c r="C25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9F99-F1A1-4AC9-8C2D-6AEF2F61BAA3}">
  <dimension ref="A1:A73"/>
  <sheetViews>
    <sheetView workbookViewId="0">
      <selection activeCell="C68" sqref="C68"/>
    </sheetView>
  </sheetViews>
  <sheetFormatPr baseColWidth="10" defaultColWidth="8.83203125" defaultRowHeight="15"/>
  <cols>
    <col min="1" max="1" width="39.83203125" bestFit="1" customWidth="1"/>
  </cols>
  <sheetData>
    <row r="1" spans="1:1" ht="19">
      <c r="A1" s="53" t="s">
        <v>268</v>
      </c>
    </row>
    <row r="2" spans="1:1" ht="19">
      <c r="A2" s="53" t="s">
        <v>373</v>
      </c>
    </row>
    <row r="3" spans="1:1" ht="19">
      <c r="A3" s="53" t="s">
        <v>398</v>
      </c>
    </row>
    <row r="4" spans="1:1" ht="19">
      <c r="A4" s="53" t="s">
        <v>282</v>
      </c>
    </row>
    <row r="5" spans="1:1" ht="19">
      <c r="A5" s="53" t="s">
        <v>395</v>
      </c>
    </row>
    <row r="6" spans="1:1" ht="19">
      <c r="A6" s="53" t="s">
        <v>408</v>
      </c>
    </row>
    <row r="7" spans="1:1" ht="19">
      <c r="A7" s="53" t="s">
        <v>394</v>
      </c>
    </row>
    <row r="8" spans="1:1" ht="19">
      <c r="A8" s="53" t="s">
        <v>387</v>
      </c>
    </row>
    <row r="9" spans="1:1" ht="19">
      <c r="A9" s="53" t="s">
        <v>45</v>
      </c>
    </row>
    <row r="10" spans="1:1" ht="19">
      <c r="A10" s="53" t="s">
        <v>411</v>
      </c>
    </row>
    <row r="11" spans="1:1" ht="19">
      <c r="A11" s="53" t="s">
        <v>292</v>
      </c>
    </row>
    <row r="12" spans="1:1" ht="19">
      <c r="A12" s="53" t="s">
        <v>297</v>
      </c>
    </row>
    <row r="13" spans="1:1" ht="19">
      <c r="A13" s="53" t="s">
        <v>290</v>
      </c>
    </row>
    <row r="14" spans="1:1" ht="19">
      <c r="A14" s="53" t="s">
        <v>443</v>
      </c>
    </row>
    <row r="15" spans="1:1" ht="19">
      <c r="A15" s="53" t="s">
        <v>415</v>
      </c>
    </row>
    <row r="16" spans="1:1" ht="19">
      <c r="A16" s="53" t="s">
        <v>314</v>
      </c>
    </row>
    <row r="17" spans="1:1" ht="19">
      <c r="A17" s="53" t="s">
        <v>307</v>
      </c>
    </row>
    <row r="18" spans="1:1" ht="19">
      <c r="A18" s="53" t="s">
        <v>278</v>
      </c>
    </row>
    <row r="19" spans="1:1" ht="19">
      <c r="A19" s="53" t="s">
        <v>284</v>
      </c>
    </row>
    <row r="20" spans="1:1" ht="19">
      <c r="A20" s="53" t="s">
        <v>405</v>
      </c>
    </row>
    <row r="21" spans="1:1" ht="19">
      <c r="A21" s="53" t="s">
        <v>288</v>
      </c>
    </row>
    <row r="22" spans="1:1" ht="19">
      <c r="A22" s="53" t="s">
        <v>293</v>
      </c>
    </row>
    <row r="23" spans="1:1" ht="19">
      <c r="A23" s="53" t="s">
        <v>418</v>
      </c>
    </row>
    <row r="24" spans="1:1" ht="19">
      <c r="A24" s="53" t="s">
        <v>404</v>
      </c>
    </row>
    <row r="25" spans="1:1" ht="19">
      <c r="A25" s="53" t="s">
        <v>304</v>
      </c>
    </row>
    <row r="26" spans="1:1" ht="19">
      <c r="A26" s="53" t="s">
        <v>306</v>
      </c>
    </row>
    <row r="27" spans="1:1" ht="19">
      <c r="A27" s="53" t="s">
        <v>279</v>
      </c>
    </row>
    <row r="28" spans="1:1" ht="19">
      <c r="A28" s="53" t="s">
        <v>309</v>
      </c>
    </row>
    <row r="29" spans="1:1" ht="19">
      <c r="A29" s="53" t="s">
        <v>298</v>
      </c>
    </row>
    <row r="30" spans="1:1" ht="19">
      <c r="A30" s="53" t="s">
        <v>300</v>
      </c>
    </row>
    <row r="31" spans="1:1" ht="19">
      <c r="A31" s="53" t="s">
        <v>407</v>
      </c>
    </row>
    <row r="32" spans="1:1" ht="19">
      <c r="A32" s="53" t="s">
        <v>291</v>
      </c>
    </row>
    <row r="33" spans="1:1" ht="19">
      <c r="A33" s="53" t="s">
        <v>400</v>
      </c>
    </row>
    <row r="34" spans="1:1" ht="19">
      <c r="A34" s="53" t="s">
        <v>386</v>
      </c>
    </row>
    <row r="35" spans="1:1" ht="19">
      <c r="A35" s="53" t="s">
        <v>388</v>
      </c>
    </row>
    <row r="36" spans="1:1" ht="19">
      <c r="A36" s="53" t="s">
        <v>413</v>
      </c>
    </row>
    <row r="37" spans="1:1" ht="19">
      <c r="A37" s="53" t="s">
        <v>414</v>
      </c>
    </row>
    <row r="38" spans="1:1" ht="19">
      <c r="A38" s="53" t="s">
        <v>397</v>
      </c>
    </row>
    <row r="39" spans="1:1" ht="19">
      <c r="A39" s="53" t="s">
        <v>299</v>
      </c>
    </row>
    <row r="40" spans="1:1" ht="19">
      <c r="A40" s="53" t="s">
        <v>287</v>
      </c>
    </row>
    <row r="41" spans="1:1" ht="19">
      <c r="A41" s="53" t="s">
        <v>406</v>
      </c>
    </row>
    <row r="42" spans="1:1" ht="19">
      <c r="A42" s="53" t="s">
        <v>296</v>
      </c>
    </row>
    <row r="43" spans="1:1" ht="19">
      <c r="A43" s="53" t="s">
        <v>310</v>
      </c>
    </row>
    <row r="44" spans="1:1" ht="19">
      <c r="A44" s="53" t="s">
        <v>308</v>
      </c>
    </row>
    <row r="45" spans="1:1" ht="19">
      <c r="A45" s="53" t="s">
        <v>277</v>
      </c>
    </row>
    <row r="46" spans="1:1" ht="19">
      <c r="A46" s="53" t="s">
        <v>366</v>
      </c>
    </row>
    <row r="47" spans="1:1" ht="19">
      <c r="A47" s="53" t="s">
        <v>303</v>
      </c>
    </row>
    <row r="48" spans="1:1" ht="19">
      <c r="A48" s="53" t="s">
        <v>301</v>
      </c>
    </row>
    <row r="49" spans="1:1" ht="19">
      <c r="A49" s="53" t="s">
        <v>286</v>
      </c>
    </row>
    <row r="50" spans="1:1" ht="19">
      <c r="A50" s="53" t="s">
        <v>311</v>
      </c>
    </row>
    <row r="51" spans="1:1" ht="19">
      <c r="A51" s="53" t="s">
        <v>396</v>
      </c>
    </row>
    <row r="52" spans="1:1" ht="19">
      <c r="A52" s="53" t="s">
        <v>409</v>
      </c>
    </row>
    <row r="53" spans="1:1" ht="19">
      <c r="A53" s="53" t="s">
        <v>289</v>
      </c>
    </row>
    <row r="54" spans="1:1" ht="19">
      <c r="A54" s="53" t="s">
        <v>410</v>
      </c>
    </row>
    <row r="55" spans="1:1" ht="19">
      <c r="A55" s="53" t="s">
        <v>392</v>
      </c>
    </row>
    <row r="56" spans="1:1" ht="19">
      <c r="A56" s="53" t="s">
        <v>393</v>
      </c>
    </row>
    <row r="57" spans="1:1" ht="19">
      <c r="A57" s="53" t="s">
        <v>305</v>
      </c>
    </row>
    <row r="58" spans="1:1" ht="19">
      <c r="A58" s="53" t="s">
        <v>312</v>
      </c>
    </row>
    <row r="59" spans="1:1" ht="19">
      <c r="A59" s="53" t="s">
        <v>313</v>
      </c>
    </row>
    <row r="60" spans="1:1" ht="19">
      <c r="A60" s="53" t="s">
        <v>391</v>
      </c>
    </row>
    <row r="61" spans="1:1" ht="19">
      <c r="A61" s="53" t="s">
        <v>402</v>
      </c>
    </row>
    <row r="62" spans="1:1" ht="19">
      <c r="A62" s="53" t="s">
        <v>443</v>
      </c>
    </row>
    <row r="63" spans="1:1" ht="19">
      <c r="A63" s="53" t="s">
        <v>389</v>
      </c>
    </row>
    <row r="64" spans="1:1" ht="19">
      <c r="A64" s="53" t="s">
        <v>390</v>
      </c>
    </row>
    <row r="65" spans="1:1" ht="19">
      <c r="A65" s="53" t="s">
        <v>285</v>
      </c>
    </row>
    <row r="66" spans="1:1" ht="19">
      <c r="A66" s="53" t="s">
        <v>294</v>
      </c>
    </row>
    <row r="67" spans="1:1" ht="19">
      <c r="A67" s="53" t="s">
        <v>399</v>
      </c>
    </row>
    <row r="68" spans="1:1" ht="19">
      <c r="A68" s="53" t="s">
        <v>49</v>
      </c>
    </row>
    <row r="69" spans="1:1" ht="19">
      <c r="A69" s="53" t="s">
        <v>401</v>
      </c>
    </row>
    <row r="70" spans="1:1" ht="19">
      <c r="A70" s="53" t="s">
        <v>241</v>
      </c>
    </row>
    <row r="71" spans="1:1" ht="19">
      <c r="A71" s="53" t="s">
        <v>416</v>
      </c>
    </row>
    <row r="72" spans="1:1" ht="19">
      <c r="A72" s="53" t="s">
        <v>412</v>
      </c>
    </row>
    <row r="73" spans="1:1" ht="19">
      <c r="A73" s="53" t="s">
        <v>403</v>
      </c>
    </row>
  </sheetData>
  <sortState xmlns:xlrd2="http://schemas.microsoft.com/office/spreadsheetml/2017/richdata2" ref="A1:D112">
    <sortCondition descending="1" ref="B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5CE2-0FFD-4B8F-8D2F-120C3E7F9687}">
  <dimension ref="A1:L130"/>
  <sheetViews>
    <sheetView zoomScale="142" workbookViewId="0">
      <selection activeCell="D17" sqref="D17"/>
    </sheetView>
  </sheetViews>
  <sheetFormatPr baseColWidth="10" defaultColWidth="8.83203125" defaultRowHeight="15"/>
  <cols>
    <col min="1" max="1" width="56.5" customWidth="1"/>
    <col min="2" max="2" width="9.1640625" customWidth="1"/>
    <col min="3" max="3" width="11.83203125" bestFit="1" customWidth="1"/>
    <col min="4" max="4" width="20" bestFit="1" customWidth="1"/>
    <col min="5" max="5" width="13.83203125" bestFit="1" customWidth="1"/>
    <col min="6" max="6" width="12.1640625" bestFit="1" customWidth="1"/>
    <col min="7" max="7" width="10.6640625" bestFit="1" customWidth="1"/>
    <col min="8" max="8" width="19.1640625" bestFit="1" customWidth="1"/>
    <col min="9" max="9" width="8.5" bestFit="1" customWidth="1"/>
    <col min="10" max="10" width="19.33203125" bestFit="1" customWidth="1"/>
    <col min="11" max="11" width="23.1640625" bestFit="1" customWidth="1"/>
    <col min="12" max="12" width="27.6640625" bestFit="1" customWidth="1"/>
  </cols>
  <sheetData>
    <row r="1" spans="1:12">
      <c r="A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43</v>
      </c>
      <c r="I1" s="1" t="s">
        <v>51</v>
      </c>
      <c r="J1" s="1" t="s">
        <v>52</v>
      </c>
      <c r="K1" s="1" t="s">
        <v>58</v>
      </c>
      <c r="L1" s="1" t="s">
        <v>55</v>
      </c>
    </row>
    <row r="2" spans="1:12">
      <c r="A2" s="1" t="s">
        <v>5</v>
      </c>
      <c r="C2" s="1" t="s">
        <v>42</v>
      </c>
      <c r="D2" s="1" t="s">
        <v>53</v>
      </c>
    </row>
    <row r="11" spans="1:12" ht="16">
      <c r="A11" s="84" t="s">
        <v>468</v>
      </c>
      <c r="B11" t="str">
        <f>_xlfn.XLOOKUP(A11,'COUNTRY CODES'!$B$2:$B$252,'COUNTRY CODES'!$A$2:$A$252,"")</f>
        <v xml:space="preserve">051; </v>
      </c>
      <c r="C11" s="1" t="s">
        <v>675</v>
      </c>
      <c r="E11" t="str">
        <f>_xlfn.CONCAT(B11:B194)</f>
        <v xml:space="preserve">051; 036; 050; 112; 068; 072; 100; 854; 120; 152; 156; 170; 188; 191; 203; 208; 218; 222; 288; 320; 340; 348; 352; 376; 388; 392; 400; 398; 404; 454; 458; 484; 498; 496; 504; 562; 578; 586; 591; 600; 604; 608; 616; 642; 702; 710; 144; 752; 756; 834; 764; 788; 792; 800; 804; 826; 840; 858; 704; 894; </v>
      </c>
    </row>
    <row r="12" spans="1:12" ht="16">
      <c r="A12" s="84" t="s">
        <v>470</v>
      </c>
      <c r="B12" t="str">
        <f>_xlfn.XLOOKUP(A12,'COUNTRY CODES'!$B$2:$B$252,'COUNTRY CODES'!$A$2:$A$252,"")</f>
        <v xml:space="preserve">036; </v>
      </c>
      <c r="C12" s="1" t="s">
        <v>675</v>
      </c>
    </row>
    <row r="13" spans="1:12" ht="16">
      <c r="A13" s="84" t="s">
        <v>475</v>
      </c>
      <c r="B13" t="str">
        <f>_xlfn.XLOOKUP(A13,'COUNTRY CODES'!$B$2:$B$252,'COUNTRY CODES'!$A$2:$A$252,"")</f>
        <v xml:space="preserve">050; </v>
      </c>
      <c r="C13" s="1" t="s">
        <v>675</v>
      </c>
      <c r="E13" s="84"/>
    </row>
    <row r="14" spans="1:12" ht="16">
      <c r="A14" s="84" t="s">
        <v>477</v>
      </c>
      <c r="B14" t="str">
        <f>_xlfn.XLOOKUP(A14,'COUNTRY CODES'!$B$2:$B$252,'COUNTRY CODES'!$A$2:$A$252,"")</f>
        <v xml:space="preserve">112; </v>
      </c>
      <c r="C14" s="1" t="s">
        <v>675</v>
      </c>
      <c r="E14" s="84"/>
      <c r="F14" s="84"/>
      <c r="G14" s="86"/>
      <c r="H14" s="86"/>
      <c r="I14" s="86"/>
      <c r="J14" s="86"/>
      <c r="K14" s="86"/>
    </row>
    <row r="15" spans="1:12" ht="16">
      <c r="A15" s="84" t="s">
        <v>129</v>
      </c>
      <c r="B15" t="str">
        <f>_xlfn.XLOOKUP(A15,'COUNTRY CODES'!$B$2:$B$252,'COUNTRY CODES'!$A$2:$A$252,"")</f>
        <v xml:space="preserve">068; </v>
      </c>
      <c r="C15" s="1" t="s">
        <v>675</v>
      </c>
      <c r="E15" s="87"/>
      <c r="F15" s="86"/>
      <c r="G15" s="86"/>
      <c r="H15" s="84"/>
      <c r="I15" s="84"/>
      <c r="J15" s="84"/>
      <c r="K15" s="86"/>
    </row>
    <row r="16" spans="1:12" ht="16">
      <c r="A16" s="84" t="s">
        <v>485</v>
      </c>
      <c r="B16" t="str">
        <f>_xlfn.XLOOKUP(A16,'COUNTRY CODES'!$B$2:$B$252,'COUNTRY CODES'!$A$2:$A$252,"")</f>
        <v xml:space="preserve">072; </v>
      </c>
      <c r="C16" s="1" t="s">
        <v>675</v>
      </c>
      <c r="E16" s="86"/>
      <c r="F16" s="86"/>
      <c r="G16" s="86"/>
      <c r="H16" s="84"/>
      <c r="I16" s="84"/>
      <c r="J16" s="84"/>
      <c r="K16" s="86"/>
    </row>
    <row r="17" spans="1:11" ht="16">
      <c r="A17" s="84" t="s">
        <v>489</v>
      </c>
      <c r="B17" t="str">
        <f>_xlfn.XLOOKUP(A17,'COUNTRY CODES'!$B$2:$B$252,'COUNTRY CODES'!$A$2:$A$252,"")</f>
        <v xml:space="preserve">100; </v>
      </c>
      <c r="C17" s="1" t="s">
        <v>675</v>
      </c>
      <c r="E17" s="87"/>
      <c r="F17" s="86"/>
      <c r="G17" s="86"/>
      <c r="H17" s="84"/>
      <c r="I17" s="84"/>
      <c r="J17" s="84"/>
      <c r="K17" s="86"/>
    </row>
    <row r="18" spans="1:11" ht="16">
      <c r="A18" s="84" t="s">
        <v>490</v>
      </c>
      <c r="B18" t="str">
        <f>_xlfn.XLOOKUP(A18,'COUNTRY CODES'!$B$2:$B$252,'COUNTRY CODES'!$A$2:$A$252,"")</f>
        <v xml:space="preserve">854; </v>
      </c>
      <c r="C18" s="1" t="s">
        <v>675</v>
      </c>
      <c r="E18" s="86"/>
      <c r="F18" s="86"/>
      <c r="G18" s="86"/>
      <c r="H18" s="84"/>
      <c r="I18" s="84"/>
      <c r="J18" s="84"/>
      <c r="K18" s="86"/>
    </row>
    <row r="19" spans="1:11" ht="16">
      <c r="A19" s="84" t="s">
        <v>493</v>
      </c>
      <c r="B19" t="str">
        <f>_xlfn.XLOOKUP(A19,'COUNTRY CODES'!$B$2:$B$252,'COUNTRY CODES'!$A$2:$A$252,"")</f>
        <v xml:space="preserve">120; </v>
      </c>
      <c r="C19" s="1" t="s">
        <v>675</v>
      </c>
      <c r="E19" s="87"/>
      <c r="F19" s="86"/>
      <c r="G19" s="86"/>
      <c r="H19" s="84"/>
      <c r="I19" s="84"/>
      <c r="J19" s="84"/>
      <c r="K19" s="86"/>
    </row>
    <row r="20" spans="1:11" ht="16">
      <c r="A20" s="84" t="s">
        <v>130</v>
      </c>
      <c r="B20" t="str">
        <f>_xlfn.XLOOKUP(A20,'COUNTRY CODES'!$B$2:$B$252,'COUNTRY CODES'!$A$2:$A$252,"")</f>
        <v xml:space="preserve">152; </v>
      </c>
      <c r="C20" s="1" t="s">
        <v>675</v>
      </c>
      <c r="E20" s="86"/>
      <c r="F20" s="86"/>
      <c r="G20" s="86"/>
      <c r="H20" s="84"/>
      <c r="I20" s="84"/>
      <c r="J20" s="84"/>
      <c r="K20" s="86"/>
    </row>
    <row r="21" spans="1:11" ht="16">
      <c r="A21" s="84" t="s">
        <v>96</v>
      </c>
      <c r="B21" t="str">
        <f>_xlfn.XLOOKUP(A21,'COUNTRY CODES'!$B$2:$B$252,'COUNTRY CODES'!$A$2:$A$252,"")</f>
        <v xml:space="preserve">156; </v>
      </c>
      <c r="C21" s="1" t="s">
        <v>675</v>
      </c>
      <c r="E21" s="87"/>
      <c r="F21" s="86"/>
      <c r="G21" s="86"/>
      <c r="H21" s="84"/>
      <c r="I21" s="84"/>
      <c r="J21" s="84"/>
      <c r="K21" s="86"/>
    </row>
    <row r="22" spans="1:11" ht="16">
      <c r="A22" s="84" t="s">
        <v>501</v>
      </c>
      <c r="B22" t="str">
        <f>_xlfn.XLOOKUP(A22,'COUNTRY CODES'!$B$2:$B$252,'COUNTRY CODES'!$A$2:$A$252,"")</f>
        <v xml:space="preserve">170; </v>
      </c>
      <c r="C22" s="1" t="s">
        <v>675</v>
      </c>
      <c r="E22" s="87"/>
      <c r="F22" s="86"/>
      <c r="G22" s="86"/>
      <c r="H22" s="84"/>
      <c r="I22" s="84"/>
      <c r="J22" s="84"/>
      <c r="K22" s="86"/>
    </row>
    <row r="23" spans="1:11" ht="16">
      <c r="A23" s="84" t="s">
        <v>506</v>
      </c>
      <c r="B23" t="str">
        <f>_xlfn.XLOOKUP(A23,'COUNTRY CODES'!$B$2:$B$252,'COUNTRY CODES'!$A$2:$A$252,"")</f>
        <v xml:space="preserve">188; </v>
      </c>
      <c r="C23" s="1" t="s">
        <v>675</v>
      </c>
      <c r="E23" s="86"/>
      <c r="F23" s="86"/>
      <c r="G23" s="86"/>
      <c r="H23" s="84"/>
      <c r="I23" s="84"/>
      <c r="J23" s="84"/>
      <c r="K23" s="86"/>
    </row>
    <row r="24" spans="1:11" ht="16">
      <c r="A24" s="84" t="s">
        <v>508</v>
      </c>
      <c r="B24" t="str">
        <f>_xlfn.XLOOKUP(A24,'COUNTRY CODES'!$B$2:$B$252,'COUNTRY CODES'!$A$2:$A$252,"")</f>
        <v xml:space="preserve">191; </v>
      </c>
      <c r="C24" s="1" t="s">
        <v>675</v>
      </c>
      <c r="E24" s="87"/>
      <c r="F24" s="86"/>
      <c r="G24" s="86"/>
      <c r="H24" s="84"/>
      <c r="I24" s="84"/>
      <c r="J24" s="84"/>
      <c r="K24" s="86"/>
    </row>
    <row r="25" spans="1:11" ht="16">
      <c r="A25" s="84" t="s">
        <v>512</v>
      </c>
      <c r="B25" t="str">
        <f>_xlfn.XLOOKUP(A25,'COUNTRY CODES'!$B$2:$B$252,'COUNTRY CODES'!$A$2:$A$252,"")</f>
        <v xml:space="preserve">203; </v>
      </c>
      <c r="C25" s="1" t="s">
        <v>675</v>
      </c>
      <c r="E25" s="87"/>
      <c r="F25" s="86"/>
      <c r="G25" s="86"/>
      <c r="H25" s="84"/>
      <c r="I25" s="84"/>
      <c r="J25" s="84"/>
      <c r="K25" s="86"/>
    </row>
    <row r="26" spans="1:11" ht="16">
      <c r="A26" s="84" t="s">
        <v>513</v>
      </c>
      <c r="B26" t="str">
        <f>_xlfn.XLOOKUP(A26,'COUNTRY CODES'!$B$2:$B$252,'COUNTRY CODES'!$A$2:$A$252,"")</f>
        <v xml:space="preserve">208; </v>
      </c>
      <c r="C26" s="1" t="s">
        <v>675</v>
      </c>
      <c r="E26" s="86"/>
      <c r="F26" s="86"/>
      <c r="G26" s="86"/>
      <c r="H26" s="84"/>
      <c r="I26" s="84"/>
      <c r="J26" s="84"/>
      <c r="K26" s="86"/>
    </row>
    <row r="27" spans="1:11" ht="16">
      <c r="A27" s="84" t="s">
        <v>517</v>
      </c>
      <c r="B27" t="str">
        <f>_xlfn.XLOOKUP(A27,'COUNTRY CODES'!$B$2:$B$252,'COUNTRY CODES'!$A$2:$A$252,"")</f>
        <v xml:space="preserve">218; </v>
      </c>
      <c r="C27" s="1" t="s">
        <v>675</v>
      </c>
      <c r="E27" s="87"/>
      <c r="F27" s="86"/>
      <c r="G27" s="86"/>
      <c r="H27" s="84"/>
      <c r="I27" s="84"/>
      <c r="J27" s="84"/>
      <c r="K27" s="86"/>
    </row>
    <row r="28" spans="1:11" ht="16">
      <c r="A28" s="84" t="s">
        <v>519</v>
      </c>
      <c r="B28" t="str">
        <f>_xlfn.XLOOKUP(A28,'COUNTRY CODES'!$B$2:$B$252,'COUNTRY CODES'!$A$2:$A$252,"")</f>
        <v xml:space="preserve">222; </v>
      </c>
      <c r="C28" s="1" t="s">
        <v>675</v>
      </c>
      <c r="E28" s="86"/>
      <c r="F28" s="86"/>
      <c r="G28" s="86"/>
      <c r="H28" s="84"/>
      <c r="I28" s="84"/>
      <c r="J28" s="84"/>
      <c r="K28" s="86"/>
    </row>
    <row r="29" spans="1:11" ht="16">
      <c r="A29" s="84" t="s">
        <v>534</v>
      </c>
      <c r="B29" t="str">
        <f>_xlfn.XLOOKUP(A29,'COUNTRY CODES'!$B$2:$B$252,'COUNTRY CODES'!$A$2:$A$252,"")</f>
        <v xml:space="preserve">288; </v>
      </c>
      <c r="C29" s="1" t="s">
        <v>675</v>
      </c>
      <c r="E29" s="87"/>
      <c r="F29" s="86"/>
      <c r="G29" s="86"/>
      <c r="H29" s="84"/>
      <c r="I29" s="84"/>
      <c r="J29" s="84"/>
      <c r="K29" s="86"/>
    </row>
    <row r="30" spans="1:11" ht="16">
      <c r="A30" s="84" t="s">
        <v>541</v>
      </c>
      <c r="B30" t="str">
        <f>_xlfn.XLOOKUP(A30,'COUNTRY CODES'!$B$2:$B$252,'COUNTRY CODES'!$A$2:$A$252,"")</f>
        <v xml:space="preserve">320; </v>
      </c>
      <c r="C30" s="1" t="s">
        <v>675</v>
      </c>
      <c r="E30" s="86"/>
      <c r="F30" s="86"/>
      <c r="G30" s="86"/>
      <c r="H30" s="84"/>
      <c r="I30" s="84"/>
      <c r="J30" s="84"/>
      <c r="K30" s="86"/>
    </row>
    <row r="31" spans="1:11" ht="16">
      <c r="A31" s="84" t="s">
        <v>549</v>
      </c>
      <c r="B31" t="str">
        <f>_xlfn.XLOOKUP(A31,'COUNTRY CODES'!$B$2:$B$252,'COUNTRY CODES'!$A$2:$A$252,"")</f>
        <v xml:space="preserve">340; </v>
      </c>
      <c r="C31" s="1" t="s">
        <v>675</v>
      </c>
      <c r="E31" s="87"/>
      <c r="F31" s="86"/>
      <c r="G31" s="86"/>
      <c r="H31" s="84"/>
      <c r="I31" s="84"/>
      <c r="J31" s="84"/>
      <c r="K31" s="86"/>
    </row>
    <row r="32" spans="1:11" ht="16">
      <c r="A32" s="84" t="s">
        <v>256</v>
      </c>
      <c r="B32" t="str">
        <f>_xlfn.XLOOKUP(A32,'COUNTRY CODES'!$B$2:$B$252,'COUNTRY CODES'!$A$2:$A$252,"")</f>
        <v xml:space="preserve">348; </v>
      </c>
      <c r="C32" s="1" t="s">
        <v>675</v>
      </c>
      <c r="E32" s="86"/>
      <c r="F32" s="86"/>
      <c r="G32" s="86"/>
      <c r="H32" s="84"/>
      <c r="I32" s="84"/>
      <c r="J32" s="84"/>
      <c r="K32" s="86"/>
    </row>
    <row r="33" spans="1:11" ht="16">
      <c r="A33" s="84" t="s">
        <v>551</v>
      </c>
      <c r="B33" t="str">
        <f>_xlfn.XLOOKUP(A33,'COUNTRY CODES'!$B$2:$B$252,'COUNTRY CODES'!$A$2:$A$252,"")</f>
        <v xml:space="preserve">352; </v>
      </c>
      <c r="C33" s="1" t="s">
        <v>675</v>
      </c>
      <c r="E33" s="87"/>
      <c r="F33" s="86"/>
      <c r="G33" s="86"/>
      <c r="H33" s="84"/>
      <c r="I33" s="84"/>
      <c r="J33" s="84"/>
      <c r="K33" s="86"/>
    </row>
    <row r="34" spans="1:11" ht="16">
      <c r="A34" s="84" t="s">
        <v>555</v>
      </c>
      <c r="B34" t="str">
        <f>_xlfn.XLOOKUP(A34,'COUNTRY CODES'!$B$2:$B$252,'COUNTRY CODES'!$A$2:$A$252,"")</f>
        <v xml:space="preserve">376; </v>
      </c>
      <c r="C34" s="1" t="s">
        <v>675</v>
      </c>
      <c r="E34" s="86"/>
      <c r="F34" s="86"/>
      <c r="G34" s="86"/>
      <c r="H34" s="84"/>
      <c r="I34" s="84"/>
      <c r="J34" s="84"/>
      <c r="K34" s="86"/>
    </row>
    <row r="35" spans="1:11" ht="16">
      <c r="A35" s="84" t="s">
        <v>556</v>
      </c>
      <c r="B35" t="str">
        <f>_xlfn.XLOOKUP(A35,'COUNTRY CODES'!$B$2:$B$252,'COUNTRY CODES'!$A$2:$A$252,"")</f>
        <v xml:space="preserve">388; </v>
      </c>
      <c r="C35" s="1" t="s">
        <v>675</v>
      </c>
      <c r="E35" s="87"/>
      <c r="F35" s="86"/>
      <c r="G35" s="86"/>
      <c r="H35" s="84"/>
      <c r="I35" s="84"/>
      <c r="J35" s="84"/>
      <c r="K35" s="86"/>
    </row>
    <row r="36" spans="1:11" ht="16">
      <c r="A36" s="84" t="s">
        <v>557</v>
      </c>
      <c r="B36" t="str">
        <f>_xlfn.XLOOKUP(A36,'COUNTRY CODES'!$B$2:$B$252,'COUNTRY CODES'!$A$2:$A$252,"")</f>
        <v xml:space="preserve">392; </v>
      </c>
      <c r="C36" s="1" t="s">
        <v>675</v>
      </c>
      <c r="E36" s="86"/>
      <c r="F36" s="86"/>
      <c r="G36" s="86"/>
      <c r="H36" s="84"/>
      <c r="I36" s="84"/>
      <c r="J36" s="84"/>
      <c r="K36" s="86"/>
    </row>
    <row r="37" spans="1:11" ht="16">
      <c r="A37" s="84" t="s">
        <v>559</v>
      </c>
      <c r="B37" t="str">
        <f>_xlfn.XLOOKUP(A37,'COUNTRY CODES'!$B$2:$B$252,'COUNTRY CODES'!$A$2:$A$252,"")</f>
        <v xml:space="preserve">400; </v>
      </c>
      <c r="C37" s="1" t="s">
        <v>675</v>
      </c>
      <c r="E37" s="87"/>
      <c r="F37" s="86"/>
      <c r="G37" s="86"/>
      <c r="H37" s="84"/>
      <c r="I37" s="84"/>
      <c r="J37" s="84"/>
      <c r="K37" s="86"/>
    </row>
    <row r="38" spans="1:11" ht="16">
      <c r="A38" s="84" t="s">
        <v>560</v>
      </c>
      <c r="B38" t="str">
        <f>_xlfn.XLOOKUP(A38,'COUNTRY CODES'!$B$2:$B$252,'COUNTRY CODES'!$A$2:$A$252,"")</f>
        <v xml:space="preserve">398; </v>
      </c>
      <c r="C38" s="1" t="s">
        <v>675</v>
      </c>
      <c r="E38" s="86"/>
      <c r="F38" s="86"/>
      <c r="G38" s="86"/>
      <c r="H38" s="84"/>
      <c r="I38" s="84"/>
      <c r="J38" s="84"/>
      <c r="K38" s="86"/>
    </row>
    <row r="39" spans="1:11" ht="16">
      <c r="A39" s="84" t="s">
        <v>561</v>
      </c>
      <c r="B39" t="str">
        <f>_xlfn.XLOOKUP(A39,'COUNTRY CODES'!$B$2:$B$252,'COUNTRY CODES'!$A$2:$A$252,"")</f>
        <v xml:space="preserve">404; </v>
      </c>
      <c r="C39" s="1" t="s">
        <v>675</v>
      </c>
      <c r="E39" s="87"/>
      <c r="F39" s="86"/>
      <c r="G39" s="86"/>
      <c r="H39" s="84"/>
      <c r="I39" s="84"/>
      <c r="J39" s="84"/>
      <c r="K39" s="86"/>
    </row>
    <row r="40" spans="1:11" ht="16">
      <c r="A40" s="84" t="s">
        <v>574</v>
      </c>
      <c r="B40" t="str">
        <f>_xlfn.XLOOKUP(A40,'COUNTRY CODES'!$B$2:$B$252,'COUNTRY CODES'!$A$2:$A$252,"")</f>
        <v xml:space="preserve">454; </v>
      </c>
      <c r="C40" s="1" t="s">
        <v>675</v>
      </c>
      <c r="E40" s="86"/>
      <c r="F40" s="86"/>
      <c r="G40" s="86"/>
      <c r="H40" s="84"/>
      <c r="I40" s="84"/>
      <c r="J40" s="84"/>
      <c r="K40" s="86"/>
    </row>
    <row r="41" spans="1:11" ht="16">
      <c r="A41" s="84" t="s">
        <v>575</v>
      </c>
      <c r="B41" t="str">
        <f>_xlfn.XLOOKUP(A41,'COUNTRY CODES'!$B$2:$B$252,'COUNTRY CODES'!$A$2:$A$252,"")</f>
        <v xml:space="preserve">458; </v>
      </c>
      <c r="C41" s="1" t="s">
        <v>675</v>
      </c>
      <c r="E41" s="87"/>
      <c r="F41" s="86"/>
      <c r="G41" s="86"/>
      <c r="H41" s="84"/>
      <c r="I41" s="84"/>
      <c r="J41" s="84"/>
      <c r="K41" s="86"/>
    </row>
    <row r="42" spans="1:11" ht="16">
      <c r="A42" s="84" t="s">
        <v>131</v>
      </c>
      <c r="B42" t="str">
        <f>_xlfn.XLOOKUP(A42,'COUNTRY CODES'!$B$2:$B$252,'COUNTRY CODES'!$A$2:$A$252,"")</f>
        <v xml:space="preserve">484; </v>
      </c>
      <c r="C42" s="1" t="s">
        <v>675</v>
      </c>
      <c r="E42" s="86"/>
      <c r="F42" s="86"/>
      <c r="G42" s="86"/>
      <c r="H42" s="84"/>
      <c r="I42" s="84"/>
      <c r="J42" s="84"/>
      <c r="K42" s="86"/>
    </row>
    <row r="43" spans="1:11" ht="16">
      <c r="A43" s="84" t="s">
        <v>929</v>
      </c>
      <c r="B43" t="str">
        <f>_xlfn.XLOOKUP(A43,'COUNTRY CODES'!$B$2:$B$252,'COUNTRY CODES'!$A$2:$A$252,"")</f>
        <v xml:space="preserve">498; </v>
      </c>
      <c r="C43" s="1" t="s">
        <v>675</v>
      </c>
      <c r="E43" s="87"/>
      <c r="F43" s="86"/>
      <c r="G43" s="86"/>
      <c r="H43" s="84"/>
      <c r="I43" s="84"/>
      <c r="J43" s="84"/>
      <c r="K43" s="86"/>
    </row>
    <row r="44" spans="1:11" ht="16">
      <c r="A44" s="84" t="s">
        <v>584</v>
      </c>
      <c r="B44" t="str">
        <f>_xlfn.XLOOKUP(A44,'COUNTRY CODES'!$B$2:$B$252,'COUNTRY CODES'!$A$2:$A$252,"")</f>
        <v xml:space="preserve">496; </v>
      </c>
      <c r="C44" s="1" t="s">
        <v>675</v>
      </c>
      <c r="E44" s="86"/>
      <c r="F44" s="86"/>
      <c r="G44" s="86"/>
      <c r="H44" s="84"/>
      <c r="I44" s="84"/>
      <c r="J44" s="84"/>
      <c r="K44" s="86"/>
    </row>
    <row r="45" spans="1:11" ht="16">
      <c r="A45" s="84" t="s">
        <v>587</v>
      </c>
      <c r="B45" t="str">
        <f>_xlfn.XLOOKUP(A45,'COUNTRY CODES'!$B$2:$B$252,'COUNTRY CODES'!$A$2:$A$252,"")</f>
        <v xml:space="preserve">504; </v>
      </c>
      <c r="C45" s="1" t="s">
        <v>675</v>
      </c>
      <c r="E45" s="87"/>
      <c r="F45" s="86"/>
      <c r="G45" s="86"/>
      <c r="H45" s="84"/>
      <c r="I45" s="84"/>
      <c r="J45" s="84"/>
      <c r="K45" s="86"/>
    </row>
    <row r="46" spans="1:11" ht="16">
      <c r="A46" s="84" t="s">
        <v>596</v>
      </c>
      <c r="B46" t="str">
        <f>_xlfn.XLOOKUP(A46,'COUNTRY CODES'!$B$2:$B$252,'COUNTRY CODES'!$A$2:$A$252,"")</f>
        <v xml:space="preserve">562; </v>
      </c>
      <c r="C46" s="1" t="s">
        <v>675</v>
      </c>
      <c r="E46" s="86"/>
      <c r="F46" s="86"/>
      <c r="G46" s="86"/>
      <c r="H46" s="84"/>
      <c r="I46" s="84"/>
      <c r="J46" s="84"/>
      <c r="K46" s="86"/>
    </row>
    <row r="47" spans="1:11" ht="16">
      <c r="A47" s="84" t="s">
        <v>150</v>
      </c>
      <c r="B47" t="str">
        <f>_xlfn.XLOOKUP(A47,'COUNTRY CODES'!$B$2:$B$252,'COUNTRY CODES'!$A$2:$A$252,"")</f>
        <v xml:space="preserve">578; </v>
      </c>
      <c r="C47" s="1" t="s">
        <v>675</v>
      </c>
      <c r="E47" s="87"/>
      <c r="F47" s="86"/>
      <c r="G47" s="86"/>
      <c r="H47" s="84"/>
      <c r="I47" s="84"/>
      <c r="J47" s="84"/>
      <c r="K47" s="86"/>
    </row>
    <row r="48" spans="1:11" ht="16">
      <c r="A48" s="84" t="s">
        <v>191</v>
      </c>
      <c r="B48" t="str">
        <f>_xlfn.XLOOKUP(A48,'COUNTRY CODES'!$B$2:$B$252,'COUNTRY CODES'!$A$2:$A$252,"")</f>
        <v xml:space="preserve">586; </v>
      </c>
      <c r="C48" s="1" t="s">
        <v>675</v>
      </c>
      <c r="E48" s="86"/>
      <c r="F48" s="86"/>
      <c r="G48" s="86"/>
      <c r="H48" s="84"/>
      <c r="I48" s="84"/>
      <c r="J48" s="84"/>
      <c r="K48" s="86"/>
    </row>
    <row r="49" spans="1:11" ht="16">
      <c r="A49" s="84" t="s">
        <v>604</v>
      </c>
      <c r="B49" t="str">
        <f>_xlfn.XLOOKUP(A49,'COUNTRY CODES'!$B$2:$B$252,'COUNTRY CODES'!$A$2:$A$252,"")</f>
        <v xml:space="preserve">591; </v>
      </c>
      <c r="C49" s="1" t="s">
        <v>675</v>
      </c>
      <c r="E49" s="87"/>
      <c r="F49" s="86"/>
      <c r="G49" s="86"/>
      <c r="H49" s="84"/>
      <c r="I49" s="84"/>
      <c r="J49" s="84"/>
      <c r="K49" s="86"/>
    </row>
    <row r="50" spans="1:11" ht="16">
      <c r="A50" s="84" t="s">
        <v>606</v>
      </c>
      <c r="B50" t="str">
        <f>_xlfn.XLOOKUP(A50,'COUNTRY CODES'!$B$2:$B$252,'COUNTRY CODES'!$A$2:$A$252,"")</f>
        <v xml:space="preserve">600; </v>
      </c>
      <c r="C50" s="1" t="s">
        <v>675</v>
      </c>
      <c r="E50" s="87"/>
      <c r="F50" s="86"/>
      <c r="G50" s="86"/>
      <c r="H50" s="84"/>
      <c r="I50" s="84"/>
      <c r="J50" s="84"/>
      <c r="K50" s="86"/>
    </row>
    <row r="51" spans="1:11" ht="16">
      <c r="A51" s="84" t="s">
        <v>607</v>
      </c>
      <c r="B51" t="str">
        <f>_xlfn.XLOOKUP(A51,'COUNTRY CODES'!$B$2:$B$252,'COUNTRY CODES'!$A$2:$A$252,"")</f>
        <v xml:space="preserve">604; </v>
      </c>
      <c r="C51" s="1" t="s">
        <v>675</v>
      </c>
      <c r="E51" s="86"/>
      <c r="F51" s="86"/>
      <c r="G51" s="86"/>
      <c r="H51" s="84"/>
      <c r="I51" s="84"/>
      <c r="J51" s="84"/>
      <c r="K51" s="86"/>
    </row>
    <row r="52" spans="1:11" ht="16">
      <c r="A52" s="84" t="s">
        <v>608</v>
      </c>
      <c r="B52" t="str">
        <f>_xlfn.XLOOKUP(A52,'COUNTRY CODES'!$B$2:$B$252,'COUNTRY CODES'!$A$2:$A$252,"")</f>
        <v xml:space="preserve">608; </v>
      </c>
      <c r="C52" s="1" t="s">
        <v>675</v>
      </c>
      <c r="E52" s="88"/>
      <c r="F52" s="88"/>
      <c r="G52" s="88"/>
      <c r="H52" s="84"/>
      <c r="I52" s="84"/>
      <c r="J52" s="84"/>
    </row>
    <row r="53" spans="1:11" ht="16">
      <c r="A53" s="84" t="s">
        <v>610</v>
      </c>
      <c r="B53" t="str">
        <f>_xlfn.XLOOKUP(A53,'COUNTRY CODES'!$B$2:$B$252,'COUNTRY CODES'!$A$2:$A$252,"")</f>
        <v xml:space="preserve">616; </v>
      </c>
      <c r="C53" s="1" t="s">
        <v>675</v>
      </c>
      <c r="E53" s="88"/>
      <c r="F53" s="88"/>
      <c r="G53" s="88"/>
      <c r="H53" s="84"/>
      <c r="I53" s="84"/>
      <c r="J53" s="84"/>
    </row>
    <row r="54" spans="1:11" ht="16">
      <c r="A54" s="84" t="s">
        <v>615</v>
      </c>
      <c r="B54" t="str">
        <f>_xlfn.XLOOKUP(A54,'COUNTRY CODES'!$B$2:$B$252,'COUNTRY CODES'!$A$2:$A$252,"")</f>
        <v xml:space="preserve">642; </v>
      </c>
      <c r="C54" s="1" t="s">
        <v>675</v>
      </c>
      <c r="E54" s="88"/>
      <c r="F54" s="88"/>
      <c r="G54" s="88"/>
      <c r="H54" s="84"/>
      <c r="I54" s="84"/>
      <c r="J54" s="84"/>
    </row>
    <row r="55" spans="1:11" ht="16">
      <c r="A55" s="84" t="s">
        <v>631</v>
      </c>
      <c r="B55" t="str">
        <f>_xlfn.XLOOKUP(A55,'COUNTRY CODES'!$B$2:$B$252,'COUNTRY CODES'!$A$2:$A$252,"")</f>
        <v xml:space="preserve">702; </v>
      </c>
      <c r="C55" s="1" t="s">
        <v>675</v>
      </c>
      <c r="E55" s="88"/>
      <c r="F55" s="88"/>
      <c r="G55" s="88"/>
      <c r="H55" s="84"/>
      <c r="I55" s="84"/>
      <c r="J55" s="84"/>
    </row>
    <row r="56" spans="1:11" ht="16">
      <c r="A56" s="84" t="s">
        <v>86</v>
      </c>
      <c r="B56" t="str">
        <f>_xlfn.XLOOKUP(A56,'COUNTRY CODES'!$B$2:$B$252,'COUNTRY CODES'!$A$2:$A$252,"")</f>
        <v xml:space="preserve">710; </v>
      </c>
      <c r="C56" s="1" t="s">
        <v>675</v>
      </c>
      <c r="E56" s="88"/>
      <c r="F56" s="88"/>
      <c r="G56" s="88"/>
      <c r="H56" s="84"/>
      <c r="I56" s="84"/>
      <c r="J56" s="84"/>
    </row>
    <row r="57" spans="1:11" ht="16">
      <c r="A57" s="84" t="s">
        <v>639</v>
      </c>
      <c r="B57" t="str">
        <f>_xlfn.XLOOKUP(A57,'COUNTRY CODES'!$B$2:$B$252,'COUNTRY CODES'!$A$2:$A$252,"")</f>
        <v xml:space="preserve">144; </v>
      </c>
      <c r="C57" s="1" t="s">
        <v>675</v>
      </c>
      <c r="E57" s="88"/>
      <c r="F57" s="88"/>
      <c r="G57" s="88"/>
      <c r="H57" s="84"/>
      <c r="I57" s="84"/>
      <c r="J57" s="84"/>
    </row>
    <row r="58" spans="1:11" ht="16">
      <c r="A58" s="84" t="s">
        <v>152</v>
      </c>
      <c r="B58" t="str">
        <f>_xlfn.XLOOKUP(A58,'COUNTRY CODES'!$B$2:$B$252,'COUNTRY CODES'!$A$2:$A$252,"")</f>
        <v xml:space="preserve">752; </v>
      </c>
      <c r="C58" s="1" t="s">
        <v>675</v>
      </c>
      <c r="E58" s="85"/>
      <c r="G58" s="85"/>
      <c r="H58" s="84"/>
      <c r="I58" s="84"/>
      <c r="J58" s="84"/>
    </row>
    <row r="59" spans="1:11" ht="16">
      <c r="A59" s="84" t="s">
        <v>644</v>
      </c>
      <c r="B59" t="str">
        <f>_xlfn.XLOOKUP(A59,'COUNTRY CODES'!$B$2:$B$252,'COUNTRY CODES'!$A$2:$A$252,"")</f>
        <v xml:space="preserve">756; </v>
      </c>
      <c r="C59" s="1" t="s">
        <v>675</v>
      </c>
      <c r="E59" s="85"/>
      <c r="G59" s="85"/>
      <c r="H59" s="84"/>
      <c r="I59" s="84"/>
      <c r="J59" s="84"/>
    </row>
    <row r="60" spans="1:11" ht="16">
      <c r="A60" s="84" t="s">
        <v>674</v>
      </c>
      <c r="B60" t="str">
        <f>_xlfn.XLOOKUP(A60,'COUNTRY CODES'!$B$2:$B$252,'COUNTRY CODES'!$A$2:$A$252,"")</f>
        <v xml:space="preserve">834; </v>
      </c>
      <c r="C60" s="1" t="s">
        <v>675</v>
      </c>
      <c r="E60" s="85"/>
      <c r="F60" s="85"/>
      <c r="G60" s="85"/>
      <c r="H60" s="84"/>
      <c r="I60" s="84"/>
      <c r="J60" s="84"/>
    </row>
    <row r="61" spans="1:11" ht="16">
      <c r="A61" s="84" t="s">
        <v>71</v>
      </c>
      <c r="B61" t="str">
        <f>_xlfn.XLOOKUP(A61,'COUNTRY CODES'!$B$2:$B$252,'COUNTRY CODES'!$A$2:$A$252,"")</f>
        <v xml:space="preserve">764; </v>
      </c>
      <c r="C61" s="1" t="s">
        <v>675</v>
      </c>
      <c r="E61" s="85"/>
      <c r="G61" s="85"/>
      <c r="H61" s="84"/>
      <c r="I61" s="84"/>
      <c r="J61" s="84"/>
    </row>
    <row r="62" spans="1:11" ht="16">
      <c r="A62" s="84" t="s">
        <v>651</v>
      </c>
      <c r="B62" t="str">
        <f>_xlfn.XLOOKUP(A62,'COUNTRY CODES'!$B$2:$B$252,'COUNTRY CODES'!$A$2:$A$252,"")</f>
        <v xml:space="preserve">788; </v>
      </c>
      <c r="C62" s="1" t="s">
        <v>675</v>
      </c>
      <c r="E62" s="85"/>
      <c r="G62" s="85"/>
      <c r="H62" s="84"/>
      <c r="I62" s="84"/>
      <c r="J62" s="84"/>
    </row>
    <row r="63" spans="1:11" ht="16">
      <c r="A63" s="84" t="s">
        <v>57</v>
      </c>
      <c r="B63" t="str">
        <f>_xlfn.XLOOKUP(A63,'COUNTRY CODES'!$B$2:$B$252,'COUNTRY CODES'!$A$2:$A$252,"")</f>
        <v xml:space="preserve">792; </v>
      </c>
      <c r="C63" s="1" t="s">
        <v>675</v>
      </c>
      <c r="E63" s="85"/>
      <c r="G63" s="85"/>
      <c r="H63" s="84"/>
      <c r="I63" s="84"/>
      <c r="J63" s="84"/>
    </row>
    <row r="64" spans="1:11" ht="16">
      <c r="A64" s="84" t="s">
        <v>656</v>
      </c>
      <c r="B64" t="str">
        <f>_xlfn.XLOOKUP(A64,'COUNTRY CODES'!$B$2:$B$252,'COUNTRY CODES'!$A$2:$A$252,"")</f>
        <v xml:space="preserve">800; </v>
      </c>
      <c r="C64" s="1" t="s">
        <v>675</v>
      </c>
      <c r="E64" s="85"/>
      <c r="F64" s="85"/>
      <c r="G64" s="85"/>
      <c r="H64" s="84"/>
      <c r="I64" s="84"/>
      <c r="J64" s="84"/>
    </row>
    <row r="65" spans="1:10" ht="16">
      <c r="A65" s="84" t="s">
        <v>657</v>
      </c>
      <c r="B65" t="str">
        <f>_xlfn.XLOOKUP(A65,'COUNTRY CODES'!$B$2:$B$252,'COUNTRY CODES'!$A$2:$A$252,"")</f>
        <v xml:space="preserve">804; </v>
      </c>
      <c r="C65" s="1" t="s">
        <v>675</v>
      </c>
      <c r="E65" s="85"/>
      <c r="F65" s="85"/>
      <c r="G65" s="85"/>
      <c r="H65" s="84"/>
      <c r="I65" s="84"/>
      <c r="J65" s="84"/>
    </row>
    <row r="66" spans="1:10" ht="16">
      <c r="A66" s="84" t="s">
        <v>121</v>
      </c>
      <c r="B66" t="str">
        <f>_xlfn.XLOOKUP(A66,'COUNTRY CODES'!$B$2:$B$252,'COUNTRY CODES'!$A$2:$A$252,"")</f>
        <v xml:space="preserve">826; </v>
      </c>
      <c r="C66" s="1" t="s">
        <v>675</v>
      </c>
      <c r="E66" s="85"/>
      <c r="F66" s="85"/>
      <c r="G66" s="85"/>
      <c r="H66" s="84"/>
      <c r="I66" s="84"/>
      <c r="J66" s="84"/>
    </row>
    <row r="67" spans="1:10" ht="16">
      <c r="A67" s="84" t="s">
        <v>88</v>
      </c>
      <c r="B67" t="str">
        <f>_xlfn.XLOOKUP(A67,'COUNTRY CODES'!$B$2:$B$252,'COUNTRY CODES'!$A$2:$A$252,"")</f>
        <v xml:space="preserve">840; </v>
      </c>
      <c r="C67" s="1" t="s">
        <v>675</v>
      </c>
      <c r="E67" s="85"/>
      <c r="G67" s="85"/>
      <c r="H67" s="84"/>
      <c r="I67" s="84"/>
      <c r="J67" s="84"/>
    </row>
    <row r="68" spans="1:10" ht="16">
      <c r="A68" s="84" t="s">
        <v>132</v>
      </c>
      <c r="B68" t="str">
        <f>_xlfn.XLOOKUP(A68,'COUNTRY CODES'!$B$2:$B$252,'COUNTRY CODES'!$A$2:$A$252,"")</f>
        <v xml:space="preserve">858; </v>
      </c>
      <c r="C68" s="1" t="s">
        <v>675</v>
      </c>
      <c r="E68" s="85"/>
      <c r="F68" s="85"/>
      <c r="G68" s="85"/>
      <c r="H68" s="84"/>
      <c r="I68" s="84"/>
      <c r="J68" s="84"/>
    </row>
    <row r="69" spans="1:10" ht="16">
      <c r="A69" s="84" t="s">
        <v>663</v>
      </c>
      <c r="B69" t="str">
        <f>_xlfn.XLOOKUP(A69,'COUNTRY CODES'!$B$2:$B$252,'COUNTRY CODES'!$A$2:$A$252,"")</f>
        <v xml:space="preserve">704; </v>
      </c>
      <c r="C69" s="1" t="s">
        <v>675</v>
      </c>
      <c r="E69" s="85"/>
      <c r="F69" s="85"/>
      <c r="G69" s="85"/>
      <c r="H69" s="84"/>
      <c r="I69" s="84"/>
      <c r="J69" s="84"/>
    </row>
    <row r="70" spans="1:10" ht="16">
      <c r="A70" s="84" t="s">
        <v>669</v>
      </c>
      <c r="B70" t="str">
        <f>_xlfn.XLOOKUP(A70,'COUNTRY CODES'!$B$2:$B$252,'COUNTRY CODES'!$A$2:$A$252,"")</f>
        <v xml:space="preserve">894; </v>
      </c>
      <c r="C70" s="1" t="s">
        <v>675</v>
      </c>
      <c r="E70" s="85"/>
      <c r="G70" s="85"/>
      <c r="H70" s="84"/>
      <c r="I70" s="84"/>
      <c r="J70" s="84"/>
    </row>
    <row r="71" spans="1:10" ht="16">
      <c r="A71" s="85"/>
      <c r="B71" t="str">
        <f>_xlfn.XLOOKUP(A71,'COUNTRY CODES'!$B$2:$B$252,'COUNTRY CODES'!$A$2:$A$252,"")</f>
        <v/>
      </c>
      <c r="C71" s="1" t="s">
        <v>675</v>
      </c>
      <c r="E71" s="85"/>
      <c r="G71" s="85"/>
      <c r="H71" s="84"/>
      <c r="I71" s="84"/>
      <c r="J71" s="84"/>
    </row>
    <row r="72" spans="1:10" ht="16">
      <c r="A72" s="85"/>
      <c r="B72" t="str">
        <f>_xlfn.XLOOKUP(A72,'COUNTRY CODES'!$B$2:$B$252,'COUNTRY CODES'!$A$2:$A$252,"")</f>
        <v/>
      </c>
      <c r="C72" s="1" t="s">
        <v>675</v>
      </c>
      <c r="E72" s="85"/>
      <c r="F72" s="85"/>
      <c r="G72" s="85"/>
      <c r="H72" s="84"/>
      <c r="I72" s="84"/>
      <c r="J72" s="84"/>
    </row>
    <row r="73" spans="1:10" ht="16">
      <c r="A73" s="85"/>
      <c r="B73" t="str">
        <f>_xlfn.XLOOKUP(A73,'COUNTRY CODES'!$B$2:$B$252,'COUNTRY CODES'!$A$2:$A$252,"")</f>
        <v/>
      </c>
      <c r="C73" s="1" t="s">
        <v>675</v>
      </c>
      <c r="E73" s="85"/>
      <c r="G73" s="85"/>
      <c r="H73" s="84"/>
      <c r="I73" s="84"/>
      <c r="J73" s="84"/>
    </row>
    <row r="74" spans="1:10" ht="16">
      <c r="A74" s="85"/>
      <c r="B74" t="str">
        <f>_xlfn.XLOOKUP(A74,'COUNTRY CODES'!$B$2:$B$252,'COUNTRY CODES'!$A$2:$A$252,"")</f>
        <v/>
      </c>
      <c r="C74" s="1" t="s">
        <v>675</v>
      </c>
      <c r="E74" s="85"/>
      <c r="G74" s="85"/>
      <c r="H74" s="84"/>
      <c r="I74" s="84"/>
      <c r="J74" s="84"/>
    </row>
    <row r="75" spans="1:10" ht="16">
      <c r="A75" s="85"/>
      <c r="B75" t="str">
        <f>_xlfn.XLOOKUP(A75,'COUNTRY CODES'!$B$2:$B$252,'COUNTRY CODES'!$A$2:$A$252,"")</f>
        <v/>
      </c>
      <c r="C75" s="1" t="s">
        <v>675</v>
      </c>
      <c r="E75" s="85"/>
      <c r="G75" s="85"/>
    </row>
    <row r="76" spans="1:10" ht="16">
      <c r="A76" s="85"/>
      <c r="B76" t="str">
        <f>_xlfn.XLOOKUP(A76,'COUNTRY CODES'!$B$2:$B$252,'COUNTRY CODES'!$A$2:$A$252,"")</f>
        <v/>
      </c>
      <c r="C76" s="1" t="s">
        <v>675</v>
      </c>
      <c r="E76" s="85"/>
      <c r="G76" s="85"/>
    </row>
    <row r="77" spans="1:10" ht="16">
      <c r="A77" s="85"/>
      <c r="B77" t="str">
        <f>_xlfn.XLOOKUP(A77,'COUNTRY CODES'!$B$2:$B$252,'COUNTRY CODES'!$A$2:$A$252,"")</f>
        <v/>
      </c>
      <c r="C77" s="1" t="s">
        <v>675</v>
      </c>
      <c r="E77" s="85"/>
      <c r="G77" s="85"/>
    </row>
    <row r="78" spans="1:10" ht="16">
      <c r="A78" s="85"/>
      <c r="B78" t="str">
        <f>_xlfn.XLOOKUP(A78,'COUNTRY CODES'!$B$2:$B$252,'COUNTRY CODES'!$A$2:$A$252,"")</f>
        <v/>
      </c>
      <c r="C78" s="1" t="s">
        <v>675</v>
      </c>
      <c r="E78" s="85"/>
      <c r="G78" s="85"/>
    </row>
    <row r="79" spans="1:10" ht="16">
      <c r="A79" s="85"/>
      <c r="B79" t="str">
        <f>_xlfn.XLOOKUP(A79,'COUNTRY CODES'!$B$2:$B$252,'COUNTRY CODES'!$A$2:$A$252,"")</f>
        <v/>
      </c>
      <c r="C79" s="1" t="s">
        <v>675</v>
      </c>
      <c r="E79" s="85"/>
      <c r="G79" s="85"/>
    </row>
    <row r="80" spans="1:10" ht="16">
      <c r="A80" s="85"/>
      <c r="B80" t="str">
        <f>_xlfn.XLOOKUP(A80,'COUNTRY CODES'!$B$2:$B$252,'COUNTRY CODES'!$A$2:$A$252,"")</f>
        <v/>
      </c>
      <c r="C80" s="1" t="s">
        <v>675</v>
      </c>
      <c r="E80" s="85"/>
      <c r="G80" s="85"/>
    </row>
    <row r="81" spans="1:7" ht="16">
      <c r="A81" s="85"/>
      <c r="B81" t="str">
        <f>_xlfn.XLOOKUP(A81,'COUNTRY CODES'!$B$2:$B$252,'COUNTRY CODES'!$A$2:$A$252,"")</f>
        <v/>
      </c>
      <c r="C81" s="1" t="s">
        <v>675</v>
      </c>
      <c r="E81" s="85"/>
      <c r="F81" s="85"/>
      <c r="G81" s="85"/>
    </row>
    <row r="82" spans="1:7" ht="16">
      <c r="A82" s="85"/>
      <c r="B82" t="str">
        <f>_xlfn.XLOOKUP(A82,'COUNTRY CODES'!$B$2:$B$252,'COUNTRY CODES'!$A$2:$A$252,"")</f>
        <v/>
      </c>
      <c r="C82" s="1" t="s">
        <v>675</v>
      </c>
      <c r="E82" s="85"/>
      <c r="G82" s="85"/>
    </row>
    <row r="83" spans="1:7" ht="16">
      <c r="A83" s="85"/>
      <c r="B83" t="str">
        <f>_xlfn.XLOOKUP(A83,'COUNTRY CODES'!$B$2:$B$252,'COUNTRY CODES'!$A$2:$A$252,"")</f>
        <v/>
      </c>
      <c r="C83" s="1" t="s">
        <v>675</v>
      </c>
      <c r="E83" s="85"/>
      <c r="G83" s="85"/>
    </row>
    <row r="84" spans="1:7" ht="16">
      <c r="A84" s="85"/>
      <c r="B84" t="str">
        <f>_xlfn.XLOOKUP(A84,'COUNTRY CODES'!$B$2:$B$252,'COUNTRY CODES'!$A$2:$A$252,"")</f>
        <v/>
      </c>
      <c r="C84" s="1" t="s">
        <v>675</v>
      </c>
      <c r="E84" s="85"/>
      <c r="G84" s="85"/>
    </row>
    <row r="85" spans="1:7" ht="16">
      <c r="A85" s="85"/>
      <c r="B85" t="str">
        <f>_xlfn.XLOOKUP(A85,'COUNTRY CODES'!$B$2:$B$252,'COUNTRY CODES'!$A$2:$A$252,"")</f>
        <v/>
      </c>
      <c r="C85" s="1" t="s">
        <v>675</v>
      </c>
      <c r="E85" s="85"/>
      <c r="G85" s="85"/>
    </row>
    <row r="86" spans="1:7" ht="16">
      <c r="A86" s="85"/>
      <c r="B86" t="str">
        <f>_xlfn.XLOOKUP(A86,'COUNTRY CODES'!$B$2:$B$252,'COUNTRY CODES'!$A$2:$A$252,"")</f>
        <v/>
      </c>
      <c r="C86" s="1" t="s">
        <v>675</v>
      </c>
      <c r="E86" s="85"/>
      <c r="F86" s="85"/>
      <c r="G86" s="85"/>
    </row>
    <row r="87" spans="1:7" ht="16">
      <c r="A87" s="85"/>
      <c r="B87" t="str">
        <f>_xlfn.XLOOKUP(A87,'COUNTRY CODES'!$B$2:$B$252,'COUNTRY CODES'!$A$2:$A$252,"")</f>
        <v/>
      </c>
      <c r="C87" s="1" t="s">
        <v>675</v>
      </c>
      <c r="E87" s="85"/>
      <c r="F87" s="85"/>
      <c r="G87" s="85"/>
    </row>
    <row r="88" spans="1:7" ht="16">
      <c r="A88" s="85"/>
      <c r="B88" t="str">
        <f>_xlfn.XLOOKUP(A88,'COUNTRY CODES'!$B$2:$B$252,'COUNTRY CODES'!$A$2:$A$252,"")</f>
        <v/>
      </c>
      <c r="C88" s="1" t="s">
        <v>675</v>
      </c>
      <c r="E88" s="85"/>
      <c r="G88" s="85"/>
    </row>
    <row r="89" spans="1:7" ht="16">
      <c r="A89" s="85"/>
      <c r="B89" t="str">
        <f>_xlfn.XLOOKUP(A89,'COUNTRY CODES'!$B$2:$B$252,'COUNTRY CODES'!$A$2:$A$252,"")</f>
        <v/>
      </c>
      <c r="C89" s="1" t="s">
        <v>675</v>
      </c>
      <c r="E89" s="85"/>
      <c r="G89" s="85"/>
    </row>
    <row r="90" spans="1:7" ht="16">
      <c r="A90" s="85"/>
      <c r="B90" t="str">
        <f>_xlfn.XLOOKUP(A90,'COUNTRY CODES'!$B$2:$B$252,'COUNTRY CODES'!$A$2:$A$252,"")</f>
        <v/>
      </c>
      <c r="C90" s="1" t="s">
        <v>675</v>
      </c>
      <c r="E90" s="85"/>
      <c r="G90" s="85"/>
    </row>
    <row r="91" spans="1:7" ht="16">
      <c r="A91" s="85"/>
      <c r="B91" t="str">
        <f>_xlfn.XLOOKUP(A91,'COUNTRY CODES'!$B$2:$B$252,'COUNTRY CODES'!$A$2:$A$252,"")</f>
        <v/>
      </c>
      <c r="C91" s="1" t="s">
        <v>675</v>
      </c>
      <c r="E91" s="85"/>
      <c r="F91" s="85"/>
      <c r="G91" s="85"/>
    </row>
    <row r="92" spans="1:7" ht="16">
      <c r="A92" s="85"/>
      <c r="B92" t="str">
        <f>_xlfn.XLOOKUP(A92,'COUNTRY CODES'!$B$2:$B$252,'COUNTRY CODES'!$A$2:$A$252,"")</f>
        <v/>
      </c>
      <c r="C92" s="1" t="s">
        <v>675</v>
      </c>
      <c r="E92" s="85"/>
      <c r="G92" s="85"/>
    </row>
    <row r="93" spans="1:7" ht="16">
      <c r="A93" s="85"/>
      <c r="B93" t="str">
        <f>_xlfn.XLOOKUP(A93,'COUNTRY CODES'!$B$2:$B$252,'COUNTRY CODES'!$A$2:$A$252,"")</f>
        <v/>
      </c>
      <c r="C93" s="1" t="s">
        <v>675</v>
      </c>
      <c r="E93" s="85"/>
      <c r="G93" s="85"/>
    </row>
    <row r="94" spans="1:7" ht="16">
      <c r="A94" s="85"/>
      <c r="B94" t="str">
        <f>_xlfn.XLOOKUP(A94,'COUNTRY CODES'!$B$2:$B$252,'COUNTRY CODES'!$A$2:$A$252,"")</f>
        <v/>
      </c>
      <c r="C94" s="1" t="s">
        <v>675</v>
      </c>
      <c r="E94" s="85"/>
      <c r="G94" s="85"/>
    </row>
    <row r="95" spans="1:7" ht="16">
      <c r="A95" s="85"/>
      <c r="B95" t="str">
        <f>_xlfn.XLOOKUP(A95,'COUNTRY CODES'!$B$2:$B$252,'COUNTRY CODES'!$A$2:$A$252,"")</f>
        <v/>
      </c>
      <c r="C95" s="1" t="s">
        <v>675</v>
      </c>
      <c r="E95" s="85"/>
      <c r="G95" s="85"/>
    </row>
    <row r="96" spans="1:7" ht="16">
      <c r="A96" s="85"/>
      <c r="B96" t="str">
        <f>_xlfn.XLOOKUP(A96,'COUNTRY CODES'!$B$2:$B$252,'COUNTRY CODES'!$A$2:$A$252,"")</f>
        <v/>
      </c>
      <c r="C96" s="1" t="s">
        <v>675</v>
      </c>
      <c r="E96" s="85"/>
      <c r="G96" s="85"/>
    </row>
    <row r="97" spans="1:7" ht="16">
      <c r="A97" s="85"/>
      <c r="B97" t="str">
        <f>_xlfn.XLOOKUP(A97,'COUNTRY CODES'!$B$2:$B$252,'COUNTRY CODES'!$A$2:$A$252,"")</f>
        <v/>
      </c>
      <c r="C97" s="1" t="s">
        <v>675</v>
      </c>
      <c r="E97" s="85"/>
      <c r="G97" s="85"/>
    </row>
    <row r="98" spans="1:7" ht="16">
      <c r="A98" s="85"/>
      <c r="B98" t="str">
        <f>_xlfn.XLOOKUP(A98,'COUNTRY CODES'!$B$2:$B$252,'COUNTRY CODES'!$A$2:$A$252,"")</f>
        <v/>
      </c>
      <c r="C98" s="1" t="s">
        <v>675</v>
      </c>
      <c r="E98" s="85"/>
      <c r="G98" s="85"/>
    </row>
    <row r="99" spans="1:7" ht="16">
      <c r="A99" s="85"/>
      <c r="B99" t="str">
        <f>_xlfn.XLOOKUP(A99,'COUNTRY CODES'!$B$2:$B$252,'COUNTRY CODES'!$A$2:$A$252,"")</f>
        <v/>
      </c>
      <c r="C99" s="1" t="s">
        <v>675</v>
      </c>
      <c r="E99" s="85"/>
      <c r="G99" s="85"/>
    </row>
    <row r="100" spans="1:7" ht="16">
      <c r="A100" s="85"/>
      <c r="B100" t="str">
        <f>_xlfn.XLOOKUP(A100,'COUNTRY CODES'!$B$2:$B$252,'COUNTRY CODES'!$A$2:$A$252,"")</f>
        <v/>
      </c>
      <c r="C100" s="1" t="s">
        <v>675</v>
      </c>
      <c r="E100" s="85"/>
      <c r="G100" s="85"/>
    </row>
    <row r="101" spans="1:7" ht="16">
      <c r="A101" s="85"/>
      <c r="B101" t="str">
        <f>_xlfn.XLOOKUP(A101,'COUNTRY CODES'!$B$2:$B$252,'COUNTRY CODES'!$A$2:$A$252,"")</f>
        <v/>
      </c>
      <c r="C101" s="1" t="s">
        <v>675</v>
      </c>
      <c r="E101" s="85"/>
      <c r="G101" s="85"/>
    </row>
    <row r="102" spans="1:7" ht="16">
      <c r="A102" s="85"/>
      <c r="B102" t="str">
        <f>_xlfn.XLOOKUP(A102,'COUNTRY CODES'!$B$2:$B$252,'COUNTRY CODES'!$A$2:$A$252,"")</f>
        <v/>
      </c>
      <c r="C102" s="1" t="s">
        <v>675</v>
      </c>
      <c r="E102" s="85"/>
      <c r="G102" s="85"/>
    </row>
    <row r="103" spans="1:7" ht="16">
      <c r="A103" s="85"/>
      <c r="B103" t="str">
        <f>_xlfn.XLOOKUP(A103,'COUNTRY CODES'!$B$2:$B$252,'COUNTRY CODES'!$A$2:$A$252,"")</f>
        <v/>
      </c>
      <c r="C103" s="1" t="s">
        <v>675</v>
      </c>
      <c r="E103" s="85"/>
      <c r="G103" s="85"/>
    </row>
    <row r="104" spans="1:7" ht="16">
      <c r="A104" s="85"/>
      <c r="B104" t="str">
        <f>_xlfn.XLOOKUP(A104,'COUNTRY CODES'!$B$2:$B$252,'COUNTRY CODES'!$A$2:$A$252,"")</f>
        <v/>
      </c>
      <c r="C104" s="1" t="s">
        <v>675</v>
      </c>
      <c r="E104" s="85"/>
      <c r="G104" s="85"/>
    </row>
    <row r="105" spans="1:7" ht="16">
      <c r="A105" s="85"/>
      <c r="B105" t="str">
        <f>_xlfn.XLOOKUP(A105,'COUNTRY CODES'!$B$2:$B$252,'COUNTRY CODES'!$A$2:$A$252,"")</f>
        <v/>
      </c>
      <c r="C105" s="1" t="s">
        <v>675</v>
      </c>
      <c r="E105" s="85"/>
      <c r="G105" s="85"/>
    </row>
    <row r="106" spans="1:7" ht="16">
      <c r="A106" s="85"/>
      <c r="B106" t="str">
        <f>_xlfn.XLOOKUP(A106,'COUNTRY CODES'!$B$2:$B$252,'COUNTRY CODES'!$A$2:$A$252,"")</f>
        <v/>
      </c>
      <c r="C106" s="1" t="s">
        <v>675</v>
      </c>
      <c r="E106" s="85"/>
      <c r="G106" s="85"/>
    </row>
    <row r="107" spans="1:7" ht="16">
      <c r="A107" s="85"/>
      <c r="B107" t="str">
        <f>_xlfn.XLOOKUP(A107,'COUNTRY CODES'!$B$2:$B$252,'COUNTRY CODES'!$A$2:$A$252,"")</f>
        <v/>
      </c>
      <c r="C107" s="1" t="s">
        <v>675</v>
      </c>
      <c r="E107" s="85"/>
      <c r="G107" s="85"/>
    </row>
    <row r="108" spans="1:7" ht="16">
      <c r="A108" s="85"/>
      <c r="B108" t="str">
        <f>_xlfn.XLOOKUP(A108,'COUNTRY CODES'!$B$2:$B$252,'COUNTRY CODES'!$A$2:$A$252,"")</f>
        <v/>
      </c>
      <c r="C108" s="1" t="s">
        <v>675</v>
      </c>
      <c r="E108" s="85"/>
      <c r="G108" s="85"/>
    </row>
    <row r="109" spans="1:7" ht="16">
      <c r="A109" s="85"/>
      <c r="B109" t="str">
        <f>_xlfn.XLOOKUP(A109,'COUNTRY CODES'!$B$2:$B$252,'COUNTRY CODES'!$A$2:$A$252,"")</f>
        <v/>
      </c>
      <c r="C109" s="1" t="s">
        <v>675</v>
      </c>
      <c r="E109" s="85"/>
      <c r="G109" s="85"/>
    </row>
    <row r="110" spans="1:7" ht="16">
      <c r="A110" s="85"/>
      <c r="B110" t="str">
        <f>_xlfn.XLOOKUP(A110,'COUNTRY CODES'!$B$2:$B$252,'COUNTRY CODES'!$A$2:$A$252,"")</f>
        <v/>
      </c>
      <c r="C110" s="1" t="s">
        <v>675</v>
      </c>
      <c r="E110" s="85"/>
      <c r="G110" s="85"/>
    </row>
    <row r="111" spans="1:7" ht="16">
      <c r="A111" s="85"/>
      <c r="B111" t="str">
        <f>_xlfn.XLOOKUP(A111,'COUNTRY CODES'!$B$2:$B$252,'COUNTRY CODES'!$A$2:$A$252,"")</f>
        <v/>
      </c>
      <c r="C111" s="1" t="s">
        <v>675</v>
      </c>
      <c r="E111" s="85"/>
      <c r="G111" s="85"/>
    </row>
    <row r="112" spans="1:7" ht="16">
      <c r="A112" s="85"/>
      <c r="B112" t="str">
        <f>_xlfn.XLOOKUP(A112,'COUNTRY CODES'!$B$2:$B$252,'COUNTRY CODES'!$A$2:$A$252,"")</f>
        <v/>
      </c>
      <c r="C112" s="1" t="s">
        <v>675</v>
      </c>
      <c r="E112" s="85"/>
      <c r="F112" s="85"/>
      <c r="G112" s="85"/>
    </row>
    <row r="113" spans="1:7" ht="16">
      <c r="A113" s="85"/>
      <c r="B113" t="str">
        <f>_xlfn.XLOOKUP(A113,'COUNTRY CODES'!$B$2:$B$252,'COUNTRY CODES'!$A$2:$A$252,"")</f>
        <v/>
      </c>
      <c r="C113" s="1" t="s">
        <v>675</v>
      </c>
      <c r="E113" s="85"/>
      <c r="G113" s="85"/>
    </row>
    <row r="114" spans="1:7" ht="16">
      <c r="A114" s="85"/>
      <c r="B114" t="str">
        <f>_xlfn.XLOOKUP(A114,'COUNTRY CODES'!$B$2:$B$252,'COUNTRY CODES'!$A$2:$A$252,"")</f>
        <v/>
      </c>
      <c r="C114" s="1" t="s">
        <v>675</v>
      </c>
      <c r="E114" s="85"/>
      <c r="F114" s="85"/>
      <c r="G114" s="85"/>
    </row>
    <row r="115" spans="1:7" ht="16">
      <c r="A115" s="85"/>
      <c r="B115" t="str">
        <f>_xlfn.XLOOKUP(A115,'COUNTRY CODES'!$B$2:$B$252,'COUNTRY CODES'!$A$2:$A$252,"")</f>
        <v/>
      </c>
      <c r="C115" s="1" t="s">
        <v>675</v>
      </c>
      <c r="E115" s="85"/>
      <c r="F115" s="85"/>
      <c r="G115" s="85"/>
    </row>
    <row r="116" spans="1:7" ht="16">
      <c r="A116" s="85"/>
      <c r="B116" t="str">
        <f>_xlfn.XLOOKUP(A116,'COUNTRY CODES'!$B$2:$B$252,'COUNTRY CODES'!$A$2:$A$252,"")</f>
        <v/>
      </c>
      <c r="C116" s="1" t="s">
        <v>675</v>
      </c>
      <c r="E116" s="85"/>
      <c r="G116" s="85"/>
    </row>
    <row r="117" spans="1:7" ht="16">
      <c r="A117" s="85"/>
      <c r="B117" t="str">
        <f>_xlfn.XLOOKUP(A117,'COUNTRY CODES'!$B$2:$B$252,'COUNTRY CODES'!$A$2:$A$252,"")</f>
        <v/>
      </c>
      <c r="C117" s="1" t="s">
        <v>675</v>
      </c>
      <c r="E117" s="85"/>
      <c r="G117" s="85"/>
    </row>
    <row r="118" spans="1:7" ht="16">
      <c r="A118" s="85"/>
      <c r="B118" t="str">
        <f>_xlfn.XLOOKUP(A118,'COUNTRY CODES'!$B$2:$B$252,'COUNTRY CODES'!$A$2:$A$252,"")</f>
        <v/>
      </c>
      <c r="C118" s="1" t="s">
        <v>675</v>
      </c>
      <c r="E118" s="85"/>
      <c r="G118" s="85"/>
    </row>
    <row r="119" spans="1:7" ht="16">
      <c r="A119" s="85"/>
      <c r="B119" t="str">
        <f>_xlfn.XLOOKUP(A119,'COUNTRY CODES'!$B$2:$B$252,'COUNTRY CODES'!$A$2:$A$252,"")</f>
        <v/>
      </c>
      <c r="C119" s="1" t="s">
        <v>675</v>
      </c>
      <c r="E119" s="85"/>
      <c r="G119" s="85"/>
    </row>
    <row r="120" spans="1:7" ht="16">
      <c r="A120" s="85"/>
      <c r="B120" t="str">
        <f>_xlfn.XLOOKUP(A120,'COUNTRY CODES'!$B$2:$B$252,'COUNTRY CODES'!$A$2:$A$252,"")</f>
        <v/>
      </c>
      <c r="C120" s="1" t="s">
        <v>675</v>
      </c>
      <c r="E120" s="85"/>
      <c r="G120" s="85"/>
    </row>
    <row r="121" spans="1:7" ht="16">
      <c r="A121" s="85"/>
      <c r="B121" t="str">
        <f>_xlfn.XLOOKUP(A121,'COUNTRY CODES'!$B$2:$B$252,'COUNTRY CODES'!$A$2:$A$252,"")</f>
        <v/>
      </c>
      <c r="C121" s="1" t="s">
        <v>675</v>
      </c>
      <c r="E121" s="85"/>
      <c r="G121" s="85"/>
    </row>
    <row r="122" spans="1:7" ht="16">
      <c r="A122" s="85"/>
      <c r="B122" t="str">
        <f>_xlfn.XLOOKUP(A122,'COUNTRY CODES'!$B$2:$B$252,'COUNTRY CODES'!$A$2:$A$252,"")</f>
        <v/>
      </c>
      <c r="C122" s="1" t="s">
        <v>675</v>
      </c>
      <c r="E122" s="85"/>
      <c r="G122" s="85"/>
    </row>
    <row r="123" spans="1:7" ht="16">
      <c r="A123" s="85"/>
      <c r="B123" t="str">
        <f>_xlfn.XLOOKUP(A123,'COUNTRY CODES'!$B$2:$B$252,'COUNTRY CODES'!$A$2:$A$252,"")</f>
        <v/>
      </c>
      <c r="C123" s="1" t="s">
        <v>675</v>
      </c>
      <c r="E123" s="85"/>
      <c r="G123" s="85"/>
    </row>
    <row r="124" spans="1:7" ht="16">
      <c r="A124" s="85"/>
      <c r="B124" t="str">
        <f>_xlfn.XLOOKUP(A124,'COUNTRY CODES'!$B$2:$B$252,'COUNTRY CODES'!$A$2:$A$252,"")</f>
        <v/>
      </c>
      <c r="C124" s="1" t="s">
        <v>675</v>
      </c>
      <c r="E124" s="85"/>
      <c r="G124" s="85"/>
    </row>
    <row r="125" spans="1:7" ht="16">
      <c r="A125" s="85"/>
      <c r="B125" t="str">
        <f>_xlfn.XLOOKUP(A125,'COUNTRY CODES'!$B$2:$B$252,'COUNTRY CODES'!$A$2:$A$252,"")</f>
        <v/>
      </c>
      <c r="C125" s="1" t="s">
        <v>675</v>
      </c>
      <c r="E125" s="85"/>
      <c r="G125" s="85"/>
    </row>
    <row r="126" spans="1:7" ht="16">
      <c r="A126" s="85"/>
      <c r="B126" t="str">
        <f>_xlfn.XLOOKUP(A126,'COUNTRY CODES'!$B$2:$B$252,'COUNTRY CODES'!$A$2:$A$252,"")</f>
        <v/>
      </c>
      <c r="C126" s="1" t="s">
        <v>675</v>
      </c>
      <c r="E126" s="85"/>
      <c r="G126" s="85"/>
    </row>
    <row r="127" spans="1:7" ht="16">
      <c r="B127" t="str">
        <f>_xlfn.XLOOKUP(A127,'COUNTRY CODES'!$B$2:$B$252,'COUNTRY CODES'!$A$2:$A$252,"")</f>
        <v/>
      </c>
      <c r="E127" s="85"/>
      <c r="F127" s="85"/>
      <c r="G127" s="85"/>
    </row>
    <row r="128" spans="1:7" ht="16">
      <c r="E128" s="85"/>
      <c r="G128" s="85"/>
    </row>
    <row r="129" spans="5:7" ht="16">
      <c r="E129" s="85"/>
      <c r="F129" s="85"/>
      <c r="G129" s="85"/>
    </row>
    <row r="130" spans="5:7" ht="16">
      <c r="E130" s="85"/>
      <c r="G130" s="85"/>
    </row>
  </sheetData>
  <sortState xmlns:xlrd2="http://schemas.microsoft.com/office/spreadsheetml/2017/richdata2" ref="A11:A80">
    <sortCondition ref="A80"/>
  </sortState>
  <dataConsolidate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DESCRIPTIVE STATS</vt:lpstr>
      <vt:lpstr>COUNTRY CODES</vt:lpstr>
      <vt:lpstr>ADMIN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Johnson</cp:lastModifiedBy>
  <dcterms:created xsi:type="dcterms:W3CDTF">2015-06-05T18:17:00Z</dcterms:created>
  <dcterms:modified xsi:type="dcterms:W3CDTF">2024-02-06T14:05:25Z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