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ffy\OneDrive\Aurther breeding project\Worksheets\"/>
    </mc:Choice>
  </mc:AlternateContent>
  <bookViews>
    <workbookView xWindow="0" yWindow="0" windowWidth="12000" windowHeight="5100" firstSheet="2" activeTab="5"/>
  </bookViews>
  <sheets>
    <sheet name="Bird costing" sheetId="1" r:id="rId1"/>
    <sheet name="Sensitivity Analysis" sheetId="2" r:id="rId2"/>
    <sheet name="Projected income " sheetId="3" r:id="rId3"/>
    <sheet name="Balance Sheet" sheetId="4" r:id="rId4"/>
    <sheet name="Payback period" sheetId="5" r:id="rId5"/>
    <sheet name="Net Present Value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9" i="6" l="1"/>
  <c r="B7" i="6"/>
  <c r="B6" i="6"/>
  <c r="B5" i="6"/>
  <c r="B4" i="6"/>
  <c r="B3" i="6"/>
  <c r="B2" i="6"/>
  <c r="F11" i="5" l="1"/>
  <c r="I11" i="5"/>
  <c r="I6" i="5"/>
  <c r="C6" i="5"/>
  <c r="C7" i="5" s="1"/>
  <c r="F6" i="5"/>
  <c r="H38" i="4"/>
  <c r="H32" i="4"/>
  <c r="H18" i="4"/>
  <c r="H11" i="4"/>
  <c r="H20" i="4" s="1"/>
  <c r="H4" i="4"/>
  <c r="D38" i="4"/>
  <c r="D32" i="4"/>
  <c r="E32" i="4"/>
  <c r="F32" i="4"/>
  <c r="G32" i="4"/>
  <c r="E38" i="4"/>
  <c r="F38" i="4"/>
  <c r="G38" i="4"/>
  <c r="E18" i="4"/>
  <c r="F18" i="4"/>
  <c r="G18" i="4"/>
  <c r="D18" i="4"/>
  <c r="E11" i="4"/>
  <c r="E20" i="4" s="1"/>
  <c r="F11" i="4"/>
  <c r="F20" i="4" s="1"/>
  <c r="G11" i="4"/>
  <c r="D6" i="4"/>
  <c r="D11" i="4" s="1"/>
  <c r="I6" i="1"/>
  <c r="C11" i="5" l="1"/>
  <c r="D20" i="4"/>
  <c r="G20" i="4"/>
  <c r="E4" i="4"/>
  <c r="F4" i="4" s="1"/>
  <c r="G4" i="4" s="1"/>
  <c r="E12" i="3" l="1"/>
  <c r="D12" i="3"/>
  <c r="C12" i="3"/>
  <c r="E8" i="3"/>
  <c r="E9" i="3"/>
  <c r="E17" i="3" s="1"/>
  <c r="E10" i="3"/>
  <c r="E11" i="3"/>
  <c r="E18" i="3"/>
  <c r="E19" i="3"/>
  <c r="E20" i="3"/>
  <c r="E21" i="3"/>
  <c r="E22" i="3"/>
  <c r="E23" i="3"/>
  <c r="C18" i="3"/>
  <c r="C19" i="3"/>
  <c r="C20" i="3"/>
  <c r="C21" i="3"/>
  <c r="C23" i="3"/>
  <c r="C11" i="3"/>
  <c r="C10" i="3"/>
  <c r="C9" i="3"/>
  <c r="C8" i="3"/>
  <c r="C6" i="3"/>
  <c r="C5" i="3"/>
  <c r="C24" i="3" s="1"/>
  <c r="D4" i="3"/>
  <c r="E4" i="3" s="1"/>
  <c r="A12" i="3"/>
  <c r="A23" i="3"/>
  <c r="C22" i="3"/>
  <c r="B9" i="1"/>
  <c r="A17" i="3"/>
  <c r="D22" i="2"/>
  <c r="E22" i="2"/>
  <c r="C22" i="2"/>
  <c r="B14" i="1"/>
  <c r="A31" i="3"/>
  <c r="A6" i="3"/>
  <c r="A7" i="3"/>
  <c r="A8" i="3"/>
  <c r="A9" i="3"/>
  <c r="A10" i="3"/>
  <c r="A11" i="3"/>
  <c r="A14" i="3"/>
  <c r="A16" i="3"/>
  <c r="A18" i="3"/>
  <c r="A19" i="3"/>
  <c r="A20" i="3"/>
  <c r="A21" i="3"/>
  <c r="A22" i="3"/>
  <c r="A24" i="3"/>
  <c r="A25" i="3"/>
  <c r="A26" i="3"/>
  <c r="A27" i="3"/>
  <c r="A5" i="3"/>
  <c r="E28" i="2"/>
  <c r="E26" i="2"/>
  <c r="E15" i="2"/>
  <c r="E13" i="2"/>
  <c r="E7" i="2"/>
  <c r="B3" i="1"/>
  <c r="B24" i="2"/>
  <c r="D24" i="2" s="1"/>
  <c r="B7" i="2"/>
  <c r="D7" i="2" s="1"/>
  <c r="B13" i="2"/>
  <c r="D13" i="2" s="1"/>
  <c r="B15" i="2"/>
  <c r="D15" i="2" s="1"/>
  <c r="B26" i="2"/>
  <c r="D26" i="2" s="1"/>
  <c r="B28" i="2"/>
  <c r="D28" i="2" s="1"/>
  <c r="B21" i="1"/>
  <c r="C24" i="2" s="1"/>
  <c r="E24" i="2" s="1"/>
  <c r="C8" i="2"/>
  <c r="E8" i="2" s="1"/>
  <c r="C9" i="2"/>
  <c r="E9" i="2" s="1"/>
  <c r="C10" i="2"/>
  <c r="B10" i="2" s="1"/>
  <c r="D10" i="2" s="1"/>
  <c r="C11" i="2"/>
  <c r="B11" i="2" s="1"/>
  <c r="D11" i="2" s="1"/>
  <c r="C12" i="2"/>
  <c r="E12" i="2" s="1"/>
  <c r="C18" i="2"/>
  <c r="E18" i="2" s="1"/>
  <c r="C19" i="2"/>
  <c r="B19" i="2" s="1"/>
  <c r="D19" i="2" s="1"/>
  <c r="C20" i="2"/>
  <c r="B20" i="2" s="1"/>
  <c r="D20" i="2" s="1"/>
  <c r="C21" i="2"/>
  <c r="E21" i="2" s="1"/>
  <c r="C23" i="2"/>
  <c r="E23" i="2" s="1"/>
  <c r="C25" i="2"/>
  <c r="B25" i="2" s="1"/>
  <c r="D25" i="2" s="1"/>
  <c r="C27" i="2"/>
  <c r="B27" i="2" s="1"/>
  <c r="D27" i="2" s="1"/>
  <c r="C5" i="2"/>
  <c r="A6" i="2"/>
  <c r="A7" i="2"/>
  <c r="A8" i="2"/>
  <c r="A9" i="2"/>
  <c r="A10" i="2"/>
  <c r="A11" i="2"/>
  <c r="A12" i="2"/>
  <c r="A14" i="2"/>
  <c r="A16" i="2"/>
  <c r="A18" i="2"/>
  <c r="A19" i="2"/>
  <c r="A20" i="2"/>
  <c r="A21" i="2"/>
  <c r="A22" i="2"/>
  <c r="A23" i="2"/>
  <c r="A24" i="2"/>
  <c r="A25" i="2"/>
  <c r="A26" i="2"/>
  <c r="A27" i="2"/>
  <c r="A29" i="2"/>
  <c r="A31" i="2"/>
  <c r="B13" i="1" l="1"/>
  <c r="D23" i="3"/>
  <c r="C17" i="3"/>
  <c r="D10" i="3"/>
  <c r="D19" i="3"/>
  <c r="C14" i="3"/>
  <c r="D9" i="3"/>
  <c r="D21" i="3"/>
  <c r="D8" i="3"/>
  <c r="D22" i="3"/>
  <c r="D20" i="3"/>
  <c r="D18" i="3"/>
  <c r="D11" i="3"/>
  <c r="D17" i="3" s="1"/>
  <c r="D5" i="3"/>
  <c r="F4" i="3"/>
  <c r="E6" i="3"/>
  <c r="E5" i="3"/>
  <c r="D6" i="3"/>
  <c r="C6" i="2"/>
  <c r="E6" i="2" s="1"/>
  <c r="E14" i="2" s="1"/>
  <c r="B22" i="2"/>
  <c r="B18" i="2"/>
  <c r="D18" i="2" s="1"/>
  <c r="E19" i="2"/>
  <c r="B9" i="2"/>
  <c r="D9" i="2" s="1"/>
  <c r="B23" i="2"/>
  <c r="D23" i="2" s="1"/>
  <c r="E10" i="2"/>
  <c r="E27" i="2"/>
  <c r="B12" i="2"/>
  <c r="B8" i="2"/>
  <c r="E11" i="2"/>
  <c r="E20" i="2"/>
  <c r="B21" i="2"/>
  <c r="D21" i="2" s="1"/>
  <c r="E25" i="2"/>
  <c r="D9" i="1"/>
  <c r="D6" i="1"/>
  <c r="D7" i="1"/>
  <c r="D8" i="1"/>
  <c r="D5" i="1"/>
  <c r="E24" i="3" l="1"/>
  <c r="E16" i="3" s="1"/>
  <c r="E14" i="3"/>
  <c r="F8" i="3"/>
  <c r="F18" i="3"/>
  <c r="F22" i="3"/>
  <c r="F11" i="3"/>
  <c r="F21" i="3"/>
  <c r="F10" i="3"/>
  <c r="F20" i="3"/>
  <c r="F12" i="3"/>
  <c r="F9" i="3"/>
  <c r="F19" i="3"/>
  <c r="F23" i="3"/>
  <c r="D14" i="3"/>
  <c r="D24" i="3"/>
  <c r="D16" i="3" s="1"/>
  <c r="F5" i="3"/>
  <c r="G4" i="3"/>
  <c r="F6" i="3"/>
  <c r="D12" i="2"/>
  <c r="B6" i="2"/>
  <c r="D8" i="2"/>
  <c r="D13" i="1"/>
  <c r="C16" i="2"/>
  <c r="B16" i="2" s="1"/>
  <c r="D3" i="1"/>
  <c r="D11" i="1" s="1"/>
  <c r="B11" i="1"/>
  <c r="E29" i="3" l="1"/>
  <c r="E31" i="3" s="1"/>
  <c r="F14" i="3"/>
  <c r="F24" i="3"/>
  <c r="F17" i="3"/>
  <c r="F16" i="3" s="1"/>
  <c r="G12" i="3"/>
  <c r="G9" i="3"/>
  <c r="G19" i="3"/>
  <c r="G23" i="3"/>
  <c r="G8" i="3"/>
  <c r="G18" i="3"/>
  <c r="G22" i="3"/>
  <c r="G11" i="3"/>
  <c r="G17" i="3" s="1"/>
  <c r="G21" i="3"/>
  <c r="G10" i="3"/>
  <c r="G20" i="3"/>
  <c r="D29" i="3"/>
  <c r="D31" i="3" s="1"/>
  <c r="G6" i="3"/>
  <c r="G5" i="3"/>
  <c r="H4" i="3"/>
  <c r="C14" i="2"/>
  <c r="B26" i="1"/>
  <c r="D26" i="1"/>
  <c r="E16" i="2"/>
  <c r="E29" i="2" s="1"/>
  <c r="E31" i="2" s="1"/>
  <c r="D16" i="2"/>
  <c r="D6" i="2"/>
  <c r="D14" i="2" s="1"/>
  <c r="B14" i="2"/>
  <c r="F29" i="3" l="1"/>
  <c r="F31" i="3" s="1"/>
  <c r="H8" i="3"/>
  <c r="H12" i="3"/>
  <c r="H19" i="3"/>
  <c r="H23" i="3"/>
  <c r="H21" i="3"/>
  <c r="H11" i="3"/>
  <c r="H20" i="3"/>
  <c r="H22" i="3"/>
  <c r="H9" i="3"/>
  <c r="H10" i="3"/>
  <c r="H18" i="3"/>
  <c r="G14" i="3"/>
  <c r="G24" i="3"/>
  <c r="G16" i="3" s="1"/>
  <c r="J4" i="3"/>
  <c r="H6" i="3"/>
  <c r="H5" i="3"/>
  <c r="D29" i="2"/>
  <c r="D31" i="2" s="1"/>
  <c r="B29" i="2"/>
  <c r="B31" i="2" s="1"/>
  <c r="B28" i="1"/>
  <c r="C29" i="2"/>
  <c r="C31" i="2" s="1"/>
  <c r="C16" i="3"/>
  <c r="C29" i="3" s="1"/>
  <c r="G29" i="3" l="1"/>
  <c r="G31" i="3" s="1"/>
  <c r="H14" i="3"/>
  <c r="H24" i="3"/>
  <c r="J9" i="3"/>
  <c r="J20" i="3"/>
  <c r="J8" i="3"/>
  <c r="J22" i="3"/>
  <c r="J12" i="3"/>
  <c r="J10" i="3"/>
  <c r="J18" i="3"/>
  <c r="J11" i="3"/>
  <c r="J19" i="3"/>
  <c r="J21" i="3"/>
  <c r="J23" i="3"/>
  <c r="H17" i="3"/>
  <c r="H16" i="3" s="1"/>
  <c r="K4" i="3"/>
  <c r="J5" i="3"/>
  <c r="J6" i="3"/>
  <c r="C31" i="3"/>
  <c r="H29" i="3" l="1"/>
  <c r="H31" i="3" s="1"/>
  <c r="D25" i="4"/>
  <c r="D26" i="4" s="1"/>
  <c r="D40" i="4" s="1"/>
  <c r="J17" i="3"/>
  <c r="J14" i="3"/>
  <c r="J24" i="3"/>
  <c r="J16" i="3" s="1"/>
  <c r="K8" i="3"/>
  <c r="K9" i="3"/>
  <c r="K10" i="3"/>
  <c r="K11" i="3"/>
  <c r="K17" i="3" s="1"/>
  <c r="K12" i="3"/>
  <c r="K18" i="3"/>
  <c r="K19" i="3"/>
  <c r="K20" i="3"/>
  <c r="K21" i="3"/>
  <c r="K22" i="3"/>
  <c r="K23" i="3"/>
  <c r="L4" i="3"/>
  <c r="K6" i="3"/>
  <c r="K5" i="3"/>
  <c r="J29" i="3" l="1"/>
  <c r="L10" i="3"/>
  <c r="L21" i="3"/>
  <c r="L9" i="3"/>
  <c r="L18" i="3"/>
  <c r="L23" i="3"/>
  <c r="L8" i="3"/>
  <c r="L20" i="3"/>
  <c r="L11" i="3"/>
  <c r="L19" i="3"/>
  <c r="L22" i="3"/>
  <c r="L12" i="3"/>
  <c r="K14" i="3"/>
  <c r="K24" i="3"/>
  <c r="K16" i="3" s="1"/>
  <c r="M4" i="3"/>
  <c r="L6" i="3"/>
  <c r="L5" i="3"/>
  <c r="J31" i="3" l="1"/>
  <c r="K29" i="3"/>
  <c r="K31" i="3" s="1"/>
  <c r="M11" i="3"/>
  <c r="M18" i="3"/>
  <c r="M22" i="3"/>
  <c r="M10" i="3"/>
  <c r="M19" i="3"/>
  <c r="M9" i="3"/>
  <c r="M12" i="3"/>
  <c r="M8" i="3"/>
  <c r="M20" i="3"/>
  <c r="M21" i="3"/>
  <c r="M23" i="3"/>
  <c r="L14" i="3"/>
  <c r="L24" i="3"/>
  <c r="L17" i="3"/>
  <c r="N4" i="3"/>
  <c r="M5" i="3"/>
  <c r="M6" i="3"/>
  <c r="L16" i="3" l="1"/>
  <c r="L29" i="3" s="1"/>
  <c r="N8" i="3"/>
  <c r="N12" i="3"/>
  <c r="N19" i="3"/>
  <c r="N23" i="3"/>
  <c r="N11" i="3"/>
  <c r="N20" i="3"/>
  <c r="N10" i="3"/>
  <c r="N18" i="3"/>
  <c r="N9" i="3"/>
  <c r="N21" i="3"/>
  <c r="N22" i="3"/>
  <c r="M17" i="3"/>
  <c r="M14" i="3"/>
  <c r="M24" i="3"/>
  <c r="O4" i="3"/>
  <c r="N6" i="3"/>
  <c r="N5" i="3"/>
  <c r="L31" i="3" l="1"/>
  <c r="N24" i="3"/>
  <c r="N14" i="3"/>
  <c r="N17" i="3"/>
  <c r="M16" i="3"/>
  <c r="M29" i="3" s="1"/>
  <c r="M31" i="3" s="1"/>
  <c r="O8" i="3"/>
  <c r="O9" i="3"/>
  <c r="O10" i="3"/>
  <c r="O11" i="3"/>
  <c r="O12" i="3"/>
  <c r="O18" i="3"/>
  <c r="O19" i="3"/>
  <c r="O20" i="3"/>
  <c r="O21" i="3"/>
  <c r="O22" i="3"/>
  <c r="O23" i="3"/>
  <c r="Q4" i="3"/>
  <c r="O6" i="3"/>
  <c r="O5" i="3"/>
  <c r="N16" i="3" l="1"/>
  <c r="N29" i="3" s="1"/>
  <c r="N31" i="3" s="1"/>
  <c r="O14" i="3"/>
  <c r="O24" i="3"/>
  <c r="Q9" i="3"/>
  <c r="Q20" i="3"/>
  <c r="Q12" i="3"/>
  <c r="Q21" i="3"/>
  <c r="Q11" i="3"/>
  <c r="Q19" i="3"/>
  <c r="Q22" i="3"/>
  <c r="Q23" i="3"/>
  <c r="Q10" i="3"/>
  <c r="Q18" i="3"/>
  <c r="Q8" i="3"/>
  <c r="O17" i="3"/>
  <c r="R4" i="3"/>
  <c r="Q6" i="3"/>
  <c r="Q5" i="3"/>
  <c r="O16" i="3" l="1"/>
  <c r="O29" i="3" s="1"/>
  <c r="E25" i="4" s="1"/>
  <c r="E26" i="4" s="1"/>
  <c r="E40" i="4" s="1"/>
  <c r="Q14" i="3"/>
  <c r="Q24" i="3"/>
  <c r="R10" i="3"/>
  <c r="R21" i="3"/>
  <c r="R8" i="3"/>
  <c r="R22" i="3"/>
  <c r="R12" i="3"/>
  <c r="R9" i="3"/>
  <c r="R23" i="3"/>
  <c r="R18" i="3"/>
  <c r="R11" i="3"/>
  <c r="R19" i="3"/>
  <c r="R20" i="3"/>
  <c r="Q17" i="3"/>
  <c r="Q16" i="3" s="1"/>
  <c r="S4" i="3"/>
  <c r="R6" i="3"/>
  <c r="R5" i="3"/>
  <c r="O31" i="3" l="1"/>
  <c r="Q29" i="3"/>
  <c r="Q31" i="3"/>
  <c r="R17" i="3"/>
  <c r="S11" i="3"/>
  <c r="S18" i="3"/>
  <c r="S22" i="3"/>
  <c r="S9" i="3"/>
  <c r="S23" i="3"/>
  <c r="S8" i="3"/>
  <c r="S19" i="3"/>
  <c r="S20" i="3"/>
  <c r="S21" i="3"/>
  <c r="S12" i="3"/>
  <c r="S10" i="3"/>
  <c r="R14" i="3"/>
  <c r="R24" i="3"/>
  <c r="R16" i="3" s="1"/>
  <c r="R29" i="3" s="1"/>
  <c r="R31" i="3" s="1"/>
  <c r="T4" i="3"/>
  <c r="S6" i="3"/>
  <c r="S5" i="3"/>
  <c r="S17" i="3" l="1"/>
  <c r="S14" i="3"/>
  <c r="S24" i="3"/>
  <c r="S16" i="3" s="1"/>
  <c r="S29" i="3" s="1"/>
  <c r="S31" i="3" s="1"/>
  <c r="T8" i="3"/>
  <c r="T9" i="3"/>
  <c r="T10" i="3"/>
  <c r="T11" i="3"/>
  <c r="T12" i="3"/>
  <c r="T18" i="3"/>
  <c r="T19" i="3"/>
  <c r="T20" i="3"/>
  <c r="T21" i="3"/>
  <c r="T22" i="3"/>
  <c r="T23" i="3"/>
  <c r="U4" i="3"/>
  <c r="T6" i="3"/>
  <c r="T5" i="3"/>
  <c r="T14" i="3" l="1"/>
  <c r="T24" i="3"/>
  <c r="U8" i="3"/>
  <c r="U12" i="3"/>
  <c r="U19" i="3"/>
  <c r="U10" i="3"/>
  <c r="U18" i="3"/>
  <c r="U9" i="3"/>
  <c r="U11" i="3"/>
  <c r="U20" i="3"/>
  <c r="U21" i="3"/>
  <c r="U22" i="3"/>
  <c r="U23" i="3"/>
  <c r="T17" i="3"/>
  <c r="T16" i="3" s="1"/>
  <c r="V4" i="3"/>
  <c r="U6" i="3"/>
  <c r="U5" i="3"/>
  <c r="T29" i="3" l="1"/>
  <c r="T31" i="3" s="1"/>
  <c r="U24" i="3"/>
  <c r="U14" i="3"/>
  <c r="U17" i="3"/>
  <c r="V9" i="3"/>
  <c r="V20" i="3"/>
  <c r="V11" i="3"/>
  <c r="V19" i="3"/>
  <c r="V10" i="3"/>
  <c r="V18" i="3"/>
  <c r="V12" i="3"/>
  <c r="V21" i="3"/>
  <c r="V22" i="3"/>
  <c r="V8" i="3"/>
  <c r="V23" i="3"/>
  <c r="X4" i="3"/>
  <c r="V5" i="3"/>
  <c r="V6" i="3"/>
  <c r="U16" i="3" l="1"/>
  <c r="U29" i="3" s="1"/>
  <c r="U31" i="3" s="1"/>
  <c r="V17" i="3"/>
  <c r="X10" i="3"/>
  <c r="X21" i="3"/>
  <c r="X12" i="3"/>
  <c r="X20" i="3"/>
  <c r="X11" i="3"/>
  <c r="X8" i="3"/>
  <c r="X23" i="3"/>
  <c r="X9" i="3"/>
  <c r="X19" i="3"/>
  <c r="X18" i="3"/>
  <c r="X22" i="3"/>
  <c r="V14" i="3"/>
  <c r="V24" i="3"/>
  <c r="V16" i="3" s="1"/>
  <c r="Y4" i="3"/>
  <c r="X6" i="3"/>
  <c r="X5" i="3"/>
  <c r="V29" i="3" l="1"/>
  <c r="V31" i="3" s="1"/>
  <c r="X17" i="3"/>
  <c r="X14" i="3"/>
  <c r="X24" i="3"/>
  <c r="X16" i="3" s="1"/>
  <c r="Y8" i="3"/>
  <c r="Y9" i="3"/>
  <c r="Y10" i="3"/>
  <c r="Y11" i="3"/>
  <c r="Y12" i="3"/>
  <c r="Y18" i="3"/>
  <c r="Y19" i="3"/>
  <c r="Y20" i="3"/>
  <c r="Y21" i="3"/>
  <c r="Y22" i="3"/>
  <c r="Y23" i="3"/>
  <c r="Z4" i="3"/>
  <c r="Y6" i="3"/>
  <c r="Y5" i="3"/>
  <c r="F25" i="4" l="1"/>
  <c r="F26" i="4" s="1"/>
  <c r="F40" i="4" s="1"/>
  <c r="X29" i="3"/>
  <c r="X31" i="3"/>
  <c r="Y14" i="3"/>
  <c r="Y24" i="3"/>
  <c r="Z11" i="3"/>
  <c r="Z18" i="3"/>
  <c r="Z22" i="3"/>
  <c r="Z8" i="3"/>
  <c r="Z21" i="3"/>
  <c r="Z23" i="3"/>
  <c r="Z12" i="3"/>
  <c r="Z9" i="3"/>
  <c r="Z19" i="3"/>
  <c r="Z20" i="3"/>
  <c r="Z10" i="3"/>
  <c r="Y17" i="3"/>
  <c r="AA4" i="3"/>
  <c r="Z6" i="3"/>
  <c r="Z5" i="3"/>
  <c r="Y16" i="3" l="1"/>
  <c r="Y29" i="3" s="1"/>
  <c r="Y31" i="3" s="1"/>
  <c r="Z14" i="3"/>
  <c r="Z24" i="3"/>
  <c r="AA8" i="3"/>
  <c r="AA12" i="3"/>
  <c r="AA19" i="3"/>
  <c r="AA9" i="3"/>
  <c r="AA22" i="3"/>
  <c r="AA10" i="3"/>
  <c r="AA18" i="3"/>
  <c r="AA11" i="3"/>
  <c r="AA23" i="3"/>
  <c r="AA20" i="3"/>
  <c r="AA21" i="3"/>
  <c r="Z17" i="3"/>
  <c r="Z16" i="3" s="1"/>
  <c r="Z29" i="3" s="1"/>
  <c r="Z31" i="3" s="1"/>
  <c r="AB4" i="3"/>
  <c r="AA6" i="3"/>
  <c r="AA5" i="3"/>
  <c r="AA17" i="3" l="1"/>
  <c r="AB9" i="3"/>
  <c r="AB20" i="3"/>
  <c r="AB10" i="3"/>
  <c r="AB18" i="3"/>
  <c r="AB8" i="3"/>
  <c r="AB21" i="3"/>
  <c r="AB22" i="3"/>
  <c r="AB11" i="3"/>
  <c r="AB23" i="3"/>
  <c r="AB12" i="3"/>
  <c r="AB19" i="3"/>
  <c r="AA24" i="3"/>
  <c r="AA16" i="3" s="1"/>
  <c r="AA14" i="3"/>
  <c r="AC4" i="3"/>
  <c r="AB5" i="3"/>
  <c r="AB6" i="3"/>
  <c r="AA29" i="3" l="1"/>
  <c r="AB14" i="3"/>
  <c r="AB24" i="3"/>
  <c r="AB17" i="3"/>
  <c r="AC8" i="3"/>
  <c r="AC9" i="3"/>
  <c r="AC10" i="3"/>
  <c r="AC11" i="3"/>
  <c r="AC12" i="3"/>
  <c r="AC18" i="3"/>
  <c r="AC19" i="3"/>
  <c r="AC20" i="3"/>
  <c r="AC21" i="3"/>
  <c r="AC22" i="3"/>
  <c r="AC23" i="3"/>
  <c r="AE4" i="3"/>
  <c r="AC6" i="3"/>
  <c r="AC5" i="3"/>
  <c r="AA31" i="3" l="1"/>
  <c r="AC14" i="3"/>
  <c r="AC24" i="3"/>
  <c r="AE10" i="3"/>
  <c r="AE21" i="3"/>
  <c r="AE11" i="3"/>
  <c r="AE19" i="3"/>
  <c r="AE9" i="3"/>
  <c r="AE18" i="3"/>
  <c r="AE12" i="3"/>
  <c r="AE20" i="3"/>
  <c r="AE8" i="3"/>
  <c r="AE22" i="3"/>
  <c r="AE23" i="3"/>
  <c r="AC17" i="3"/>
  <c r="AC16" i="3" s="1"/>
  <c r="AB16" i="3"/>
  <c r="AB29" i="3" s="1"/>
  <c r="AB31" i="3" s="1"/>
  <c r="AF4" i="3"/>
  <c r="AE6" i="3"/>
  <c r="AE5" i="3"/>
  <c r="AC29" i="3" l="1"/>
  <c r="AC31" i="3" s="1"/>
  <c r="G25" i="4"/>
  <c r="G26" i="4" s="1"/>
  <c r="G40" i="4" s="1"/>
  <c r="AE14" i="3"/>
  <c r="AE24" i="3"/>
  <c r="AE17" i="3"/>
  <c r="AF10" i="3"/>
  <c r="AF19" i="3"/>
  <c r="AF23" i="3"/>
  <c r="AF11" i="3"/>
  <c r="AF12" i="3"/>
  <c r="AF8" i="3"/>
  <c r="AF9" i="3"/>
  <c r="AF20" i="3"/>
  <c r="AF21" i="3"/>
  <c r="AF22" i="3"/>
  <c r="AF18" i="3"/>
  <c r="AG4" i="3"/>
  <c r="AF6" i="3"/>
  <c r="AF5" i="3"/>
  <c r="AE16" i="3" l="1"/>
  <c r="AE29" i="3"/>
  <c r="AE31" i="3"/>
  <c r="AG9" i="3"/>
  <c r="AG18" i="3"/>
  <c r="AG22" i="3"/>
  <c r="AG10" i="3"/>
  <c r="AG17" i="3" s="1"/>
  <c r="AG11" i="3"/>
  <c r="AG12" i="3"/>
  <c r="AG19" i="3"/>
  <c r="AG21" i="3"/>
  <c r="AG8" i="3"/>
  <c r="AG20" i="3"/>
  <c r="AG23" i="3"/>
  <c r="AF17" i="3"/>
  <c r="AF14" i="3"/>
  <c r="AF24" i="3"/>
  <c r="AH4" i="3"/>
  <c r="AG6" i="3"/>
  <c r="AG5" i="3"/>
  <c r="AF16" i="3" l="1"/>
  <c r="AF29" i="3" s="1"/>
  <c r="AH8" i="3"/>
  <c r="AH12" i="3"/>
  <c r="AH21" i="3"/>
  <c r="AH9" i="3"/>
  <c r="AH11" i="3"/>
  <c r="AH22" i="3"/>
  <c r="AH19" i="3"/>
  <c r="AH18" i="3"/>
  <c r="AH20" i="3"/>
  <c r="AH23" i="3"/>
  <c r="AH10" i="3"/>
  <c r="AG14" i="3"/>
  <c r="AG24" i="3"/>
  <c r="AG16" i="3" s="1"/>
  <c r="AI4" i="3"/>
  <c r="AH6" i="3"/>
  <c r="AH5" i="3"/>
  <c r="AF31" i="3" l="1"/>
  <c r="AG29" i="3"/>
  <c r="AG31" i="3" s="1"/>
  <c r="AI11" i="3"/>
  <c r="AI20" i="3"/>
  <c r="AI18" i="3"/>
  <c r="AI19" i="3"/>
  <c r="AI23" i="3"/>
  <c r="AI9" i="3"/>
  <c r="AI22" i="3"/>
  <c r="AI10" i="3"/>
  <c r="AI12" i="3"/>
  <c r="AI8" i="3"/>
  <c r="AI21" i="3"/>
  <c r="AH14" i="3"/>
  <c r="AH24" i="3"/>
  <c r="AH17" i="3"/>
  <c r="AJ4" i="3"/>
  <c r="AI6" i="3"/>
  <c r="AI5" i="3"/>
  <c r="AH16" i="3" l="1"/>
  <c r="AI24" i="3"/>
  <c r="AI14" i="3"/>
  <c r="AI17" i="3"/>
  <c r="AH29" i="3"/>
  <c r="AH31" i="3" s="1"/>
  <c r="AJ10" i="3"/>
  <c r="AJ19" i="3"/>
  <c r="AJ23" i="3"/>
  <c r="AJ8" i="3"/>
  <c r="AJ9" i="3"/>
  <c r="AJ20" i="3"/>
  <c r="AJ21" i="3"/>
  <c r="AJ22" i="3"/>
  <c r="AJ18" i="3"/>
  <c r="AJ11" i="3"/>
  <c r="AJ17" i="3" s="1"/>
  <c r="AJ12" i="3"/>
  <c r="AJ6" i="3"/>
  <c r="AJ5" i="3"/>
  <c r="AI16" i="3" l="1"/>
  <c r="AI29" i="3" s="1"/>
  <c r="AI31" i="3" s="1"/>
  <c r="AJ14" i="3"/>
  <c r="AJ24" i="3"/>
  <c r="AJ16" i="3" s="1"/>
  <c r="AJ29" i="3" l="1"/>
  <c r="AJ31" i="3" s="1"/>
  <c r="H25" i="4"/>
  <c r="H26" i="4" s="1"/>
  <c r="H40" i="4" s="1"/>
</calcChain>
</file>

<file path=xl/sharedStrings.xml><?xml version="1.0" encoding="utf-8"?>
<sst xmlns="http://schemas.openxmlformats.org/spreadsheetml/2006/main" count="140" uniqueCount="103">
  <si>
    <t>Variable costs</t>
  </si>
  <si>
    <t>Per bird</t>
  </si>
  <si>
    <t>1000 birds</t>
  </si>
  <si>
    <t xml:space="preserve"> </t>
  </si>
  <si>
    <t>Fixed overheads</t>
  </si>
  <si>
    <t>Vitamin stress pack ($3/100g)</t>
  </si>
  <si>
    <t xml:space="preserve">Chlorex to use with vacine </t>
  </si>
  <si>
    <t>Motalities</t>
  </si>
  <si>
    <t>Other farming overheads</t>
  </si>
  <si>
    <t>Lighting and heating</t>
  </si>
  <si>
    <t>Sales @ $7/bird</t>
  </si>
  <si>
    <t xml:space="preserve">Contribution </t>
  </si>
  <si>
    <t xml:space="preserve">Indirecrt labour - supervisor salary </t>
  </si>
  <si>
    <t xml:space="preserve">Disease Control during  cleaning/disinfecting Period </t>
  </si>
  <si>
    <t xml:space="preserve">Net profit </t>
  </si>
  <si>
    <t>Net profit percentage</t>
  </si>
  <si>
    <t>This analysis is based on a prodeuction level of 1000 birds</t>
  </si>
  <si>
    <t xml:space="preserve">sales </t>
  </si>
  <si>
    <t>Selling price per bird</t>
  </si>
  <si>
    <t>@ $6</t>
  </si>
  <si>
    <t>@ $7</t>
  </si>
  <si>
    <t>@ $8</t>
  </si>
  <si>
    <t>@ $9</t>
  </si>
  <si>
    <t>0.5kg feed per bird (total 500kgs)</t>
  </si>
  <si>
    <t>1.5kg per bird (total 1500 kgs)</t>
  </si>
  <si>
    <t>1.5kg feed per bird (total 1500kgs)</t>
  </si>
  <si>
    <t>Feed transport</t>
  </si>
  <si>
    <t>1.7284% of total feed cost</t>
  </si>
  <si>
    <t>Feed cost</t>
  </si>
  <si>
    <t>Medication ($5/100g)</t>
  </si>
  <si>
    <t>Vaccination lasota $5/1000 doses)</t>
  </si>
  <si>
    <t>1 worker: 4500 birds &amp; 1:worker: 2000 chicks
Labour paid @ $0.83/hr, a shift is 8 hours</t>
  </si>
  <si>
    <t xml:space="preserve">Production </t>
  </si>
  <si>
    <t>US$0.20/BIRD (Estimate)</t>
  </si>
  <si>
    <t xml:space="preserve">   Raw materials </t>
  </si>
  <si>
    <t xml:space="preserve">      Day old chicks</t>
  </si>
  <si>
    <t xml:space="preserve">      Broiler starter</t>
  </si>
  <si>
    <t xml:space="preserve">      Broiler grower</t>
  </si>
  <si>
    <t xml:space="preserve">      Broler finisher</t>
  </si>
  <si>
    <t xml:space="preserve">   Direct labour </t>
  </si>
  <si>
    <t>Net profit per cycle</t>
  </si>
  <si>
    <t>November 2018 to Octomber 2019</t>
  </si>
  <si>
    <t>Cycles</t>
  </si>
  <si>
    <t>Vet consulatation fees</t>
  </si>
  <si>
    <t>3 workers @ $50 per week working for 2 weeks</t>
  </si>
  <si>
    <t>The yellow portion can be treated as variable overhead because eighter fixed nor variable</t>
  </si>
  <si>
    <t>Pro-Forma Balance Sheet</t>
  </si>
  <si>
    <t>ASSETS</t>
  </si>
  <si>
    <t>Current Assets</t>
  </si>
  <si>
    <t>Cash</t>
  </si>
  <si>
    <t>Net accounts receivable</t>
  </si>
  <si>
    <t>Inventory</t>
  </si>
  <si>
    <t>Temporary investment</t>
  </si>
  <si>
    <t>Prepaid expenses</t>
  </si>
  <si>
    <t>Total Current Assets</t>
  </si>
  <si>
    <t>TOTAL ASSETS</t>
  </si>
  <si>
    <t>Current Liabilities</t>
  </si>
  <si>
    <t>Accounts payable</t>
  </si>
  <si>
    <t>Accruals &amp; other payables</t>
  </si>
  <si>
    <t>Total Current Liabilities</t>
  </si>
  <si>
    <t>Long-term Liabilities</t>
  </si>
  <si>
    <t>Mortgage</t>
  </si>
  <si>
    <t>Other long-term liabilities</t>
  </si>
  <si>
    <t>Total Long-term Liabilities</t>
  </si>
  <si>
    <t>TOTAL LIABILITIES &amp; EQUITY</t>
  </si>
  <si>
    <t>Non current assest</t>
  </si>
  <si>
    <t xml:space="preserve">Total non current assets </t>
  </si>
  <si>
    <t>after 25% mortality</t>
  </si>
  <si>
    <t xml:space="preserve">Chicks purchases at 25% more to factor motality </t>
  </si>
  <si>
    <t>Brooding house</t>
  </si>
  <si>
    <t>Water system</t>
  </si>
  <si>
    <t>Short-term loan</t>
  </si>
  <si>
    <t>for ROOSTER KING</t>
  </si>
  <si>
    <t>Long term loan</t>
  </si>
  <si>
    <t>EQUITY AND LIABILITIES</t>
  </si>
  <si>
    <t xml:space="preserve">Investments </t>
  </si>
  <si>
    <t xml:space="preserve">Equity  </t>
  </si>
  <si>
    <t>Capital injected</t>
  </si>
  <si>
    <t>Retained profit</t>
  </si>
  <si>
    <t xml:space="preserve">Total Equity </t>
  </si>
  <si>
    <t>November 2019 to Octomber 2020</t>
  </si>
  <si>
    <t>November 2020 to Octomber 2021</t>
  </si>
  <si>
    <t>November 2021 to Octomber 2022</t>
  </si>
  <si>
    <t>November 2022 to Octomber 2023</t>
  </si>
  <si>
    <t xml:space="preserve">Year </t>
  </si>
  <si>
    <t>Cashflow</t>
  </si>
  <si>
    <t>Cummilative cashflow</t>
  </si>
  <si>
    <t>Best case</t>
  </si>
  <si>
    <t>Normal case</t>
  </si>
  <si>
    <t>Worst case</t>
  </si>
  <si>
    <t>Scenarios</t>
  </si>
  <si>
    <t xml:space="preserve">Payback period: </t>
  </si>
  <si>
    <t>Years:</t>
  </si>
  <si>
    <t>Months:</t>
  </si>
  <si>
    <t>Selling @ $9</t>
  </si>
  <si>
    <t>Selling @ $7</t>
  </si>
  <si>
    <t>Selling @ $8</t>
  </si>
  <si>
    <t>.</t>
  </si>
  <si>
    <t xml:space="preserve">Years </t>
  </si>
  <si>
    <t>Cashflows</t>
  </si>
  <si>
    <t xml:space="preserve"> Total Present value </t>
  </si>
  <si>
    <t>Initial investment</t>
  </si>
  <si>
    <t xml:space="preserve">Net Present Value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</si>
</sst>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%"/>
    <numFmt numFmtId="165" formatCode="0_)"/>
    <numFmt numFmtId="166" formatCode="&quot;$&quot;#,##0_);[Red]\(&quot;$&quot;#,##0\)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26"/>
      <color indexed="9"/>
      <name val="Arial"/>
      <family val="2"/>
    </font>
    <font>
      <b/>
      <sz val="10"/>
      <name val="Arial"/>
      <family val="2"/>
    </font>
    <font>
      <sz val="16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18"/>
        <bgColor indexed="9"/>
      </patternFill>
    </fill>
    <fill>
      <patternFill patternType="solid">
        <fgColor indexed="9"/>
        <bgColor indexed="26"/>
      </patternFill>
    </fill>
    <fill>
      <patternFill patternType="solid">
        <fgColor indexed="9"/>
        <bgColor indexed="9"/>
      </patternFill>
    </fill>
    <fill>
      <patternFill patternType="solid">
        <fgColor indexed="47"/>
        <bgColor indexed="9"/>
      </patternFill>
    </fill>
    <fill>
      <patternFill patternType="solid">
        <fgColor indexed="47"/>
        <bgColor indexed="26"/>
      </patternFill>
    </fill>
  </fills>
  <borders count="1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90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ont="1"/>
    <xf numFmtId="0" fontId="0" fillId="0" borderId="0" xfId="0" applyBorder="1"/>
    <xf numFmtId="10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0" fontId="0" fillId="0" borderId="0" xfId="0" quotePrefix="1" applyAlignment="1">
      <alignment horizontal="center"/>
    </xf>
    <xf numFmtId="0" fontId="0" fillId="0" borderId="0" xfId="0" applyFont="1" applyAlignment="1">
      <alignment horizontal="center"/>
    </xf>
    <xf numFmtId="0" fontId="1" fillId="0" borderId="1" xfId="0" applyFont="1" applyBorder="1"/>
    <xf numFmtId="1" fontId="1" fillId="0" borderId="1" xfId="0" applyNumberFormat="1" applyFont="1" applyBorder="1" applyAlignment="1">
      <alignment horizontal="center"/>
    </xf>
    <xf numFmtId="164" fontId="0" fillId="0" borderId="0" xfId="0" applyNumberFormat="1" applyAlignment="1">
      <alignment horizontal="center"/>
    </xf>
    <xf numFmtId="3" fontId="1" fillId="0" borderId="0" xfId="0" applyNumberFormat="1" applyFont="1" applyAlignment="1">
      <alignment horizontal="center"/>
    </xf>
    <xf numFmtId="3" fontId="0" fillId="0" borderId="0" xfId="0" applyNumberFormat="1" applyAlignment="1">
      <alignment horizontal="center"/>
    </xf>
    <xf numFmtId="0" fontId="1" fillId="0" borderId="0" xfId="0" applyNumberFormat="1" applyFont="1" applyAlignment="1">
      <alignment horizontal="center"/>
    </xf>
    <xf numFmtId="1" fontId="1" fillId="0" borderId="1" xfId="0" applyNumberFormat="1" applyFont="1" applyBorder="1"/>
    <xf numFmtId="0" fontId="0" fillId="2" borderId="0" xfId="0" applyFont="1" applyFill="1"/>
    <xf numFmtId="0" fontId="0" fillId="2" borderId="0" xfId="0" applyFill="1"/>
    <xf numFmtId="0" fontId="2" fillId="5" borderId="0" xfId="0" applyFont="1" applyFill="1" applyProtection="1"/>
    <xf numFmtId="0" fontId="4" fillId="6" borderId="0" xfId="0" applyFont="1" applyFill="1" applyAlignment="1" applyProtection="1">
      <alignment vertical="center"/>
    </xf>
    <xf numFmtId="0" fontId="2" fillId="6" borderId="0" xfId="0" applyFont="1" applyFill="1" applyProtection="1"/>
    <xf numFmtId="0" fontId="4" fillId="5" borderId="0" xfId="0" applyFont="1" applyFill="1" applyProtection="1"/>
    <xf numFmtId="0" fontId="4" fillId="6" borderId="0" xfId="0" applyFont="1" applyFill="1" applyAlignment="1" applyProtection="1">
      <alignment horizontal="left" vertical="center"/>
    </xf>
    <xf numFmtId="166" fontId="2" fillId="4" borderId="0" xfId="0" applyNumberFormat="1" applyFont="1" applyFill="1" applyAlignment="1" applyProtection="1">
      <alignment horizontal="center"/>
      <protection locked="0"/>
    </xf>
    <xf numFmtId="0" fontId="2" fillId="5" borderId="0" xfId="0" applyFont="1" applyFill="1" applyAlignment="1" applyProtection="1">
      <alignment horizontal="center"/>
    </xf>
    <xf numFmtId="0" fontId="2" fillId="6" borderId="0" xfId="0" applyFont="1" applyFill="1" applyAlignment="1" applyProtection="1">
      <alignment horizontal="center"/>
    </xf>
    <xf numFmtId="165" fontId="4" fillId="7" borderId="0" xfId="0" applyNumberFormat="1" applyFont="1" applyFill="1" applyAlignment="1" applyProtection="1">
      <alignment horizontal="center"/>
      <protection locked="0"/>
    </xf>
    <xf numFmtId="165" fontId="4" fillId="6" borderId="0" xfId="0" applyNumberFormat="1" applyFont="1" applyFill="1" applyAlignment="1" applyProtection="1">
      <alignment horizontal="center"/>
    </xf>
    <xf numFmtId="166" fontId="2" fillId="6" borderId="0" xfId="0" applyNumberFormat="1" applyFont="1" applyFill="1" applyBorder="1" applyAlignment="1" applyProtection="1">
      <alignment horizontal="center"/>
    </xf>
    <xf numFmtId="0" fontId="2" fillId="5" borderId="0" xfId="0" applyFont="1" applyFill="1" applyBorder="1" applyAlignment="1" applyProtection="1">
      <alignment horizontal="center"/>
    </xf>
    <xf numFmtId="0" fontId="2" fillId="5" borderId="0" xfId="0" applyFont="1" applyFill="1" applyBorder="1" applyProtection="1"/>
    <xf numFmtId="0" fontId="4" fillId="6" borderId="0" xfId="0" applyFont="1" applyFill="1" applyBorder="1" applyAlignment="1" applyProtection="1">
      <alignment vertical="center"/>
    </xf>
    <xf numFmtId="0" fontId="0" fillId="0" borderId="2" xfId="0" applyBorder="1"/>
    <xf numFmtId="15" fontId="1" fillId="0" borderId="2" xfId="0" applyNumberFormat="1" applyFont="1" applyBorder="1" applyAlignment="1">
      <alignment horizontal="center"/>
    </xf>
    <xf numFmtId="0" fontId="1" fillId="0" borderId="2" xfId="0" applyNumberFormat="1" applyFont="1" applyBorder="1" applyAlignment="1">
      <alignment horizontal="center"/>
    </xf>
    <xf numFmtId="1" fontId="1" fillId="0" borderId="2" xfId="0" applyNumberFormat="1" applyFont="1" applyBorder="1"/>
    <xf numFmtId="3" fontId="1" fillId="0" borderId="2" xfId="0" applyNumberFormat="1" applyFont="1" applyBorder="1" applyAlignment="1">
      <alignment horizontal="center"/>
    </xf>
    <xf numFmtId="3" fontId="0" fillId="0" borderId="2" xfId="0" applyNumberFormat="1" applyBorder="1" applyAlignment="1">
      <alignment horizontal="center"/>
    </xf>
    <xf numFmtId="164" fontId="0" fillId="0" borderId="2" xfId="0" applyNumberFormat="1" applyBorder="1" applyAlignment="1">
      <alignment horizontal="center"/>
    </xf>
    <xf numFmtId="0" fontId="1" fillId="0" borderId="2" xfId="0" applyFont="1" applyBorder="1"/>
    <xf numFmtId="166" fontId="4" fillId="6" borderId="0" xfId="0" applyNumberFormat="1" applyFont="1" applyFill="1" applyAlignment="1" applyProtection="1">
      <alignment horizontal="center" vertical="center"/>
    </xf>
    <xf numFmtId="0" fontId="4" fillId="6" borderId="0" xfId="0" applyFont="1" applyFill="1" applyBorder="1" applyProtection="1"/>
    <xf numFmtId="0" fontId="1" fillId="0" borderId="0" xfId="0" applyFont="1" applyBorder="1"/>
    <xf numFmtId="166" fontId="4" fillId="6" borderId="3" xfId="0" applyNumberFormat="1" applyFont="1" applyFill="1" applyBorder="1" applyAlignment="1" applyProtection="1">
      <alignment horizontal="center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/>
    </xf>
    <xf numFmtId="0" fontId="0" fillId="0" borderId="7" xfId="0" applyBorder="1"/>
    <xf numFmtId="0" fontId="1" fillId="0" borderId="2" xfId="0" applyFont="1" applyBorder="1" applyAlignment="1">
      <alignment horizontal="center"/>
    </xf>
    <xf numFmtId="0" fontId="1" fillId="0" borderId="9" xfId="0" applyFont="1" applyBorder="1" applyAlignment="1">
      <alignment horizontal="center" vertical="top" wrapText="1"/>
    </xf>
    <xf numFmtId="0" fontId="1" fillId="0" borderId="10" xfId="0" applyFont="1" applyBorder="1" applyAlignment="1">
      <alignment horizontal="center"/>
    </xf>
    <xf numFmtId="0" fontId="0" fillId="0" borderId="10" xfId="0" applyBorder="1"/>
    <xf numFmtId="0" fontId="0" fillId="0" borderId="12" xfId="0" applyBorder="1"/>
    <xf numFmtId="0" fontId="1" fillId="0" borderId="9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1" xfId="0" applyBorder="1"/>
    <xf numFmtId="0" fontId="1" fillId="0" borderId="15" xfId="0" applyFont="1" applyBorder="1" applyAlignment="1">
      <alignment horizontal="center"/>
    </xf>
    <xf numFmtId="0" fontId="0" fillId="0" borderId="8" xfId="0" applyBorder="1"/>
    <xf numFmtId="1" fontId="0" fillId="0" borderId="0" xfId="0" applyNumberForma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0" xfId="0" applyFont="1" applyBorder="1" applyAlignment="1">
      <alignment horizontal="center"/>
    </xf>
    <xf numFmtId="1" fontId="0" fillId="0" borderId="0" xfId="0" applyNumberFormat="1" applyFont="1" applyBorder="1" applyAlignment="1">
      <alignment horizontal="center"/>
    </xf>
    <xf numFmtId="3" fontId="0" fillId="0" borderId="0" xfId="0" applyNumberFormat="1" applyBorder="1" applyAlignment="1">
      <alignment horizontal="center"/>
    </xf>
    <xf numFmtId="0" fontId="0" fillId="0" borderId="6" xfId="0" applyBorder="1"/>
    <xf numFmtId="1" fontId="0" fillId="0" borderId="1" xfId="0" applyNumberFormat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9" xfId="0" applyBorder="1"/>
    <xf numFmtId="0" fontId="1" fillId="0" borderId="9" xfId="0" applyFont="1" applyBorder="1" applyAlignment="1">
      <alignment horizontal="center" vertical="top"/>
    </xf>
    <xf numFmtId="0" fontId="0" fillId="0" borderId="5" xfId="0" applyBorder="1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1" fillId="0" borderId="0" xfId="0" applyFont="1" applyAlignment="1">
      <alignment horizontal="center"/>
    </xf>
    <xf numFmtId="15" fontId="1" fillId="0" borderId="0" xfId="0" applyNumberFormat="1" applyFont="1" applyAlignment="1">
      <alignment horizontal="center"/>
    </xf>
    <xf numFmtId="0" fontId="3" fillId="3" borderId="0" xfId="0" applyFont="1" applyFill="1" applyAlignment="1" applyProtection="1">
      <alignment horizontal="center"/>
    </xf>
    <xf numFmtId="0" fontId="5" fillId="5" borderId="0" xfId="0" applyFont="1" applyFill="1" applyAlignment="1" applyProtection="1">
      <alignment horizontal="center"/>
    </xf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7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1" fillId="0" borderId="16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workbookViewId="0">
      <selection activeCell="D2" sqref="D2"/>
    </sheetView>
  </sheetViews>
  <sheetFormatPr defaultRowHeight="15" x14ac:dyDescent="0.25"/>
  <cols>
    <col min="1" max="1" width="33.5703125" customWidth="1"/>
    <col min="2" max="2" width="9.85546875" style="3" bestFit="1" customWidth="1"/>
    <col min="3" max="3" width="0.5703125" style="3" customWidth="1"/>
    <col min="4" max="4" width="9.140625" style="3"/>
    <col min="5" max="5" width="0.5703125" customWidth="1"/>
    <col min="6" max="6" width="42.85546875" customWidth="1"/>
  </cols>
  <sheetData>
    <row r="1" spans="1:10" x14ac:dyDescent="0.25">
      <c r="B1" s="4" t="s">
        <v>2</v>
      </c>
      <c r="C1" s="4"/>
      <c r="D1" s="4" t="s">
        <v>1</v>
      </c>
      <c r="F1" t="s">
        <v>3</v>
      </c>
    </row>
    <row r="2" spans="1:10" x14ac:dyDescent="0.25">
      <c r="A2" s="1" t="s">
        <v>10</v>
      </c>
      <c r="B2" s="3">
        <v>7000</v>
      </c>
      <c r="D2" s="3">
        <v>7</v>
      </c>
      <c r="F2" t="s">
        <v>67</v>
      </c>
    </row>
    <row r="3" spans="1:10" x14ac:dyDescent="0.25">
      <c r="A3" s="1" t="s">
        <v>0</v>
      </c>
      <c r="B3" s="3">
        <f>SUM(B5:B9)</f>
        <v>3948.4</v>
      </c>
      <c r="D3" s="3">
        <f>SUM(D5:D9)</f>
        <v>4.1500000000000004</v>
      </c>
    </row>
    <row r="4" spans="1:10" x14ac:dyDescent="0.25">
      <c r="A4" s="6" t="s">
        <v>34</v>
      </c>
      <c r="B4" s="4"/>
      <c r="C4" s="4"/>
    </row>
    <row r="5" spans="1:10" x14ac:dyDescent="0.25">
      <c r="A5" t="s">
        <v>35</v>
      </c>
      <c r="B5" s="5">
        <v>1120</v>
      </c>
      <c r="C5" s="5"/>
      <c r="D5" s="5">
        <f>+B5/1000</f>
        <v>1.1200000000000001</v>
      </c>
      <c r="E5" s="7"/>
      <c r="F5" t="s">
        <v>68</v>
      </c>
    </row>
    <row r="6" spans="1:10" x14ac:dyDescent="0.25">
      <c r="A6" t="s">
        <v>36</v>
      </c>
      <c r="B6" s="5">
        <v>360</v>
      </c>
      <c r="C6" s="5"/>
      <c r="D6" s="5">
        <f>+B6/1000</f>
        <v>0.36</v>
      </c>
      <c r="E6" s="7"/>
      <c r="F6" t="s">
        <v>23</v>
      </c>
      <c r="I6">
        <f>120/1000</f>
        <v>0.12</v>
      </c>
    </row>
    <row r="7" spans="1:10" x14ac:dyDescent="0.25">
      <c r="A7" t="s">
        <v>37</v>
      </c>
      <c r="B7" s="5">
        <v>1050</v>
      </c>
      <c r="C7" s="5"/>
      <c r="D7" s="5">
        <f>+B7/1000</f>
        <v>1.05</v>
      </c>
      <c r="E7" s="7"/>
      <c r="F7" t="s">
        <v>25</v>
      </c>
    </row>
    <row r="8" spans="1:10" x14ac:dyDescent="0.25">
      <c r="A8" t="s">
        <v>38</v>
      </c>
      <c r="B8" s="5">
        <v>1020</v>
      </c>
      <c r="C8" s="5"/>
      <c r="D8" s="5">
        <f>+B8/1000</f>
        <v>1.02</v>
      </c>
      <c r="E8" s="7"/>
      <c r="F8" t="s">
        <v>24</v>
      </c>
    </row>
    <row r="9" spans="1:10" x14ac:dyDescent="0.25">
      <c r="A9" t="s">
        <v>39</v>
      </c>
      <c r="B9" s="5">
        <f>480*0.83</f>
        <v>398.4</v>
      </c>
      <c r="C9" s="5"/>
      <c r="D9" s="5">
        <f>600/1000</f>
        <v>0.6</v>
      </c>
      <c r="E9" s="7"/>
      <c r="F9" s="73" t="s">
        <v>31</v>
      </c>
      <c r="G9" t="s">
        <v>3</v>
      </c>
      <c r="I9" t="s">
        <v>3</v>
      </c>
    </row>
    <row r="10" spans="1:10" x14ac:dyDescent="0.25">
      <c r="A10" s="1"/>
      <c r="B10" s="4"/>
      <c r="C10" s="4"/>
      <c r="D10" s="4" t="s">
        <v>3</v>
      </c>
      <c r="F10" s="74"/>
    </row>
    <row r="11" spans="1:10" x14ac:dyDescent="0.25">
      <c r="A11" s="1" t="s">
        <v>11</v>
      </c>
      <c r="B11" s="4">
        <f>+B2-B3</f>
        <v>3051.6</v>
      </c>
      <c r="C11" s="4"/>
      <c r="D11" s="4">
        <f>+D2-D3</f>
        <v>2.8499999999999996</v>
      </c>
      <c r="I11" t="s">
        <v>3</v>
      </c>
    </row>
    <row r="12" spans="1:10" x14ac:dyDescent="0.25">
      <c r="I12" t="s">
        <v>3</v>
      </c>
    </row>
    <row r="13" spans="1:10" x14ac:dyDescent="0.25">
      <c r="A13" s="1" t="s">
        <v>4</v>
      </c>
      <c r="B13" s="4">
        <f>SUM(B14:B24)</f>
        <v>1881.5</v>
      </c>
      <c r="C13" s="4"/>
      <c r="D13" s="4">
        <f>+B13/1000</f>
        <v>1.8815</v>
      </c>
    </row>
    <row r="14" spans="1:10" x14ac:dyDescent="0.25">
      <c r="A14" s="19" t="s">
        <v>26</v>
      </c>
      <c r="B14" s="11">
        <f>0.012*3500</f>
        <v>42</v>
      </c>
      <c r="C14" s="4"/>
      <c r="D14" s="4"/>
      <c r="F14" t="s">
        <v>27</v>
      </c>
      <c r="I14" t="s">
        <v>3</v>
      </c>
    </row>
    <row r="15" spans="1:10" x14ac:dyDescent="0.25">
      <c r="A15" s="20" t="s">
        <v>5</v>
      </c>
      <c r="B15" s="3">
        <v>30</v>
      </c>
      <c r="G15" t="s">
        <v>3</v>
      </c>
      <c r="I15" t="s">
        <v>3</v>
      </c>
    </row>
    <row r="16" spans="1:10" x14ac:dyDescent="0.25">
      <c r="A16" s="20" t="s">
        <v>29</v>
      </c>
      <c r="B16" s="3">
        <v>50</v>
      </c>
      <c r="F16" s="20" t="s">
        <v>45</v>
      </c>
      <c r="G16" s="20"/>
      <c r="H16" s="20"/>
      <c r="I16" s="20"/>
      <c r="J16" s="20"/>
    </row>
    <row r="17" spans="1:6" x14ac:dyDescent="0.25">
      <c r="A17" s="20" t="s">
        <v>30</v>
      </c>
      <c r="B17" s="3">
        <v>5.5</v>
      </c>
    </row>
    <row r="18" spans="1:6" x14ac:dyDescent="0.25">
      <c r="A18" s="20" t="s">
        <v>6</v>
      </c>
      <c r="B18" s="3">
        <v>4</v>
      </c>
    </row>
    <row r="19" spans="1:6" x14ac:dyDescent="0.25">
      <c r="A19" s="20" t="s">
        <v>7</v>
      </c>
      <c r="B19" s="3">
        <v>250</v>
      </c>
    </row>
    <row r="20" spans="1:6" x14ac:dyDescent="0.25">
      <c r="A20" s="20" t="s">
        <v>8</v>
      </c>
      <c r="B20" s="3">
        <v>200</v>
      </c>
      <c r="F20" t="s">
        <v>33</v>
      </c>
    </row>
    <row r="21" spans="1:6" x14ac:dyDescent="0.25">
      <c r="A21" s="20" t="s">
        <v>43</v>
      </c>
      <c r="B21" s="3">
        <f>300+(0.05*B2)</f>
        <v>650</v>
      </c>
    </row>
    <row r="22" spans="1:6" ht="31.5" customHeight="1" x14ac:dyDescent="0.25">
      <c r="A22" s="2" t="s">
        <v>13</v>
      </c>
      <c r="B22" s="3">
        <v>300</v>
      </c>
      <c r="F22" s="2" t="s">
        <v>44</v>
      </c>
    </row>
    <row r="23" spans="1:6" x14ac:dyDescent="0.25">
      <c r="A23" t="s">
        <v>9</v>
      </c>
      <c r="B23" s="3">
        <v>100</v>
      </c>
    </row>
    <row r="24" spans="1:6" x14ac:dyDescent="0.25">
      <c r="A24" t="s">
        <v>12</v>
      </c>
      <c r="B24" s="3">
        <v>250</v>
      </c>
    </row>
    <row r="26" spans="1:6" x14ac:dyDescent="0.25">
      <c r="A26" s="1" t="s">
        <v>14</v>
      </c>
      <c r="B26" s="4">
        <f>+B11-B13</f>
        <v>1170.0999999999999</v>
      </c>
      <c r="C26" s="4"/>
      <c r="D26" s="4">
        <f>+D11-D13</f>
        <v>0.96849999999999969</v>
      </c>
    </row>
    <row r="28" spans="1:6" x14ac:dyDescent="0.25">
      <c r="A28" t="s">
        <v>15</v>
      </c>
      <c r="B28" s="8">
        <f>+B26/B2</f>
        <v>0.16715714285714284</v>
      </c>
      <c r="C28" s="8"/>
    </row>
  </sheetData>
  <mergeCells count="1">
    <mergeCell ref="F9:F10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workbookViewId="0">
      <selection activeCell="E29" sqref="E29"/>
    </sheetView>
  </sheetViews>
  <sheetFormatPr defaultRowHeight="15" x14ac:dyDescent="0.25"/>
  <cols>
    <col min="1" max="1" width="48.5703125" bestFit="1" customWidth="1"/>
    <col min="2" max="2" width="8.140625" customWidth="1"/>
  </cols>
  <sheetData>
    <row r="1" spans="1:6" x14ac:dyDescent="0.25">
      <c r="A1" s="75" t="s">
        <v>16</v>
      </c>
      <c r="B1" s="75"/>
      <c r="C1" s="75"/>
      <c r="D1" s="75"/>
      <c r="E1" s="75"/>
    </row>
    <row r="3" spans="1:6" x14ac:dyDescent="0.25">
      <c r="C3" s="3"/>
    </row>
    <row r="4" spans="1:6" x14ac:dyDescent="0.25">
      <c r="A4" t="s">
        <v>18</v>
      </c>
      <c r="B4" s="10" t="s">
        <v>19</v>
      </c>
      <c r="C4" s="10" t="s">
        <v>20</v>
      </c>
      <c r="D4" s="10" t="s">
        <v>21</v>
      </c>
      <c r="E4" s="10" t="s">
        <v>22</v>
      </c>
      <c r="F4" s="9"/>
    </row>
    <row r="5" spans="1:6" x14ac:dyDescent="0.25">
      <c r="A5" t="s">
        <v>17</v>
      </c>
      <c r="B5" s="3">
        <v>6000</v>
      </c>
      <c r="C5" s="3">
        <f>'Bird costing'!B2</f>
        <v>7000</v>
      </c>
      <c r="D5" s="3">
        <v>8000</v>
      </c>
      <c r="E5" s="3">
        <v>9000</v>
      </c>
    </row>
    <row r="6" spans="1:6" x14ac:dyDescent="0.25">
      <c r="A6" t="str">
        <f>'Bird costing'!A3</f>
        <v>Variable costs</v>
      </c>
      <c r="B6" s="3">
        <f>+SUM(B8:B12)</f>
        <v>3948.4</v>
      </c>
      <c r="C6" s="3">
        <f>'Bird costing'!B3</f>
        <v>3948.4</v>
      </c>
      <c r="D6" s="3">
        <f t="shared" ref="D6:E28" si="0">B6</f>
        <v>3948.4</v>
      </c>
      <c r="E6" s="3">
        <f>C6</f>
        <v>3948.4</v>
      </c>
    </row>
    <row r="7" spans="1:6" x14ac:dyDescent="0.25">
      <c r="A7" t="str">
        <f>'Bird costing'!A4</f>
        <v xml:space="preserve">   Raw materials </v>
      </c>
      <c r="B7" s="3" t="str">
        <f t="shared" ref="B7:B28" si="1">C7</f>
        <v xml:space="preserve"> </v>
      </c>
      <c r="C7" s="3" t="s">
        <v>3</v>
      </c>
      <c r="D7" s="3" t="str">
        <f t="shared" si="0"/>
        <v xml:space="preserve"> </v>
      </c>
      <c r="E7" s="3" t="str">
        <f t="shared" si="0"/>
        <v xml:space="preserve"> </v>
      </c>
    </row>
    <row r="8" spans="1:6" x14ac:dyDescent="0.25">
      <c r="A8" t="str">
        <f>'Bird costing'!A5</f>
        <v xml:space="preserve">      Day old chicks</v>
      </c>
      <c r="B8" s="3">
        <f t="shared" si="1"/>
        <v>1120</v>
      </c>
      <c r="C8" s="3">
        <f>'Bird costing'!B5</f>
        <v>1120</v>
      </c>
      <c r="D8" s="3">
        <f t="shared" si="0"/>
        <v>1120</v>
      </c>
      <c r="E8" s="3">
        <f t="shared" si="0"/>
        <v>1120</v>
      </c>
    </row>
    <row r="9" spans="1:6" x14ac:dyDescent="0.25">
      <c r="A9" t="str">
        <f>'Bird costing'!A6</f>
        <v xml:space="preserve">      Broiler starter</v>
      </c>
      <c r="B9" s="3">
        <f t="shared" si="1"/>
        <v>360</v>
      </c>
      <c r="C9" s="3">
        <f>'Bird costing'!B6</f>
        <v>360</v>
      </c>
      <c r="D9" s="3">
        <f t="shared" si="0"/>
        <v>360</v>
      </c>
      <c r="E9" s="3">
        <f t="shared" si="0"/>
        <v>360</v>
      </c>
    </row>
    <row r="10" spans="1:6" x14ac:dyDescent="0.25">
      <c r="A10" t="str">
        <f>'Bird costing'!A7</f>
        <v xml:space="preserve">      Broiler grower</v>
      </c>
      <c r="B10" s="3">
        <f t="shared" si="1"/>
        <v>1050</v>
      </c>
      <c r="C10" s="3">
        <f>'Bird costing'!B7</f>
        <v>1050</v>
      </c>
      <c r="D10" s="3">
        <f t="shared" si="0"/>
        <v>1050</v>
      </c>
      <c r="E10" s="3">
        <f t="shared" si="0"/>
        <v>1050</v>
      </c>
    </row>
    <row r="11" spans="1:6" x14ac:dyDescent="0.25">
      <c r="A11" t="str">
        <f>'Bird costing'!A8</f>
        <v xml:space="preserve">      Broler finisher</v>
      </c>
      <c r="B11" s="3">
        <f t="shared" si="1"/>
        <v>1020</v>
      </c>
      <c r="C11" s="3">
        <f>'Bird costing'!B8</f>
        <v>1020</v>
      </c>
      <c r="D11" s="3">
        <f t="shared" si="0"/>
        <v>1020</v>
      </c>
      <c r="E11" s="3">
        <f t="shared" si="0"/>
        <v>1020</v>
      </c>
    </row>
    <row r="12" spans="1:6" x14ac:dyDescent="0.25">
      <c r="A12" t="str">
        <f>'Bird costing'!A9</f>
        <v xml:space="preserve">   Direct labour </v>
      </c>
      <c r="B12" s="3">
        <f t="shared" si="1"/>
        <v>398.4</v>
      </c>
      <c r="C12" s="3">
        <f>'Bird costing'!B9</f>
        <v>398.4</v>
      </c>
      <c r="D12" s="3">
        <f t="shared" si="0"/>
        <v>398.4</v>
      </c>
      <c r="E12" s="3">
        <f t="shared" si="0"/>
        <v>398.4</v>
      </c>
    </row>
    <row r="13" spans="1:6" x14ac:dyDescent="0.25">
      <c r="A13" t="s">
        <v>3</v>
      </c>
      <c r="B13" s="3" t="str">
        <f t="shared" si="1"/>
        <v xml:space="preserve"> </v>
      </c>
      <c r="C13" s="3" t="s">
        <v>3</v>
      </c>
      <c r="D13" s="3" t="str">
        <f t="shared" si="0"/>
        <v xml:space="preserve"> </v>
      </c>
      <c r="E13" s="3" t="str">
        <f t="shared" si="0"/>
        <v xml:space="preserve"> </v>
      </c>
    </row>
    <row r="14" spans="1:6" x14ac:dyDescent="0.25">
      <c r="A14" t="str">
        <f>'Bird costing'!A11</f>
        <v xml:space="preserve">Contribution </v>
      </c>
      <c r="B14" s="3">
        <f>+B5-B6</f>
        <v>2051.6</v>
      </c>
      <c r="C14" s="3">
        <f>'Bird costing'!B11</f>
        <v>3051.6</v>
      </c>
      <c r="D14" s="3">
        <f>+D5-D6</f>
        <v>4051.6</v>
      </c>
      <c r="E14" s="3">
        <f>+E5-E6</f>
        <v>5051.6000000000004</v>
      </c>
    </row>
    <row r="15" spans="1:6" x14ac:dyDescent="0.25">
      <c r="A15" t="s">
        <v>3</v>
      </c>
      <c r="B15" s="3" t="str">
        <f t="shared" si="1"/>
        <v xml:space="preserve"> </v>
      </c>
      <c r="C15" s="3" t="s">
        <v>3</v>
      </c>
      <c r="D15" s="3" t="str">
        <f t="shared" si="0"/>
        <v xml:space="preserve"> </v>
      </c>
      <c r="E15" s="3" t="str">
        <f t="shared" si="0"/>
        <v xml:space="preserve"> </v>
      </c>
    </row>
    <row r="16" spans="1:6" x14ac:dyDescent="0.25">
      <c r="A16" t="str">
        <f>'Bird costing'!A13</f>
        <v>Fixed overheads</v>
      </c>
      <c r="B16" s="3">
        <f>C16</f>
        <v>1881.5</v>
      </c>
      <c r="C16" s="3">
        <f>'Bird costing'!B13</f>
        <v>1881.5</v>
      </c>
      <c r="D16" s="3">
        <f t="shared" si="0"/>
        <v>1881.5</v>
      </c>
      <c r="E16" s="3">
        <f t="shared" si="0"/>
        <v>1881.5</v>
      </c>
    </row>
    <row r="17" spans="1:6" x14ac:dyDescent="0.25">
      <c r="A17" t="s">
        <v>28</v>
      </c>
      <c r="B17" s="3">
        <v>42</v>
      </c>
      <c r="C17" s="3">
        <v>42</v>
      </c>
      <c r="D17" s="3">
        <v>42</v>
      </c>
      <c r="E17" s="3">
        <v>42</v>
      </c>
    </row>
    <row r="18" spans="1:6" x14ac:dyDescent="0.25">
      <c r="A18" t="str">
        <f>'Bird costing'!A15</f>
        <v>Vitamin stress pack ($3/100g)</v>
      </c>
      <c r="B18" s="3">
        <f t="shared" si="1"/>
        <v>30</v>
      </c>
      <c r="C18" s="3">
        <f>'Bird costing'!B15</f>
        <v>30</v>
      </c>
      <c r="D18" s="3">
        <f t="shared" si="0"/>
        <v>30</v>
      </c>
      <c r="E18" s="3">
        <f t="shared" si="0"/>
        <v>30</v>
      </c>
    </row>
    <row r="19" spans="1:6" x14ac:dyDescent="0.25">
      <c r="A19" t="str">
        <f>'Bird costing'!A16</f>
        <v>Medication ($5/100g)</v>
      </c>
      <c r="B19" s="3">
        <f t="shared" si="1"/>
        <v>50</v>
      </c>
      <c r="C19" s="3">
        <f>'Bird costing'!B16</f>
        <v>50</v>
      </c>
      <c r="D19" s="3">
        <f t="shared" si="0"/>
        <v>50</v>
      </c>
      <c r="E19" s="3">
        <f t="shared" si="0"/>
        <v>50</v>
      </c>
    </row>
    <row r="20" spans="1:6" x14ac:dyDescent="0.25">
      <c r="A20" t="str">
        <f>'Bird costing'!A17</f>
        <v>Vaccination lasota $5/1000 doses)</v>
      </c>
      <c r="B20" s="3">
        <f t="shared" si="1"/>
        <v>5.5</v>
      </c>
      <c r="C20" s="3">
        <f>'Bird costing'!B17</f>
        <v>5.5</v>
      </c>
      <c r="D20" s="3">
        <f t="shared" si="0"/>
        <v>5.5</v>
      </c>
      <c r="E20" s="3">
        <f t="shared" si="0"/>
        <v>5.5</v>
      </c>
    </row>
    <row r="21" spans="1:6" x14ac:dyDescent="0.25">
      <c r="A21" t="str">
        <f>'Bird costing'!A18</f>
        <v xml:space="preserve">Chlorex to use with vacine </v>
      </c>
      <c r="B21" s="3">
        <f t="shared" si="1"/>
        <v>4</v>
      </c>
      <c r="C21" s="3">
        <f>'Bird costing'!B18</f>
        <v>4</v>
      </c>
      <c r="D21" s="3">
        <f t="shared" si="0"/>
        <v>4</v>
      </c>
      <c r="E21" s="3">
        <f t="shared" si="0"/>
        <v>4</v>
      </c>
    </row>
    <row r="22" spans="1:6" x14ac:dyDescent="0.25">
      <c r="A22" t="str">
        <f>'Bird costing'!A19</f>
        <v>Motalities</v>
      </c>
      <c r="B22" s="3">
        <f t="shared" si="1"/>
        <v>250</v>
      </c>
      <c r="C22" s="3">
        <f>'Bird costing'!B19</f>
        <v>250</v>
      </c>
      <c r="D22" s="3">
        <f>B22</f>
        <v>250</v>
      </c>
      <c r="E22" s="3">
        <f>C22</f>
        <v>250</v>
      </c>
    </row>
    <row r="23" spans="1:6" x14ac:dyDescent="0.25">
      <c r="A23" t="str">
        <f>'Bird costing'!A20</f>
        <v>Other farming overheads</v>
      </c>
      <c r="B23" s="3">
        <f t="shared" si="1"/>
        <v>200</v>
      </c>
      <c r="C23" s="3">
        <f>'Bird costing'!B20</f>
        <v>200</v>
      </c>
      <c r="D23" s="3">
        <f t="shared" si="0"/>
        <v>200</v>
      </c>
      <c r="E23" s="3">
        <f t="shared" si="0"/>
        <v>200</v>
      </c>
    </row>
    <row r="24" spans="1:6" x14ac:dyDescent="0.25">
      <c r="A24" t="str">
        <f>'Bird costing'!A21</f>
        <v>Vet consulatation fees</v>
      </c>
      <c r="B24" s="3">
        <f>300+(0.05*B5)</f>
        <v>600</v>
      </c>
      <c r="C24" s="3">
        <f>'Bird costing'!B21</f>
        <v>650</v>
      </c>
      <c r="D24" s="3">
        <f t="shared" si="0"/>
        <v>600</v>
      </c>
      <c r="E24" s="3">
        <f t="shared" si="0"/>
        <v>650</v>
      </c>
    </row>
    <row r="25" spans="1:6" x14ac:dyDescent="0.25">
      <c r="A25" t="str">
        <f>'Bird costing'!A22</f>
        <v xml:space="preserve">Disease Control during  cleaning/disinfecting Period </v>
      </c>
      <c r="B25" s="3">
        <f t="shared" si="1"/>
        <v>300</v>
      </c>
      <c r="C25" s="3">
        <f>'Bird costing'!B22</f>
        <v>300</v>
      </c>
      <c r="D25" s="3">
        <f t="shared" si="0"/>
        <v>300</v>
      </c>
      <c r="E25" s="3">
        <f t="shared" si="0"/>
        <v>300</v>
      </c>
    </row>
    <row r="26" spans="1:6" x14ac:dyDescent="0.25">
      <c r="A26" t="str">
        <f>'Bird costing'!A23</f>
        <v>Lighting and heating</v>
      </c>
      <c r="B26" s="3">
        <f t="shared" si="1"/>
        <v>100</v>
      </c>
      <c r="C26" s="3">
        <v>100</v>
      </c>
      <c r="D26" s="3">
        <f t="shared" si="0"/>
        <v>100</v>
      </c>
      <c r="E26" s="3">
        <f t="shared" si="0"/>
        <v>100</v>
      </c>
    </row>
    <row r="27" spans="1:6" x14ac:dyDescent="0.25">
      <c r="A27" t="str">
        <f>'Bird costing'!A24</f>
        <v xml:space="preserve">Indirecrt labour - supervisor salary </v>
      </c>
      <c r="B27" s="3">
        <f t="shared" si="1"/>
        <v>250</v>
      </c>
      <c r="C27" s="3">
        <f>'Bird costing'!B24</f>
        <v>250</v>
      </c>
      <c r="D27" s="3">
        <f t="shared" si="0"/>
        <v>250</v>
      </c>
      <c r="E27" s="3">
        <f t="shared" si="0"/>
        <v>250</v>
      </c>
      <c r="F27" t="s">
        <v>3</v>
      </c>
    </row>
    <row r="28" spans="1:6" x14ac:dyDescent="0.25">
      <c r="A28" t="s">
        <v>3</v>
      </c>
      <c r="B28" s="3" t="str">
        <f t="shared" si="1"/>
        <v xml:space="preserve"> </v>
      </c>
      <c r="C28" s="3" t="s">
        <v>3</v>
      </c>
      <c r="D28" s="3" t="str">
        <f t="shared" si="0"/>
        <v xml:space="preserve"> </v>
      </c>
      <c r="E28" s="3" t="str">
        <f t="shared" si="0"/>
        <v xml:space="preserve"> </v>
      </c>
    </row>
    <row r="29" spans="1:6" x14ac:dyDescent="0.25">
      <c r="A29" t="str">
        <f>'Bird costing'!A26</f>
        <v xml:space="preserve">Net profit </v>
      </c>
      <c r="B29" s="3">
        <f>+B14-B16</f>
        <v>170.09999999999991</v>
      </c>
      <c r="C29" s="3">
        <f>'Bird costing'!B26</f>
        <v>1170.0999999999999</v>
      </c>
      <c r="D29" s="3">
        <f>+D14-D16</f>
        <v>2170.1</v>
      </c>
      <c r="E29" s="3">
        <f>+E14-E16</f>
        <v>3170.1000000000004</v>
      </c>
    </row>
    <row r="30" spans="1:6" x14ac:dyDescent="0.25">
      <c r="A30" t="s">
        <v>3</v>
      </c>
      <c r="C30" s="3" t="s">
        <v>3</v>
      </c>
      <c r="D30" s="3" t="s">
        <v>3</v>
      </c>
      <c r="E30" s="3" t="s">
        <v>3</v>
      </c>
    </row>
    <row r="31" spans="1:6" x14ac:dyDescent="0.25">
      <c r="A31" t="str">
        <f>'Bird costing'!A28</f>
        <v>Net profit percentage</v>
      </c>
      <c r="B31" s="8">
        <f>+B29/B5</f>
        <v>2.8349999999999986E-2</v>
      </c>
      <c r="C31" s="8">
        <f>+C29/C5</f>
        <v>0.16715714285714284</v>
      </c>
      <c r="D31" s="8">
        <f>+D29/D5</f>
        <v>0.27126249999999996</v>
      </c>
      <c r="E31" s="8">
        <f>+E29/E5</f>
        <v>0.3522333333333334</v>
      </c>
    </row>
  </sheetData>
  <mergeCells count="1">
    <mergeCell ref="A1:E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1"/>
  <sheetViews>
    <sheetView topLeftCell="R17" workbookViewId="0">
      <selection activeCell="L29" sqref="J29:O29"/>
    </sheetView>
  </sheetViews>
  <sheetFormatPr defaultRowHeight="15" x14ac:dyDescent="0.25"/>
  <cols>
    <col min="1" max="1" width="32.5703125" customWidth="1"/>
    <col min="2" max="2" width="7.7109375" style="3" hidden="1" customWidth="1"/>
    <col min="3" max="3" width="10" style="3" bestFit="1" customWidth="1"/>
    <col min="4" max="4" width="11.140625" customWidth="1"/>
    <col min="9" max="9" width="0.28515625" style="35" customWidth="1"/>
    <col min="11" max="15" width="9.140625" customWidth="1"/>
    <col min="16" max="16" width="0.28515625" style="35" customWidth="1"/>
    <col min="17" max="22" width="9.140625" customWidth="1"/>
    <col min="23" max="23" width="0.28515625" style="35" customWidth="1"/>
    <col min="24" max="29" width="9.140625" customWidth="1"/>
    <col min="30" max="30" width="0.28515625" style="35" customWidth="1"/>
    <col min="31" max="36" width="9.140625" customWidth="1"/>
    <col min="37" max="37" width="0.28515625" style="35" customWidth="1"/>
  </cols>
  <sheetData>
    <row r="1" spans="1:37" x14ac:dyDescent="0.25">
      <c r="E1" t="s">
        <v>3</v>
      </c>
    </row>
    <row r="2" spans="1:37" s="1" customFormat="1" x14ac:dyDescent="0.25">
      <c r="B2" s="4" t="s">
        <v>3</v>
      </c>
      <c r="C2" s="76" t="s">
        <v>41</v>
      </c>
      <c r="D2" s="76"/>
      <c r="E2" s="76"/>
      <c r="F2" s="76"/>
      <c r="G2" s="76"/>
      <c r="H2" s="76"/>
      <c r="I2" s="36"/>
      <c r="J2" s="76" t="s">
        <v>80</v>
      </c>
      <c r="K2" s="76"/>
      <c r="L2" s="76"/>
      <c r="M2" s="76"/>
      <c r="N2" s="76"/>
      <c r="O2" s="76"/>
      <c r="P2" s="36"/>
      <c r="Q2" s="76" t="s">
        <v>81</v>
      </c>
      <c r="R2" s="76"/>
      <c r="S2" s="76"/>
      <c r="T2" s="76"/>
      <c r="U2" s="76"/>
      <c r="V2" s="76"/>
      <c r="W2" s="36"/>
      <c r="X2" s="76" t="s">
        <v>82</v>
      </c>
      <c r="Y2" s="76"/>
      <c r="Z2" s="76"/>
      <c r="AA2" s="76"/>
      <c r="AB2" s="76"/>
      <c r="AC2" s="76"/>
      <c r="AD2" s="36"/>
      <c r="AE2" s="76" t="s">
        <v>83</v>
      </c>
      <c r="AF2" s="76"/>
      <c r="AG2" s="76"/>
      <c r="AH2" s="76"/>
      <c r="AI2" s="76"/>
      <c r="AJ2" s="76"/>
      <c r="AK2" s="42"/>
    </row>
    <row r="3" spans="1:37" s="1" customFormat="1" x14ac:dyDescent="0.25">
      <c r="A3" s="1" t="s">
        <v>42</v>
      </c>
      <c r="B3" s="4"/>
      <c r="C3" s="17">
        <v>1</v>
      </c>
      <c r="D3" s="17">
        <v>2</v>
      </c>
      <c r="E3" s="17">
        <v>3</v>
      </c>
      <c r="F3" s="17">
        <v>4</v>
      </c>
      <c r="G3" s="17">
        <v>5</v>
      </c>
      <c r="H3" s="17">
        <v>6</v>
      </c>
      <c r="I3" s="37"/>
      <c r="J3" s="17">
        <v>7</v>
      </c>
      <c r="K3" s="17">
        <v>8</v>
      </c>
      <c r="L3" s="17">
        <v>9</v>
      </c>
      <c r="M3" s="17">
        <v>10</v>
      </c>
      <c r="N3" s="17">
        <v>11</v>
      </c>
      <c r="O3" s="17">
        <v>12</v>
      </c>
      <c r="P3" s="37"/>
      <c r="Q3" s="17">
        <v>13</v>
      </c>
      <c r="R3" s="17">
        <v>14</v>
      </c>
      <c r="S3" s="17">
        <v>15</v>
      </c>
      <c r="T3" s="17">
        <v>16</v>
      </c>
      <c r="U3" s="17">
        <v>17</v>
      </c>
      <c r="V3" s="17">
        <v>18</v>
      </c>
      <c r="W3" s="37"/>
      <c r="X3" s="17">
        <v>19</v>
      </c>
      <c r="Y3" s="17">
        <v>20</v>
      </c>
      <c r="Z3" s="17">
        <v>21</v>
      </c>
      <c r="AA3" s="17">
        <v>22</v>
      </c>
      <c r="AB3" s="17">
        <v>23</v>
      </c>
      <c r="AC3" s="17">
        <v>24</v>
      </c>
      <c r="AD3" s="37"/>
      <c r="AE3" s="17">
        <v>25</v>
      </c>
      <c r="AF3" s="17">
        <v>26</v>
      </c>
      <c r="AG3" s="17">
        <v>27</v>
      </c>
      <c r="AH3" s="17">
        <v>28</v>
      </c>
      <c r="AI3" s="17">
        <v>29</v>
      </c>
      <c r="AJ3" s="17">
        <v>30</v>
      </c>
      <c r="AK3" s="42"/>
    </row>
    <row r="4" spans="1:37" s="1" customFormat="1" x14ac:dyDescent="0.25">
      <c r="A4" s="12" t="s">
        <v>32</v>
      </c>
      <c r="B4" s="4">
        <v>2250</v>
      </c>
      <c r="C4" s="13">
        <v>15000</v>
      </c>
      <c r="D4" s="18">
        <f>+C4+$B4</f>
        <v>17250</v>
      </c>
      <c r="E4" s="18">
        <f>+D4+$B4</f>
        <v>19500</v>
      </c>
      <c r="F4" s="18">
        <f t="shared" ref="F4:AJ4" si="0">+E4+$B4</f>
        <v>21750</v>
      </c>
      <c r="G4" s="18">
        <f t="shared" si="0"/>
        <v>24000</v>
      </c>
      <c r="H4" s="18">
        <f t="shared" si="0"/>
        <v>26250</v>
      </c>
      <c r="I4" s="38"/>
      <c r="J4" s="18">
        <f>+H4+$B4</f>
        <v>28500</v>
      </c>
      <c r="K4" s="18">
        <f t="shared" si="0"/>
        <v>30750</v>
      </c>
      <c r="L4" s="18">
        <f t="shared" si="0"/>
        <v>33000</v>
      </c>
      <c r="M4" s="18">
        <f t="shared" si="0"/>
        <v>35250</v>
      </c>
      <c r="N4" s="18">
        <f t="shared" si="0"/>
        <v>37500</v>
      </c>
      <c r="O4" s="18">
        <f t="shared" si="0"/>
        <v>39750</v>
      </c>
      <c r="P4" s="38"/>
      <c r="Q4" s="18">
        <f>+O4+$B4</f>
        <v>42000</v>
      </c>
      <c r="R4" s="18">
        <f t="shared" si="0"/>
        <v>44250</v>
      </c>
      <c r="S4" s="18">
        <f t="shared" si="0"/>
        <v>46500</v>
      </c>
      <c r="T4" s="18">
        <f t="shared" si="0"/>
        <v>48750</v>
      </c>
      <c r="U4" s="18">
        <f t="shared" si="0"/>
        <v>51000</v>
      </c>
      <c r="V4" s="18">
        <f t="shared" si="0"/>
        <v>53250</v>
      </c>
      <c r="W4" s="38"/>
      <c r="X4" s="18">
        <f>+V4+$B4</f>
        <v>55500</v>
      </c>
      <c r="Y4" s="18">
        <f t="shared" si="0"/>
        <v>57750</v>
      </c>
      <c r="Z4" s="18">
        <f t="shared" si="0"/>
        <v>60000</v>
      </c>
      <c r="AA4" s="18">
        <f t="shared" si="0"/>
        <v>62250</v>
      </c>
      <c r="AB4" s="18">
        <f t="shared" si="0"/>
        <v>64500</v>
      </c>
      <c r="AC4" s="18">
        <f t="shared" si="0"/>
        <v>66750</v>
      </c>
      <c r="AD4" s="38"/>
      <c r="AE4" s="18">
        <f>+AC4+$B4</f>
        <v>69000</v>
      </c>
      <c r="AF4" s="18">
        <f t="shared" si="0"/>
        <v>71250</v>
      </c>
      <c r="AG4" s="18">
        <f t="shared" si="0"/>
        <v>73500</v>
      </c>
      <c r="AH4" s="18">
        <f t="shared" si="0"/>
        <v>75750</v>
      </c>
      <c r="AI4" s="18">
        <f t="shared" si="0"/>
        <v>78000</v>
      </c>
      <c r="AJ4" s="18">
        <f t="shared" si="0"/>
        <v>80250</v>
      </c>
      <c r="AK4" s="42"/>
    </row>
    <row r="5" spans="1:37" s="1" customFormat="1" x14ac:dyDescent="0.25">
      <c r="A5" s="1" t="str">
        <f>'Bird costing'!A2</f>
        <v>Sales @ $7/bird</v>
      </c>
      <c r="B5" s="4">
        <v>7</v>
      </c>
      <c r="C5" s="15">
        <f>+$B5*C4</f>
        <v>105000</v>
      </c>
      <c r="D5" s="15">
        <f>+$B5*D4</f>
        <v>120750</v>
      </c>
      <c r="E5" s="15">
        <f t="shared" ref="E5:H5" si="1">+$B5*E4</f>
        <v>136500</v>
      </c>
      <c r="F5" s="15">
        <f t="shared" si="1"/>
        <v>152250</v>
      </c>
      <c r="G5" s="15">
        <f t="shared" si="1"/>
        <v>168000</v>
      </c>
      <c r="H5" s="15">
        <f t="shared" si="1"/>
        <v>183750</v>
      </c>
      <c r="I5" s="39"/>
      <c r="J5" s="15">
        <f t="shared" ref="J5" si="2">+$B5*J4</f>
        <v>199500</v>
      </c>
      <c r="K5" s="15">
        <f t="shared" ref="K5" si="3">+$B5*K4</f>
        <v>215250</v>
      </c>
      <c r="L5" s="15">
        <f t="shared" ref="L5" si="4">+$B5*L4</f>
        <v>231000</v>
      </c>
      <c r="M5" s="15">
        <f t="shared" ref="M5" si="5">+$B5*M4</f>
        <v>246750</v>
      </c>
      <c r="N5" s="15">
        <f t="shared" ref="N5" si="6">+$B5*N4</f>
        <v>262500</v>
      </c>
      <c r="O5" s="15">
        <f t="shared" ref="O5" si="7">+$B5*O4</f>
        <v>278250</v>
      </c>
      <c r="P5" s="39"/>
      <c r="Q5" s="15">
        <f t="shared" ref="Q5" si="8">+$B5*Q4</f>
        <v>294000</v>
      </c>
      <c r="R5" s="15">
        <f t="shared" ref="R5" si="9">+$B5*R4</f>
        <v>309750</v>
      </c>
      <c r="S5" s="15">
        <f t="shared" ref="S5" si="10">+$B5*S4</f>
        <v>325500</v>
      </c>
      <c r="T5" s="15">
        <f t="shared" ref="T5" si="11">+$B5*T4</f>
        <v>341250</v>
      </c>
      <c r="U5" s="15">
        <f t="shared" ref="U5" si="12">+$B5*U4</f>
        <v>357000</v>
      </c>
      <c r="V5" s="15">
        <f t="shared" ref="V5" si="13">+$B5*V4</f>
        <v>372750</v>
      </c>
      <c r="W5" s="39"/>
      <c r="X5" s="15">
        <f t="shared" ref="X5" si="14">+$B5*X4</f>
        <v>388500</v>
      </c>
      <c r="Y5" s="15">
        <f t="shared" ref="Y5" si="15">+$B5*Y4</f>
        <v>404250</v>
      </c>
      <c r="Z5" s="15">
        <f t="shared" ref="Z5" si="16">+$B5*Z4</f>
        <v>420000</v>
      </c>
      <c r="AA5" s="15">
        <f t="shared" ref="AA5" si="17">+$B5*AA4</f>
        <v>435750</v>
      </c>
      <c r="AB5" s="15">
        <f t="shared" ref="AB5" si="18">+$B5*AB4</f>
        <v>451500</v>
      </c>
      <c r="AC5" s="15">
        <f t="shared" ref="AC5" si="19">+$B5*AC4</f>
        <v>467250</v>
      </c>
      <c r="AD5" s="39"/>
      <c r="AE5" s="15">
        <f t="shared" ref="AE5" si="20">+$B5*AE4</f>
        <v>483000</v>
      </c>
      <c r="AF5" s="15">
        <f t="shared" ref="AF5" si="21">+$B5*AF4</f>
        <v>498750</v>
      </c>
      <c r="AG5" s="15">
        <f t="shared" ref="AG5" si="22">+$B5*AG4</f>
        <v>514500</v>
      </c>
      <c r="AH5" s="15">
        <f t="shared" ref="AH5" si="23">+$B5*AH4</f>
        <v>530250</v>
      </c>
      <c r="AI5" s="15">
        <f t="shared" ref="AI5" si="24">+$B5*AI4</f>
        <v>546000</v>
      </c>
      <c r="AJ5" s="15">
        <f t="shared" ref="AJ5" si="25">+$B5*AJ4</f>
        <v>561750</v>
      </c>
      <c r="AK5" s="42"/>
    </row>
    <row r="6" spans="1:37" x14ac:dyDescent="0.25">
      <c r="A6" t="str">
        <f>'Bird costing'!A3</f>
        <v>Variable costs</v>
      </c>
      <c r="B6" s="3">
        <v>4.1500000000000004</v>
      </c>
      <c r="C6" s="16">
        <f>+$B6*C4</f>
        <v>62250.000000000007</v>
      </c>
      <c r="D6" s="16">
        <f t="shared" ref="D6:AJ6" si="26">+$B6*D4</f>
        <v>71587.5</v>
      </c>
      <c r="E6" s="16">
        <f t="shared" si="26"/>
        <v>80925</v>
      </c>
      <c r="F6" s="16">
        <f t="shared" si="26"/>
        <v>90262.500000000015</v>
      </c>
      <c r="G6" s="16">
        <f t="shared" si="26"/>
        <v>99600.000000000015</v>
      </c>
      <c r="H6" s="16">
        <f t="shared" si="26"/>
        <v>108937.50000000001</v>
      </c>
      <c r="I6" s="40"/>
      <c r="J6" s="16">
        <f t="shared" si="26"/>
        <v>118275.00000000001</v>
      </c>
      <c r="K6" s="16">
        <f t="shared" si="26"/>
        <v>127612.50000000001</v>
      </c>
      <c r="L6" s="16">
        <f t="shared" si="26"/>
        <v>136950</v>
      </c>
      <c r="M6" s="16">
        <f t="shared" si="26"/>
        <v>146287.5</v>
      </c>
      <c r="N6" s="16">
        <f t="shared" si="26"/>
        <v>155625</v>
      </c>
      <c r="O6" s="16">
        <f t="shared" si="26"/>
        <v>164962.5</v>
      </c>
      <c r="P6" s="40"/>
      <c r="Q6" s="16">
        <f t="shared" si="26"/>
        <v>174300.00000000003</v>
      </c>
      <c r="R6" s="16">
        <f t="shared" si="26"/>
        <v>183637.50000000003</v>
      </c>
      <c r="S6" s="16">
        <f t="shared" si="26"/>
        <v>192975.00000000003</v>
      </c>
      <c r="T6" s="16">
        <f t="shared" si="26"/>
        <v>202312.50000000003</v>
      </c>
      <c r="U6" s="16">
        <f t="shared" si="26"/>
        <v>211650.00000000003</v>
      </c>
      <c r="V6" s="16">
        <f t="shared" si="26"/>
        <v>220987.50000000003</v>
      </c>
      <c r="W6" s="40"/>
      <c r="X6" s="16">
        <f t="shared" si="26"/>
        <v>230325.00000000003</v>
      </c>
      <c r="Y6" s="16">
        <f t="shared" si="26"/>
        <v>239662.50000000003</v>
      </c>
      <c r="Z6" s="16">
        <f t="shared" si="26"/>
        <v>249000.00000000003</v>
      </c>
      <c r="AA6" s="16">
        <f t="shared" si="26"/>
        <v>258337.50000000003</v>
      </c>
      <c r="AB6" s="16">
        <f t="shared" si="26"/>
        <v>267675</v>
      </c>
      <c r="AC6" s="16">
        <f t="shared" si="26"/>
        <v>277012.5</v>
      </c>
      <c r="AD6" s="40"/>
      <c r="AE6" s="16">
        <f t="shared" si="26"/>
        <v>286350</v>
      </c>
      <c r="AF6" s="16">
        <f t="shared" si="26"/>
        <v>295687.5</v>
      </c>
      <c r="AG6" s="16">
        <f t="shared" si="26"/>
        <v>305025</v>
      </c>
      <c r="AH6" s="16">
        <f t="shared" si="26"/>
        <v>314362.5</v>
      </c>
      <c r="AI6" s="16">
        <f t="shared" si="26"/>
        <v>323700</v>
      </c>
      <c r="AJ6" s="16">
        <f t="shared" si="26"/>
        <v>333037.5</v>
      </c>
    </row>
    <row r="7" spans="1:37" x14ac:dyDescent="0.25">
      <c r="A7" t="str">
        <f>'Bird costing'!A4</f>
        <v xml:space="preserve">   Raw materials </v>
      </c>
      <c r="C7" s="16" t="s">
        <v>3</v>
      </c>
    </row>
    <row r="8" spans="1:37" x14ac:dyDescent="0.25">
      <c r="A8" t="str">
        <f>'Bird costing'!A5</f>
        <v xml:space="preserve">      Day old chicks</v>
      </c>
      <c r="B8" s="3">
        <v>1.1200000000000001</v>
      </c>
      <c r="C8" s="16">
        <f>+$B8*C4</f>
        <v>16800</v>
      </c>
      <c r="D8" s="16">
        <f>+$B8*D4</f>
        <v>19320.000000000004</v>
      </c>
      <c r="E8" s="16">
        <f t="shared" ref="E8:G8" si="27">+$B8*E4</f>
        <v>21840.000000000004</v>
      </c>
      <c r="F8" s="16">
        <f t="shared" si="27"/>
        <v>24360.000000000004</v>
      </c>
      <c r="G8" s="16">
        <f t="shared" si="27"/>
        <v>26880.000000000004</v>
      </c>
      <c r="H8" s="16">
        <f t="shared" ref="H8:AF8" si="28">+$B8*H4</f>
        <v>29400.000000000004</v>
      </c>
      <c r="I8" s="40"/>
      <c r="J8" s="16">
        <f t="shared" si="28"/>
        <v>31920.000000000004</v>
      </c>
      <c r="K8" s="16">
        <f t="shared" si="28"/>
        <v>34440</v>
      </c>
      <c r="L8" s="16">
        <f t="shared" si="28"/>
        <v>36960</v>
      </c>
      <c r="M8" s="16">
        <f t="shared" si="28"/>
        <v>39480.000000000007</v>
      </c>
      <c r="N8" s="16">
        <f t="shared" si="28"/>
        <v>42000.000000000007</v>
      </c>
      <c r="O8" s="16">
        <f t="shared" si="28"/>
        <v>44520.000000000007</v>
      </c>
      <c r="P8" s="40"/>
      <c r="Q8" s="16">
        <f t="shared" si="28"/>
        <v>47040.000000000007</v>
      </c>
      <c r="R8" s="16">
        <f t="shared" si="28"/>
        <v>49560.000000000007</v>
      </c>
      <c r="S8" s="16">
        <f t="shared" si="28"/>
        <v>52080.000000000007</v>
      </c>
      <c r="T8" s="16">
        <f t="shared" si="28"/>
        <v>54600.000000000007</v>
      </c>
      <c r="U8" s="16">
        <f t="shared" si="28"/>
        <v>57120.000000000007</v>
      </c>
      <c r="V8" s="16">
        <f t="shared" si="28"/>
        <v>59640.000000000007</v>
      </c>
      <c r="W8" s="40"/>
      <c r="X8" s="16">
        <f t="shared" si="28"/>
        <v>62160.000000000007</v>
      </c>
      <c r="Y8" s="16">
        <f t="shared" si="28"/>
        <v>64680.000000000007</v>
      </c>
      <c r="Z8" s="16">
        <f t="shared" si="28"/>
        <v>67200</v>
      </c>
      <c r="AA8" s="16">
        <f t="shared" si="28"/>
        <v>69720</v>
      </c>
      <c r="AB8" s="16">
        <f t="shared" si="28"/>
        <v>72240</v>
      </c>
      <c r="AC8" s="16">
        <f t="shared" si="28"/>
        <v>74760</v>
      </c>
      <c r="AD8" s="40"/>
      <c r="AE8" s="16">
        <f t="shared" si="28"/>
        <v>77280.000000000015</v>
      </c>
      <c r="AF8" s="16">
        <f t="shared" si="28"/>
        <v>79800.000000000015</v>
      </c>
      <c r="AG8" s="16">
        <f t="shared" ref="AG8:AJ8" si="29">+$B8*AG4</f>
        <v>82320.000000000015</v>
      </c>
      <c r="AH8" s="16">
        <f t="shared" si="29"/>
        <v>84840.000000000015</v>
      </c>
      <c r="AI8" s="16">
        <f t="shared" si="29"/>
        <v>87360.000000000015</v>
      </c>
      <c r="AJ8" s="16">
        <f t="shared" si="29"/>
        <v>89880.000000000015</v>
      </c>
    </row>
    <row r="9" spans="1:37" x14ac:dyDescent="0.25">
      <c r="A9" t="str">
        <f>'Bird costing'!A6</f>
        <v xml:space="preserve">      Broiler starter</v>
      </c>
      <c r="B9" s="3">
        <v>0.36</v>
      </c>
      <c r="C9" s="16">
        <f>+$B9*C4</f>
        <v>5400</v>
      </c>
      <c r="D9" s="16">
        <f>+$B9*D4</f>
        <v>6210</v>
      </c>
      <c r="E9" s="16">
        <f t="shared" ref="E9:G9" si="30">+$B9*E4</f>
        <v>7020</v>
      </c>
      <c r="F9" s="16">
        <f t="shared" si="30"/>
        <v>7830</v>
      </c>
      <c r="G9" s="16">
        <f t="shared" si="30"/>
        <v>8640</v>
      </c>
      <c r="H9" s="16">
        <f t="shared" ref="H9:AF9" si="31">+$B9*H4</f>
        <v>9450</v>
      </c>
      <c r="I9" s="40"/>
      <c r="J9" s="16">
        <f t="shared" si="31"/>
        <v>10260</v>
      </c>
      <c r="K9" s="16">
        <f t="shared" si="31"/>
        <v>11070</v>
      </c>
      <c r="L9" s="16">
        <f t="shared" si="31"/>
        <v>11880</v>
      </c>
      <c r="M9" s="16">
        <f t="shared" si="31"/>
        <v>12690</v>
      </c>
      <c r="N9" s="16">
        <f t="shared" si="31"/>
        <v>13500</v>
      </c>
      <c r="O9" s="16">
        <f t="shared" si="31"/>
        <v>14310</v>
      </c>
      <c r="P9" s="40"/>
      <c r="Q9" s="16">
        <f t="shared" si="31"/>
        <v>15120</v>
      </c>
      <c r="R9" s="16">
        <f t="shared" si="31"/>
        <v>15930</v>
      </c>
      <c r="S9" s="16">
        <f t="shared" si="31"/>
        <v>16740</v>
      </c>
      <c r="T9" s="16">
        <f t="shared" si="31"/>
        <v>17550</v>
      </c>
      <c r="U9" s="16">
        <f t="shared" si="31"/>
        <v>18360</v>
      </c>
      <c r="V9" s="16">
        <f t="shared" si="31"/>
        <v>19170</v>
      </c>
      <c r="W9" s="40"/>
      <c r="X9" s="16">
        <f t="shared" si="31"/>
        <v>19980</v>
      </c>
      <c r="Y9" s="16">
        <f t="shared" si="31"/>
        <v>20790</v>
      </c>
      <c r="Z9" s="16">
        <f t="shared" si="31"/>
        <v>21600</v>
      </c>
      <c r="AA9" s="16">
        <f t="shared" si="31"/>
        <v>22410</v>
      </c>
      <c r="AB9" s="16">
        <f t="shared" si="31"/>
        <v>23220</v>
      </c>
      <c r="AC9" s="16">
        <f t="shared" si="31"/>
        <v>24030</v>
      </c>
      <c r="AD9" s="40"/>
      <c r="AE9" s="16">
        <f t="shared" si="31"/>
        <v>24840</v>
      </c>
      <c r="AF9" s="16">
        <f t="shared" si="31"/>
        <v>25650</v>
      </c>
      <c r="AG9" s="16">
        <f t="shared" ref="AG9:AJ9" si="32">+$B9*AG4</f>
        <v>26460</v>
      </c>
      <c r="AH9" s="16">
        <f t="shared" si="32"/>
        <v>27270</v>
      </c>
      <c r="AI9" s="16">
        <f t="shared" si="32"/>
        <v>28080</v>
      </c>
      <c r="AJ9" s="16">
        <f t="shared" si="32"/>
        <v>28890</v>
      </c>
    </row>
    <row r="10" spans="1:37" x14ac:dyDescent="0.25">
      <c r="A10" t="str">
        <f>'Bird costing'!A7</f>
        <v xml:space="preserve">      Broiler grower</v>
      </c>
      <c r="B10" s="3">
        <v>1.05</v>
      </c>
      <c r="C10" s="16">
        <f>+$B10*C4</f>
        <v>15750</v>
      </c>
      <c r="D10" s="16">
        <f>+$B10*D4</f>
        <v>18112.5</v>
      </c>
      <c r="E10" s="16">
        <f t="shared" ref="E10:G10" si="33">+$B10*E4</f>
        <v>20475</v>
      </c>
      <c r="F10" s="16">
        <f t="shared" si="33"/>
        <v>22837.5</v>
      </c>
      <c r="G10" s="16">
        <f t="shared" si="33"/>
        <v>25200</v>
      </c>
      <c r="H10" s="16">
        <f t="shared" ref="H10:AF10" si="34">+$B10*H4</f>
        <v>27562.5</v>
      </c>
      <c r="I10" s="40"/>
      <c r="J10" s="16">
        <f t="shared" si="34"/>
        <v>29925</v>
      </c>
      <c r="K10" s="16">
        <f t="shared" si="34"/>
        <v>32287.5</v>
      </c>
      <c r="L10" s="16">
        <f t="shared" si="34"/>
        <v>34650</v>
      </c>
      <c r="M10" s="16">
        <f t="shared" si="34"/>
        <v>37012.5</v>
      </c>
      <c r="N10" s="16">
        <f t="shared" si="34"/>
        <v>39375</v>
      </c>
      <c r="O10" s="16">
        <f t="shared" si="34"/>
        <v>41737.5</v>
      </c>
      <c r="P10" s="40"/>
      <c r="Q10" s="16">
        <f t="shared" si="34"/>
        <v>44100</v>
      </c>
      <c r="R10" s="16">
        <f t="shared" si="34"/>
        <v>46462.5</v>
      </c>
      <c r="S10" s="16">
        <f t="shared" si="34"/>
        <v>48825</v>
      </c>
      <c r="T10" s="16">
        <f t="shared" si="34"/>
        <v>51187.5</v>
      </c>
      <c r="U10" s="16">
        <f t="shared" si="34"/>
        <v>53550</v>
      </c>
      <c r="V10" s="16">
        <f t="shared" si="34"/>
        <v>55912.5</v>
      </c>
      <c r="W10" s="40"/>
      <c r="X10" s="16">
        <f t="shared" si="34"/>
        <v>58275</v>
      </c>
      <c r="Y10" s="16">
        <f t="shared" si="34"/>
        <v>60637.5</v>
      </c>
      <c r="Z10" s="16">
        <f t="shared" si="34"/>
        <v>63000</v>
      </c>
      <c r="AA10" s="16">
        <f t="shared" si="34"/>
        <v>65362.5</v>
      </c>
      <c r="AB10" s="16">
        <f t="shared" si="34"/>
        <v>67725</v>
      </c>
      <c r="AC10" s="16">
        <f t="shared" si="34"/>
        <v>70087.5</v>
      </c>
      <c r="AD10" s="40"/>
      <c r="AE10" s="16">
        <f t="shared" si="34"/>
        <v>72450</v>
      </c>
      <c r="AF10" s="16">
        <f t="shared" si="34"/>
        <v>74812.5</v>
      </c>
      <c r="AG10" s="16">
        <f t="shared" ref="AG10:AJ10" si="35">+$B10*AG4</f>
        <v>77175</v>
      </c>
      <c r="AH10" s="16">
        <f t="shared" si="35"/>
        <v>79537.5</v>
      </c>
      <c r="AI10" s="16">
        <f t="shared" si="35"/>
        <v>81900</v>
      </c>
      <c r="AJ10" s="16">
        <f t="shared" si="35"/>
        <v>84262.5</v>
      </c>
    </row>
    <row r="11" spans="1:37" x14ac:dyDescent="0.25">
      <c r="A11" t="str">
        <f>'Bird costing'!A8</f>
        <v xml:space="preserve">      Broler finisher</v>
      </c>
      <c r="B11" s="3">
        <v>1.02</v>
      </c>
      <c r="C11" s="16">
        <f>+$B11*C4</f>
        <v>15300</v>
      </c>
      <c r="D11" s="16">
        <f>+$B11*D4</f>
        <v>17595</v>
      </c>
      <c r="E11" s="16">
        <f t="shared" ref="E11:G11" si="36">+$B11*E4</f>
        <v>19890</v>
      </c>
      <c r="F11" s="16">
        <f t="shared" si="36"/>
        <v>22185</v>
      </c>
      <c r="G11" s="16">
        <f t="shared" si="36"/>
        <v>24480</v>
      </c>
      <c r="H11" s="16">
        <f t="shared" ref="H11:AF11" si="37">+$B11*H4</f>
        <v>26775</v>
      </c>
      <c r="I11" s="40"/>
      <c r="J11" s="16">
        <f t="shared" si="37"/>
        <v>29070</v>
      </c>
      <c r="K11" s="16">
        <f t="shared" si="37"/>
        <v>31365</v>
      </c>
      <c r="L11" s="16">
        <f t="shared" si="37"/>
        <v>33660</v>
      </c>
      <c r="M11" s="16">
        <f t="shared" si="37"/>
        <v>35955</v>
      </c>
      <c r="N11" s="16">
        <f t="shared" si="37"/>
        <v>38250</v>
      </c>
      <c r="O11" s="16">
        <f t="shared" si="37"/>
        <v>40545</v>
      </c>
      <c r="P11" s="40"/>
      <c r="Q11" s="16">
        <f t="shared" si="37"/>
        <v>42840</v>
      </c>
      <c r="R11" s="16">
        <f t="shared" si="37"/>
        <v>45135</v>
      </c>
      <c r="S11" s="16">
        <f t="shared" si="37"/>
        <v>47430</v>
      </c>
      <c r="T11" s="16">
        <f t="shared" si="37"/>
        <v>49725</v>
      </c>
      <c r="U11" s="16">
        <f t="shared" si="37"/>
        <v>52020</v>
      </c>
      <c r="V11" s="16">
        <f t="shared" si="37"/>
        <v>54315</v>
      </c>
      <c r="W11" s="40"/>
      <c r="X11" s="16">
        <f t="shared" si="37"/>
        <v>56610</v>
      </c>
      <c r="Y11" s="16">
        <f t="shared" si="37"/>
        <v>58905</v>
      </c>
      <c r="Z11" s="16">
        <f t="shared" si="37"/>
        <v>61200</v>
      </c>
      <c r="AA11" s="16">
        <f t="shared" si="37"/>
        <v>63495</v>
      </c>
      <c r="AB11" s="16">
        <f t="shared" si="37"/>
        <v>65790</v>
      </c>
      <c r="AC11" s="16">
        <f t="shared" si="37"/>
        <v>68085</v>
      </c>
      <c r="AD11" s="40"/>
      <c r="AE11" s="16">
        <f t="shared" si="37"/>
        <v>70380</v>
      </c>
      <c r="AF11" s="16">
        <f t="shared" si="37"/>
        <v>72675</v>
      </c>
      <c r="AG11" s="16">
        <f t="shared" ref="AG11:AJ11" si="38">+$B11*AG4</f>
        <v>74970</v>
      </c>
      <c r="AH11" s="16">
        <f t="shared" si="38"/>
        <v>77265</v>
      </c>
      <c r="AI11" s="16">
        <f t="shared" si="38"/>
        <v>79560</v>
      </c>
      <c r="AJ11" s="16">
        <f t="shared" si="38"/>
        <v>81855</v>
      </c>
    </row>
    <row r="12" spans="1:37" x14ac:dyDescent="0.25">
      <c r="A12" t="str">
        <f>'Bird costing'!A9</f>
        <v xml:space="preserve">   Direct labour </v>
      </c>
      <c r="B12" s="3">
        <v>0.6</v>
      </c>
      <c r="C12" s="16">
        <f>(C4/4500)*200</f>
        <v>666.66666666666674</v>
      </c>
      <c r="D12" s="16">
        <f>(D4/4500)*200</f>
        <v>766.66666666666674</v>
      </c>
      <c r="E12" s="16">
        <f t="shared" ref="E12:G12" si="39">(E4/4500)*200</f>
        <v>866.66666666666663</v>
      </c>
      <c r="F12" s="16">
        <f t="shared" si="39"/>
        <v>966.66666666666663</v>
      </c>
      <c r="G12" s="16">
        <f t="shared" si="39"/>
        <v>1066.6666666666665</v>
      </c>
      <c r="H12" s="16">
        <f t="shared" ref="H12:AF12" si="40">(H4/4500)*200</f>
        <v>1166.6666666666665</v>
      </c>
      <c r="I12" s="40"/>
      <c r="J12" s="16">
        <f t="shared" si="40"/>
        <v>1266.6666666666665</v>
      </c>
      <c r="K12" s="16">
        <f t="shared" si="40"/>
        <v>1366.6666666666665</v>
      </c>
      <c r="L12" s="16">
        <f t="shared" si="40"/>
        <v>1466.6666666666665</v>
      </c>
      <c r="M12" s="16">
        <f t="shared" si="40"/>
        <v>1566.6666666666665</v>
      </c>
      <c r="N12" s="16">
        <f t="shared" si="40"/>
        <v>1666.6666666666667</v>
      </c>
      <c r="O12" s="16">
        <f t="shared" si="40"/>
        <v>1766.6666666666667</v>
      </c>
      <c r="P12" s="40"/>
      <c r="Q12" s="16">
        <f t="shared" si="40"/>
        <v>1866.6666666666667</v>
      </c>
      <c r="R12" s="16">
        <f t="shared" si="40"/>
        <v>1966.6666666666667</v>
      </c>
      <c r="S12" s="16">
        <f t="shared" si="40"/>
        <v>2066.666666666667</v>
      </c>
      <c r="T12" s="16">
        <f t="shared" si="40"/>
        <v>2166.666666666667</v>
      </c>
      <c r="U12" s="16">
        <f t="shared" si="40"/>
        <v>2266.666666666667</v>
      </c>
      <c r="V12" s="16">
        <f t="shared" si="40"/>
        <v>2366.666666666667</v>
      </c>
      <c r="W12" s="40"/>
      <c r="X12" s="16">
        <f t="shared" si="40"/>
        <v>2466.666666666667</v>
      </c>
      <c r="Y12" s="16">
        <f t="shared" si="40"/>
        <v>2566.666666666667</v>
      </c>
      <c r="Z12" s="16">
        <f t="shared" si="40"/>
        <v>2666.666666666667</v>
      </c>
      <c r="AA12" s="16">
        <f t="shared" si="40"/>
        <v>2766.666666666667</v>
      </c>
      <c r="AB12" s="16">
        <f t="shared" si="40"/>
        <v>2866.666666666667</v>
      </c>
      <c r="AC12" s="16">
        <f t="shared" si="40"/>
        <v>2966.666666666667</v>
      </c>
      <c r="AD12" s="40"/>
      <c r="AE12" s="16">
        <f t="shared" si="40"/>
        <v>3066.666666666667</v>
      </c>
      <c r="AF12" s="16">
        <f t="shared" si="40"/>
        <v>3166.666666666667</v>
      </c>
      <c r="AG12" s="16">
        <f t="shared" ref="AG12:AJ12" si="41">(AG4/4500)*200</f>
        <v>3266.6666666666665</v>
      </c>
      <c r="AH12" s="16">
        <f t="shared" si="41"/>
        <v>3366.6666666666665</v>
      </c>
      <c r="AI12" s="16">
        <f t="shared" si="41"/>
        <v>3466.6666666666665</v>
      </c>
      <c r="AJ12" s="16">
        <f t="shared" si="41"/>
        <v>3566.6666666666665</v>
      </c>
    </row>
    <row r="13" spans="1:37" x14ac:dyDescent="0.25">
      <c r="A13" t="s">
        <v>3</v>
      </c>
      <c r="B13" s="3" t="s">
        <v>3</v>
      </c>
      <c r="C13" s="16"/>
      <c r="D13" s="16"/>
      <c r="E13" s="16"/>
      <c r="F13" s="16"/>
      <c r="G13" s="16"/>
      <c r="H13" s="16"/>
      <c r="I13" s="40"/>
      <c r="J13" s="16"/>
      <c r="K13" s="16"/>
      <c r="L13" s="16"/>
      <c r="M13" s="16"/>
      <c r="N13" s="16"/>
      <c r="O13" s="16"/>
      <c r="P13" s="40"/>
      <c r="Q13" s="16"/>
      <c r="R13" s="16"/>
      <c r="S13" s="16"/>
      <c r="T13" s="16"/>
      <c r="U13" s="16"/>
      <c r="V13" s="16"/>
      <c r="W13" s="40"/>
      <c r="X13" s="16"/>
      <c r="Y13" s="16"/>
      <c r="Z13" s="16"/>
      <c r="AA13" s="16"/>
      <c r="AB13" s="16"/>
      <c r="AC13" s="16"/>
      <c r="AD13" s="40"/>
      <c r="AE13" s="16"/>
      <c r="AF13" s="16"/>
      <c r="AG13" s="16"/>
      <c r="AH13" s="16"/>
      <c r="AI13" s="16"/>
      <c r="AJ13" s="16"/>
    </row>
    <row r="14" spans="1:37" s="1" customFormat="1" x14ac:dyDescent="0.25">
      <c r="A14" s="1" t="str">
        <f>'Bird costing'!A11</f>
        <v xml:space="preserve">Contribution </v>
      </c>
      <c r="B14" s="4">
        <v>3828</v>
      </c>
      <c r="C14" s="15">
        <f>+C5-C6</f>
        <v>42749.999999999993</v>
      </c>
      <c r="D14" s="15">
        <f>+D5-D6</f>
        <v>49162.5</v>
      </c>
      <c r="E14" s="15">
        <f t="shared" ref="E14:G14" si="42">+E5-E6</f>
        <v>55575</v>
      </c>
      <c r="F14" s="15">
        <f t="shared" si="42"/>
        <v>61987.499999999985</v>
      </c>
      <c r="G14" s="15">
        <f t="shared" si="42"/>
        <v>68399.999999999985</v>
      </c>
      <c r="H14" s="15">
        <f t="shared" ref="H14:AF14" si="43">+H5-H6</f>
        <v>74812.499999999985</v>
      </c>
      <c r="I14" s="39"/>
      <c r="J14" s="15">
        <f t="shared" si="43"/>
        <v>81224.999999999985</v>
      </c>
      <c r="K14" s="15">
        <f t="shared" si="43"/>
        <v>87637.499999999985</v>
      </c>
      <c r="L14" s="15">
        <f t="shared" si="43"/>
        <v>94050</v>
      </c>
      <c r="M14" s="15">
        <f t="shared" si="43"/>
        <v>100462.5</v>
      </c>
      <c r="N14" s="15">
        <f t="shared" si="43"/>
        <v>106875</v>
      </c>
      <c r="O14" s="15">
        <f t="shared" si="43"/>
        <v>113287.5</v>
      </c>
      <c r="P14" s="39"/>
      <c r="Q14" s="15">
        <f t="shared" si="43"/>
        <v>119699.99999999997</v>
      </c>
      <c r="R14" s="15">
        <f t="shared" si="43"/>
        <v>126112.49999999997</v>
      </c>
      <c r="S14" s="15">
        <f t="shared" si="43"/>
        <v>132524.99999999997</v>
      </c>
      <c r="T14" s="15">
        <f t="shared" si="43"/>
        <v>138937.49999999997</v>
      </c>
      <c r="U14" s="15">
        <f t="shared" si="43"/>
        <v>145349.99999999997</v>
      </c>
      <c r="V14" s="15">
        <f t="shared" si="43"/>
        <v>151762.49999999997</v>
      </c>
      <c r="W14" s="39"/>
      <c r="X14" s="15">
        <f t="shared" si="43"/>
        <v>158174.99999999997</v>
      </c>
      <c r="Y14" s="15">
        <f t="shared" si="43"/>
        <v>164587.49999999997</v>
      </c>
      <c r="Z14" s="15">
        <f t="shared" si="43"/>
        <v>170999.99999999997</v>
      </c>
      <c r="AA14" s="15">
        <f t="shared" si="43"/>
        <v>177412.49999999997</v>
      </c>
      <c r="AB14" s="15">
        <f t="shared" si="43"/>
        <v>183825</v>
      </c>
      <c r="AC14" s="15">
        <f t="shared" si="43"/>
        <v>190237.5</v>
      </c>
      <c r="AD14" s="39"/>
      <c r="AE14" s="15">
        <f t="shared" si="43"/>
        <v>196650</v>
      </c>
      <c r="AF14" s="15">
        <f t="shared" si="43"/>
        <v>203062.5</v>
      </c>
      <c r="AG14" s="15">
        <f t="shared" ref="AG14:AJ14" si="44">+AG5-AG6</f>
        <v>209475</v>
      </c>
      <c r="AH14" s="15">
        <f t="shared" si="44"/>
        <v>215887.5</v>
      </c>
      <c r="AI14" s="15">
        <f t="shared" si="44"/>
        <v>222300</v>
      </c>
      <c r="AJ14" s="15">
        <f t="shared" si="44"/>
        <v>228712.5</v>
      </c>
      <c r="AK14" s="42"/>
    </row>
    <row r="15" spans="1:37" x14ac:dyDescent="0.25">
      <c r="A15" t="s">
        <v>3</v>
      </c>
      <c r="B15" s="3" t="s">
        <v>3</v>
      </c>
      <c r="C15" s="16"/>
      <c r="D15" s="16"/>
      <c r="E15" s="16"/>
      <c r="F15" s="16"/>
      <c r="G15" s="16"/>
      <c r="H15" s="16"/>
      <c r="I15" s="40"/>
      <c r="J15" s="16"/>
      <c r="K15" s="16"/>
      <c r="L15" s="16"/>
      <c r="M15" s="16"/>
      <c r="N15" s="16"/>
      <c r="O15" s="16"/>
      <c r="P15" s="40"/>
      <c r="Q15" s="16"/>
      <c r="R15" s="16"/>
      <c r="S15" s="16"/>
      <c r="T15" s="16"/>
      <c r="U15" s="16"/>
      <c r="V15" s="16"/>
      <c r="W15" s="40"/>
      <c r="X15" s="16"/>
      <c r="Y15" s="16"/>
      <c r="Z15" s="16"/>
      <c r="AA15" s="16"/>
      <c r="AB15" s="16"/>
      <c r="AC15" s="16"/>
      <c r="AD15" s="40"/>
      <c r="AE15" s="16"/>
      <c r="AF15" s="16"/>
      <c r="AG15" s="16"/>
      <c r="AH15" s="16"/>
      <c r="AI15" s="16"/>
      <c r="AJ15" s="16"/>
    </row>
    <row r="16" spans="1:37" s="1" customFormat="1" x14ac:dyDescent="0.25">
      <c r="A16" s="1" t="str">
        <f>'Bird costing'!A13</f>
        <v>Fixed overheads</v>
      </c>
      <c r="B16" s="4" t="s">
        <v>3</v>
      </c>
      <c r="C16" s="15">
        <f>SUM(C17:C27)</f>
        <v>14922.5018</v>
      </c>
      <c r="D16" s="15">
        <f>SUM(D17:D27)</f>
        <v>17018.377070000002</v>
      </c>
      <c r="E16" s="15">
        <f t="shared" ref="E16:G16" si="45">SUM(E17:E27)</f>
        <v>19114.252339999999</v>
      </c>
      <c r="F16" s="15">
        <f t="shared" si="45"/>
        <v>21210.12761</v>
      </c>
      <c r="G16" s="15">
        <f t="shared" si="45"/>
        <v>23306.00288</v>
      </c>
      <c r="H16" s="15">
        <f t="shared" ref="H16:AF16" si="46">SUM(H17:H27)</f>
        <v>25401.87815</v>
      </c>
      <c r="I16" s="39"/>
      <c r="J16" s="15">
        <f t="shared" si="46"/>
        <v>28147.753420000001</v>
      </c>
      <c r="K16" s="15">
        <f t="shared" si="46"/>
        <v>30243.628689999998</v>
      </c>
      <c r="L16" s="15">
        <f t="shared" si="46"/>
        <v>32339.503960000002</v>
      </c>
      <c r="M16" s="15">
        <f t="shared" si="46"/>
        <v>34435.379229999999</v>
      </c>
      <c r="N16" s="15">
        <f t="shared" si="46"/>
        <v>36531.254499999995</v>
      </c>
      <c r="O16" s="15">
        <f t="shared" si="46"/>
        <v>38627.12977</v>
      </c>
      <c r="P16" s="39"/>
      <c r="Q16" s="15">
        <f t="shared" si="46"/>
        <v>40723.005040000004</v>
      </c>
      <c r="R16" s="15">
        <f t="shared" si="46"/>
        <v>42818.88031</v>
      </c>
      <c r="S16" s="15">
        <f t="shared" si="46"/>
        <v>45564.755579999997</v>
      </c>
      <c r="T16" s="15">
        <f t="shared" si="46"/>
        <v>47660.630850000001</v>
      </c>
      <c r="U16" s="15">
        <f t="shared" si="46"/>
        <v>49756.506119999998</v>
      </c>
      <c r="V16" s="15">
        <f t="shared" si="46"/>
        <v>51852.381390000002</v>
      </c>
      <c r="W16" s="39"/>
      <c r="X16" s="15">
        <f t="shared" si="46"/>
        <v>53948.256659999999</v>
      </c>
      <c r="Y16" s="15">
        <f t="shared" si="46"/>
        <v>56044.131930000003</v>
      </c>
      <c r="Z16" s="15">
        <f t="shared" si="46"/>
        <v>58140.0072</v>
      </c>
      <c r="AA16" s="15">
        <f t="shared" si="46"/>
        <v>60235.882469999997</v>
      </c>
      <c r="AB16" s="15">
        <f t="shared" si="46"/>
        <v>62331.757740000001</v>
      </c>
      <c r="AC16" s="15">
        <f t="shared" si="46"/>
        <v>64427.633009999998</v>
      </c>
      <c r="AD16" s="39"/>
      <c r="AE16" s="15">
        <f t="shared" si="46"/>
        <v>66523.508280000009</v>
      </c>
      <c r="AF16" s="15">
        <f t="shared" si="46"/>
        <v>68619.383549999999</v>
      </c>
      <c r="AG16" s="15">
        <f t="shared" ref="AG16:AJ16" si="47">SUM(AG17:AG27)</f>
        <v>70715.258820000003</v>
      </c>
      <c r="AH16" s="15">
        <f t="shared" si="47"/>
        <v>72811.134090000007</v>
      </c>
      <c r="AI16" s="15">
        <f t="shared" si="47"/>
        <v>74907.009359999996</v>
      </c>
      <c r="AJ16" s="15">
        <f t="shared" si="47"/>
        <v>77002.88463</v>
      </c>
      <c r="AK16" s="42"/>
    </row>
    <row r="17" spans="1:37" x14ac:dyDescent="0.25">
      <c r="A17" t="str">
        <f>'Bird costing'!A14</f>
        <v>Feed transport</v>
      </c>
      <c r="B17" s="3">
        <v>1.7284000000000001E-2</v>
      </c>
      <c r="C17" s="16">
        <f>$B17*(C11+C10+C9)</f>
        <v>630.0018</v>
      </c>
      <c r="D17" s="16">
        <f>$B17*(D11+D10+D9)</f>
        <v>724.50207</v>
      </c>
      <c r="E17" s="16">
        <f t="shared" ref="E17:G17" si="48">$B17*(E11+E10+E9)</f>
        <v>819.00234</v>
      </c>
      <c r="F17" s="16">
        <f t="shared" si="48"/>
        <v>913.50261</v>
      </c>
      <c r="G17" s="16">
        <f t="shared" si="48"/>
        <v>1008.00288</v>
      </c>
      <c r="H17" s="16">
        <f t="shared" ref="H17:AF17" si="49">$B17*(H11+H10+H9)</f>
        <v>1102.50315</v>
      </c>
      <c r="I17" s="40"/>
      <c r="J17" s="16">
        <f t="shared" si="49"/>
        <v>1197.00342</v>
      </c>
      <c r="K17" s="16">
        <f t="shared" si="49"/>
        <v>1291.50369</v>
      </c>
      <c r="L17" s="16">
        <f t="shared" si="49"/>
        <v>1386.00396</v>
      </c>
      <c r="M17" s="16">
        <f t="shared" si="49"/>
        <v>1480.50423</v>
      </c>
      <c r="N17" s="16">
        <f t="shared" si="49"/>
        <v>1575.0045</v>
      </c>
      <c r="O17" s="16">
        <f t="shared" si="49"/>
        <v>1669.50477</v>
      </c>
      <c r="P17" s="40"/>
      <c r="Q17" s="16">
        <f t="shared" si="49"/>
        <v>1764.00504</v>
      </c>
      <c r="R17" s="16">
        <f t="shared" si="49"/>
        <v>1858.50531</v>
      </c>
      <c r="S17" s="16">
        <f t="shared" si="49"/>
        <v>1953.00558</v>
      </c>
      <c r="T17" s="16">
        <f t="shared" si="49"/>
        <v>2047.50585</v>
      </c>
      <c r="U17" s="16">
        <f t="shared" si="49"/>
        <v>2142.00612</v>
      </c>
      <c r="V17" s="16">
        <f t="shared" si="49"/>
        <v>2236.50639</v>
      </c>
      <c r="W17" s="40"/>
      <c r="X17" s="16">
        <f t="shared" si="49"/>
        <v>2331.00666</v>
      </c>
      <c r="Y17" s="16">
        <f t="shared" si="49"/>
        <v>2425.50693</v>
      </c>
      <c r="Z17" s="16">
        <f t="shared" si="49"/>
        <v>2520.0072</v>
      </c>
      <c r="AA17" s="16">
        <f t="shared" si="49"/>
        <v>2614.50747</v>
      </c>
      <c r="AB17" s="16">
        <f t="shared" si="49"/>
        <v>2709.00774</v>
      </c>
      <c r="AC17" s="16">
        <f t="shared" si="49"/>
        <v>2803.50801</v>
      </c>
      <c r="AD17" s="40"/>
      <c r="AE17" s="16">
        <f t="shared" si="49"/>
        <v>2898.00828</v>
      </c>
      <c r="AF17" s="16">
        <f t="shared" si="49"/>
        <v>2992.50855</v>
      </c>
      <c r="AG17" s="16">
        <f t="shared" ref="AG17:AJ17" si="50">$B17*(AG11+AG10+AG9)</f>
        <v>3087.00882</v>
      </c>
      <c r="AH17" s="16">
        <f t="shared" si="50"/>
        <v>3181.50909</v>
      </c>
      <c r="AI17" s="16">
        <f t="shared" si="50"/>
        <v>3276.00936</v>
      </c>
      <c r="AJ17" s="16">
        <f t="shared" si="50"/>
        <v>3370.50963</v>
      </c>
    </row>
    <row r="18" spans="1:37" x14ac:dyDescent="0.25">
      <c r="A18" t="str">
        <f>'Bird costing'!A15</f>
        <v>Vitamin stress pack ($3/100g)</v>
      </c>
      <c r="B18" s="3">
        <v>30</v>
      </c>
      <c r="C18" s="16">
        <f>+$B18*(C4/1000)</f>
        <v>450</v>
      </c>
      <c r="D18" s="16">
        <f>+$B18*(D4/1000)</f>
        <v>517.5</v>
      </c>
      <c r="E18" s="16">
        <f t="shared" ref="E18:G18" si="51">+$B18*(E4/1000)</f>
        <v>585</v>
      </c>
      <c r="F18" s="16">
        <f t="shared" si="51"/>
        <v>652.5</v>
      </c>
      <c r="G18" s="16">
        <f t="shared" si="51"/>
        <v>720</v>
      </c>
      <c r="H18" s="16">
        <f t="shared" ref="H18:AF18" si="52">+$B18*(H4/1000)</f>
        <v>787.5</v>
      </c>
      <c r="I18" s="40"/>
      <c r="J18" s="16">
        <f t="shared" si="52"/>
        <v>855</v>
      </c>
      <c r="K18" s="16">
        <f t="shared" si="52"/>
        <v>922.5</v>
      </c>
      <c r="L18" s="16">
        <f t="shared" si="52"/>
        <v>990</v>
      </c>
      <c r="M18" s="16">
        <f t="shared" si="52"/>
        <v>1057.5</v>
      </c>
      <c r="N18" s="16">
        <f t="shared" si="52"/>
        <v>1125</v>
      </c>
      <c r="O18" s="16">
        <f t="shared" si="52"/>
        <v>1192.5</v>
      </c>
      <c r="P18" s="40"/>
      <c r="Q18" s="16">
        <f t="shared" si="52"/>
        <v>1260</v>
      </c>
      <c r="R18" s="16">
        <f t="shared" si="52"/>
        <v>1327.5</v>
      </c>
      <c r="S18" s="16">
        <f t="shared" si="52"/>
        <v>1395</v>
      </c>
      <c r="T18" s="16">
        <f t="shared" si="52"/>
        <v>1462.5</v>
      </c>
      <c r="U18" s="16">
        <f t="shared" si="52"/>
        <v>1530</v>
      </c>
      <c r="V18" s="16">
        <f t="shared" si="52"/>
        <v>1597.5</v>
      </c>
      <c r="W18" s="40"/>
      <c r="X18" s="16">
        <f t="shared" si="52"/>
        <v>1665</v>
      </c>
      <c r="Y18" s="16">
        <f t="shared" si="52"/>
        <v>1732.5</v>
      </c>
      <c r="Z18" s="16">
        <f t="shared" si="52"/>
        <v>1800</v>
      </c>
      <c r="AA18" s="16">
        <f t="shared" si="52"/>
        <v>1867.5</v>
      </c>
      <c r="AB18" s="16">
        <f t="shared" si="52"/>
        <v>1935</v>
      </c>
      <c r="AC18" s="16">
        <f t="shared" si="52"/>
        <v>2002.5</v>
      </c>
      <c r="AD18" s="40"/>
      <c r="AE18" s="16">
        <f t="shared" si="52"/>
        <v>2070</v>
      </c>
      <c r="AF18" s="16">
        <f t="shared" si="52"/>
        <v>2137.5</v>
      </c>
      <c r="AG18" s="16">
        <f t="shared" ref="AG18:AJ18" si="53">+$B18*(AG4/1000)</f>
        <v>2205</v>
      </c>
      <c r="AH18" s="16">
        <f t="shared" si="53"/>
        <v>2272.5</v>
      </c>
      <c r="AI18" s="16">
        <f t="shared" si="53"/>
        <v>2340</v>
      </c>
      <c r="AJ18" s="16">
        <f t="shared" si="53"/>
        <v>2407.5</v>
      </c>
    </row>
    <row r="19" spans="1:37" x14ac:dyDescent="0.25">
      <c r="A19" t="str">
        <f>'Bird costing'!A16</f>
        <v>Medication ($5/100g)</v>
      </c>
      <c r="B19" s="3">
        <v>50</v>
      </c>
      <c r="C19" s="16">
        <f>$B19*(C4/1000)</f>
        <v>750</v>
      </c>
      <c r="D19" s="16">
        <f>$B19*(D4/1000)</f>
        <v>862.5</v>
      </c>
      <c r="E19" s="16">
        <f t="shared" ref="E19:G19" si="54">$B19*(E4/1000)</f>
        <v>975</v>
      </c>
      <c r="F19" s="16">
        <f t="shared" si="54"/>
        <v>1087.5</v>
      </c>
      <c r="G19" s="16">
        <f t="shared" si="54"/>
        <v>1200</v>
      </c>
      <c r="H19" s="16">
        <f t="shared" ref="H19:AF19" si="55">$B19*(H4/1000)</f>
        <v>1312.5</v>
      </c>
      <c r="I19" s="40"/>
      <c r="J19" s="16">
        <f t="shared" si="55"/>
        <v>1425</v>
      </c>
      <c r="K19" s="16">
        <f t="shared" si="55"/>
        <v>1537.5</v>
      </c>
      <c r="L19" s="16">
        <f t="shared" si="55"/>
        <v>1650</v>
      </c>
      <c r="M19" s="16">
        <f t="shared" si="55"/>
        <v>1762.5</v>
      </c>
      <c r="N19" s="16">
        <f t="shared" si="55"/>
        <v>1875</v>
      </c>
      <c r="O19" s="16">
        <f t="shared" si="55"/>
        <v>1987.5</v>
      </c>
      <c r="P19" s="40"/>
      <c r="Q19" s="16">
        <f t="shared" si="55"/>
        <v>2100</v>
      </c>
      <c r="R19" s="16">
        <f t="shared" si="55"/>
        <v>2212.5</v>
      </c>
      <c r="S19" s="16">
        <f t="shared" si="55"/>
        <v>2325</v>
      </c>
      <c r="T19" s="16">
        <f t="shared" si="55"/>
        <v>2437.5</v>
      </c>
      <c r="U19" s="16">
        <f t="shared" si="55"/>
        <v>2550</v>
      </c>
      <c r="V19" s="16">
        <f t="shared" si="55"/>
        <v>2662.5</v>
      </c>
      <c r="W19" s="40"/>
      <c r="X19" s="16">
        <f t="shared" si="55"/>
        <v>2775</v>
      </c>
      <c r="Y19" s="16">
        <f t="shared" si="55"/>
        <v>2887.5</v>
      </c>
      <c r="Z19" s="16">
        <f t="shared" si="55"/>
        <v>3000</v>
      </c>
      <c r="AA19" s="16">
        <f t="shared" si="55"/>
        <v>3112.5</v>
      </c>
      <c r="AB19" s="16">
        <f t="shared" si="55"/>
        <v>3225</v>
      </c>
      <c r="AC19" s="16">
        <f t="shared" si="55"/>
        <v>3337.5</v>
      </c>
      <c r="AD19" s="40"/>
      <c r="AE19" s="16">
        <f t="shared" si="55"/>
        <v>3450</v>
      </c>
      <c r="AF19" s="16">
        <f t="shared" si="55"/>
        <v>3562.5</v>
      </c>
      <c r="AG19" s="16">
        <f t="shared" ref="AG19:AJ19" si="56">$B19*(AG4/1000)</f>
        <v>3675</v>
      </c>
      <c r="AH19" s="16">
        <f t="shared" si="56"/>
        <v>3787.5</v>
      </c>
      <c r="AI19" s="16">
        <f t="shared" si="56"/>
        <v>3900</v>
      </c>
      <c r="AJ19" s="16">
        <f t="shared" si="56"/>
        <v>4012.5</v>
      </c>
    </row>
    <row r="20" spans="1:37" x14ac:dyDescent="0.25">
      <c r="A20" t="str">
        <f>'Bird costing'!A17</f>
        <v>Vaccination lasota $5/1000 doses)</v>
      </c>
      <c r="B20" s="3">
        <v>5.5</v>
      </c>
      <c r="C20" s="16">
        <f>$B20*(C4/1000)</f>
        <v>82.5</v>
      </c>
      <c r="D20" s="16">
        <f>$B20*(D4/1000)</f>
        <v>94.875</v>
      </c>
      <c r="E20" s="16">
        <f t="shared" ref="E20:G20" si="57">$B20*(E4/1000)</f>
        <v>107.25</v>
      </c>
      <c r="F20" s="16">
        <f t="shared" si="57"/>
        <v>119.625</v>
      </c>
      <c r="G20" s="16">
        <f t="shared" si="57"/>
        <v>132</v>
      </c>
      <c r="H20" s="16">
        <f t="shared" ref="H20:AF20" si="58">$B20*(H4/1000)</f>
        <v>144.375</v>
      </c>
      <c r="I20" s="40"/>
      <c r="J20" s="16">
        <f t="shared" si="58"/>
        <v>156.75</v>
      </c>
      <c r="K20" s="16">
        <f t="shared" si="58"/>
        <v>169.125</v>
      </c>
      <c r="L20" s="16">
        <f t="shared" si="58"/>
        <v>181.5</v>
      </c>
      <c r="M20" s="16">
        <f t="shared" si="58"/>
        <v>193.875</v>
      </c>
      <c r="N20" s="16">
        <f t="shared" si="58"/>
        <v>206.25</v>
      </c>
      <c r="O20" s="16">
        <f t="shared" si="58"/>
        <v>218.625</v>
      </c>
      <c r="P20" s="40"/>
      <c r="Q20" s="16">
        <f t="shared" si="58"/>
        <v>231</v>
      </c>
      <c r="R20" s="16">
        <f t="shared" si="58"/>
        <v>243.375</v>
      </c>
      <c r="S20" s="16">
        <f t="shared" si="58"/>
        <v>255.75</v>
      </c>
      <c r="T20" s="16">
        <f t="shared" si="58"/>
        <v>268.125</v>
      </c>
      <c r="U20" s="16">
        <f t="shared" si="58"/>
        <v>280.5</v>
      </c>
      <c r="V20" s="16">
        <f t="shared" si="58"/>
        <v>292.875</v>
      </c>
      <c r="W20" s="40"/>
      <c r="X20" s="16">
        <f t="shared" si="58"/>
        <v>305.25</v>
      </c>
      <c r="Y20" s="16">
        <f t="shared" si="58"/>
        <v>317.625</v>
      </c>
      <c r="Z20" s="16">
        <f t="shared" si="58"/>
        <v>330</v>
      </c>
      <c r="AA20" s="16">
        <f t="shared" si="58"/>
        <v>342.375</v>
      </c>
      <c r="AB20" s="16">
        <f t="shared" si="58"/>
        <v>354.75</v>
      </c>
      <c r="AC20" s="16">
        <f t="shared" si="58"/>
        <v>367.125</v>
      </c>
      <c r="AD20" s="40"/>
      <c r="AE20" s="16">
        <f t="shared" si="58"/>
        <v>379.5</v>
      </c>
      <c r="AF20" s="16">
        <f t="shared" si="58"/>
        <v>391.875</v>
      </c>
      <c r="AG20" s="16">
        <f t="shared" ref="AG20:AJ20" si="59">$B20*(AG4/1000)</f>
        <v>404.25</v>
      </c>
      <c r="AH20" s="16">
        <f t="shared" si="59"/>
        <v>416.625</v>
      </c>
      <c r="AI20" s="16">
        <f t="shared" si="59"/>
        <v>429</v>
      </c>
      <c r="AJ20" s="16">
        <f t="shared" si="59"/>
        <v>441.375</v>
      </c>
    </row>
    <row r="21" spans="1:37" x14ac:dyDescent="0.25">
      <c r="A21" t="str">
        <f>'Bird costing'!A18</f>
        <v xml:space="preserve">Chlorex to use with vacine </v>
      </c>
      <c r="B21" s="3">
        <v>4</v>
      </c>
      <c r="C21" s="16">
        <f>$B21*(C4/1000)</f>
        <v>60</v>
      </c>
      <c r="D21" s="16">
        <f>$B21*(D4/1000)</f>
        <v>69</v>
      </c>
      <c r="E21" s="16">
        <f t="shared" ref="E21:G21" si="60">$B21*(E4/1000)</f>
        <v>78</v>
      </c>
      <c r="F21" s="16">
        <f t="shared" si="60"/>
        <v>87</v>
      </c>
      <c r="G21" s="16">
        <f t="shared" si="60"/>
        <v>96</v>
      </c>
      <c r="H21" s="16">
        <f t="shared" ref="H21:AF21" si="61">$B21*(H4/1000)</f>
        <v>105</v>
      </c>
      <c r="I21" s="40"/>
      <c r="J21" s="16">
        <f t="shared" si="61"/>
        <v>114</v>
      </c>
      <c r="K21" s="16">
        <f t="shared" si="61"/>
        <v>123</v>
      </c>
      <c r="L21" s="16">
        <f t="shared" si="61"/>
        <v>132</v>
      </c>
      <c r="M21" s="16">
        <f t="shared" si="61"/>
        <v>141</v>
      </c>
      <c r="N21" s="16">
        <f t="shared" si="61"/>
        <v>150</v>
      </c>
      <c r="O21" s="16">
        <f t="shared" si="61"/>
        <v>159</v>
      </c>
      <c r="P21" s="40"/>
      <c r="Q21" s="16">
        <f t="shared" si="61"/>
        <v>168</v>
      </c>
      <c r="R21" s="16">
        <f t="shared" si="61"/>
        <v>177</v>
      </c>
      <c r="S21" s="16">
        <f t="shared" si="61"/>
        <v>186</v>
      </c>
      <c r="T21" s="16">
        <f t="shared" si="61"/>
        <v>195</v>
      </c>
      <c r="U21" s="16">
        <f t="shared" si="61"/>
        <v>204</v>
      </c>
      <c r="V21" s="16">
        <f t="shared" si="61"/>
        <v>213</v>
      </c>
      <c r="W21" s="40"/>
      <c r="X21" s="16">
        <f t="shared" si="61"/>
        <v>222</v>
      </c>
      <c r="Y21" s="16">
        <f t="shared" si="61"/>
        <v>231</v>
      </c>
      <c r="Z21" s="16">
        <f t="shared" si="61"/>
        <v>240</v>
      </c>
      <c r="AA21" s="16">
        <f t="shared" si="61"/>
        <v>249</v>
      </c>
      <c r="AB21" s="16">
        <f t="shared" si="61"/>
        <v>258</v>
      </c>
      <c r="AC21" s="16">
        <f t="shared" si="61"/>
        <v>267</v>
      </c>
      <c r="AD21" s="40"/>
      <c r="AE21" s="16">
        <f t="shared" si="61"/>
        <v>276</v>
      </c>
      <c r="AF21" s="16">
        <f t="shared" si="61"/>
        <v>285</v>
      </c>
      <c r="AG21" s="16">
        <f t="shared" ref="AG21:AJ21" si="62">$B21*(AG4/1000)</f>
        <v>294</v>
      </c>
      <c r="AH21" s="16">
        <f t="shared" si="62"/>
        <v>303</v>
      </c>
      <c r="AI21" s="16">
        <f t="shared" si="62"/>
        <v>312</v>
      </c>
      <c r="AJ21" s="16">
        <f t="shared" si="62"/>
        <v>321</v>
      </c>
    </row>
    <row r="22" spans="1:37" x14ac:dyDescent="0.25">
      <c r="A22" t="str">
        <f>'Bird costing'!A19</f>
        <v>Motalities</v>
      </c>
      <c r="B22" s="3">
        <v>300</v>
      </c>
      <c r="C22" s="16">
        <f>0.25*C4</f>
        <v>3750</v>
      </c>
      <c r="D22" s="16">
        <f>0.25*D4</f>
        <v>4312.5</v>
      </c>
      <c r="E22" s="16">
        <f t="shared" ref="E22:G22" si="63">0.25*E4</f>
        <v>4875</v>
      </c>
      <c r="F22" s="16">
        <f t="shared" si="63"/>
        <v>5437.5</v>
      </c>
      <c r="G22" s="16">
        <f t="shared" si="63"/>
        <v>6000</v>
      </c>
      <c r="H22" s="16">
        <f t="shared" ref="H22:AF22" si="64">0.25*H4</f>
        <v>6562.5</v>
      </c>
      <c r="I22" s="40"/>
      <c r="J22" s="16">
        <f t="shared" si="64"/>
        <v>7125</v>
      </c>
      <c r="K22" s="16">
        <f t="shared" si="64"/>
        <v>7687.5</v>
      </c>
      <c r="L22" s="16">
        <f t="shared" si="64"/>
        <v>8250</v>
      </c>
      <c r="M22" s="16">
        <f t="shared" si="64"/>
        <v>8812.5</v>
      </c>
      <c r="N22" s="16">
        <f t="shared" si="64"/>
        <v>9375</v>
      </c>
      <c r="O22" s="16">
        <f t="shared" si="64"/>
        <v>9937.5</v>
      </c>
      <c r="P22" s="40"/>
      <c r="Q22" s="16">
        <f t="shared" si="64"/>
        <v>10500</v>
      </c>
      <c r="R22" s="16">
        <f t="shared" si="64"/>
        <v>11062.5</v>
      </c>
      <c r="S22" s="16">
        <f t="shared" si="64"/>
        <v>11625</v>
      </c>
      <c r="T22" s="16">
        <f t="shared" si="64"/>
        <v>12187.5</v>
      </c>
      <c r="U22" s="16">
        <f t="shared" si="64"/>
        <v>12750</v>
      </c>
      <c r="V22" s="16">
        <f t="shared" si="64"/>
        <v>13312.5</v>
      </c>
      <c r="W22" s="40"/>
      <c r="X22" s="16">
        <f t="shared" si="64"/>
        <v>13875</v>
      </c>
      <c r="Y22" s="16">
        <f t="shared" si="64"/>
        <v>14437.5</v>
      </c>
      <c r="Z22" s="16">
        <f t="shared" si="64"/>
        <v>15000</v>
      </c>
      <c r="AA22" s="16">
        <f t="shared" si="64"/>
        <v>15562.5</v>
      </c>
      <c r="AB22" s="16">
        <f t="shared" si="64"/>
        <v>16125</v>
      </c>
      <c r="AC22" s="16">
        <f t="shared" si="64"/>
        <v>16687.5</v>
      </c>
      <c r="AD22" s="40"/>
      <c r="AE22" s="16">
        <f t="shared" si="64"/>
        <v>17250</v>
      </c>
      <c r="AF22" s="16">
        <f t="shared" si="64"/>
        <v>17812.5</v>
      </c>
      <c r="AG22" s="16">
        <f t="shared" ref="AG22:AJ22" si="65">0.25*AG4</f>
        <v>18375</v>
      </c>
      <c r="AH22" s="16">
        <f t="shared" si="65"/>
        <v>18937.5</v>
      </c>
      <c r="AI22" s="16">
        <f t="shared" si="65"/>
        <v>19500</v>
      </c>
      <c r="AJ22" s="16">
        <f t="shared" si="65"/>
        <v>20062.5</v>
      </c>
    </row>
    <row r="23" spans="1:37" x14ac:dyDescent="0.25">
      <c r="A23" t="str">
        <f>'Bird costing'!A20</f>
        <v>Other farming overheads</v>
      </c>
      <c r="B23" s="3">
        <v>200</v>
      </c>
      <c r="C23" s="16">
        <f>0.2*C4</f>
        <v>3000</v>
      </c>
      <c r="D23" s="16">
        <f>0.2*D4</f>
        <v>3450</v>
      </c>
      <c r="E23" s="16">
        <f t="shared" ref="E23:G23" si="66">0.2*E4</f>
        <v>3900</v>
      </c>
      <c r="F23" s="16">
        <f t="shared" si="66"/>
        <v>4350</v>
      </c>
      <c r="G23" s="16">
        <f t="shared" si="66"/>
        <v>4800</v>
      </c>
      <c r="H23" s="16">
        <f t="shared" ref="H23:AF23" si="67">0.2*H4</f>
        <v>5250</v>
      </c>
      <c r="I23" s="40"/>
      <c r="J23" s="16">
        <f t="shared" si="67"/>
        <v>5700</v>
      </c>
      <c r="K23" s="16">
        <f t="shared" si="67"/>
        <v>6150</v>
      </c>
      <c r="L23" s="16">
        <f t="shared" si="67"/>
        <v>6600</v>
      </c>
      <c r="M23" s="16">
        <f t="shared" si="67"/>
        <v>7050</v>
      </c>
      <c r="N23" s="16">
        <f t="shared" si="67"/>
        <v>7500</v>
      </c>
      <c r="O23" s="16">
        <f t="shared" si="67"/>
        <v>7950</v>
      </c>
      <c r="P23" s="40"/>
      <c r="Q23" s="16">
        <f t="shared" si="67"/>
        <v>8400</v>
      </c>
      <c r="R23" s="16">
        <f t="shared" si="67"/>
        <v>8850</v>
      </c>
      <c r="S23" s="16">
        <f t="shared" si="67"/>
        <v>9300</v>
      </c>
      <c r="T23" s="16">
        <f t="shared" si="67"/>
        <v>9750</v>
      </c>
      <c r="U23" s="16">
        <f t="shared" si="67"/>
        <v>10200</v>
      </c>
      <c r="V23" s="16">
        <f t="shared" si="67"/>
        <v>10650</v>
      </c>
      <c r="W23" s="40"/>
      <c r="X23" s="16">
        <f t="shared" si="67"/>
        <v>11100</v>
      </c>
      <c r="Y23" s="16">
        <f t="shared" si="67"/>
        <v>11550</v>
      </c>
      <c r="Z23" s="16">
        <f t="shared" si="67"/>
        <v>12000</v>
      </c>
      <c r="AA23" s="16">
        <f t="shared" si="67"/>
        <v>12450</v>
      </c>
      <c r="AB23" s="16">
        <f t="shared" si="67"/>
        <v>12900</v>
      </c>
      <c r="AC23" s="16">
        <f t="shared" si="67"/>
        <v>13350</v>
      </c>
      <c r="AD23" s="40"/>
      <c r="AE23" s="16">
        <f t="shared" si="67"/>
        <v>13800</v>
      </c>
      <c r="AF23" s="16">
        <f t="shared" si="67"/>
        <v>14250</v>
      </c>
      <c r="AG23" s="16">
        <f t="shared" ref="AG23:AJ23" si="68">0.2*AG4</f>
        <v>14700</v>
      </c>
      <c r="AH23" s="16">
        <f t="shared" si="68"/>
        <v>15150</v>
      </c>
      <c r="AI23" s="16">
        <f t="shared" si="68"/>
        <v>15600</v>
      </c>
      <c r="AJ23" s="16">
        <f t="shared" si="68"/>
        <v>16050</v>
      </c>
    </row>
    <row r="24" spans="1:37" x14ac:dyDescent="0.25">
      <c r="A24" t="str">
        <f>'Bird costing'!A21</f>
        <v>Vet consulatation fees</v>
      </c>
      <c r="B24" s="3">
        <v>650</v>
      </c>
      <c r="C24" s="16">
        <f>300+(0.05*C5)</f>
        <v>5550</v>
      </c>
      <c r="D24" s="16">
        <f>300+(0.05*D5)</f>
        <v>6337.5</v>
      </c>
      <c r="E24" s="16">
        <f t="shared" ref="E24:G24" si="69">300+(0.05*E5)</f>
        <v>7125</v>
      </c>
      <c r="F24" s="16">
        <f t="shared" si="69"/>
        <v>7912.5</v>
      </c>
      <c r="G24" s="16">
        <f t="shared" si="69"/>
        <v>8700</v>
      </c>
      <c r="H24" s="16">
        <f t="shared" ref="H24:AF24" si="70">300+(0.05*H5)</f>
        <v>9487.5</v>
      </c>
      <c r="I24" s="40"/>
      <c r="J24" s="16">
        <f t="shared" si="70"/>
        <v>10275</v>
      </c>
      <c r="K24" s="16">
        <f t="shared" si="70"/>
        <v>11062.5</v>
      </c>
      <c r="L24" s="16">
        <f t="shared" si="70"/>
        <v>11850</v>
      </c>
      <c r="M24" s="16">
        <f t="shared" si="70"/>
        <v>12637.5</v>
      </c>
      <c r="N24" s="16">
        <f t="shared" si="70"/>
        <v>13425</v>
      </c>
      <c r="O24" s="16">
        <f t="shared" si="70"/>
        <v>14212.5</v>
      </c>
      <c r="P24" s="40"/>
      <c r="Q24" s="16">
        <f t="shared" si="70"/>
        <v>15000</v>
      </c>
      <c r="R24" s="16">
        <f t="shared" si="70"/>
        <v>15787.5</v>
      </c>
      <c r="S24" s="16">
        <f t="shared" si="70"/>
        <v>16575</v>
      </c>
      <c r="T24" s="16">
        <f t="shared" si="70"/>
        <v>17362.5</v>
      </c>
      <c r="U24" s="16">
        <f t="shared" si="70"/>
        <v>18150</v>
      </c>
      <c r="V24" s="16">
        <f t="shared" si="70"/>
        <v>18937.5</v>
      </c>
      <c r="W24" s="40"/>
      <c r="X24" s="16">
        <f t="shared" si="70"/>
        <v>19725</v>
      </c>
      <c r="Y24" s="16">
        <f t="shared" si="70"/>
        <v>20512.5</v>
      </c>
      <c r="Z24" s="16">
        <f t="shared" si="70"/>
        <v>21300</v>
      </c>
      <c r="AA24" s="16">
        <f t="shared" si="70"/>
        <v>22087.5</v>
      </c>
      <c r="AB24" s="16">
        <f t="shared" si="70"/>
        <v>22875</v>
      </c>
      <c r="AC24" s="16">
        <f t="shared" si="70"/>
        <v>23662.5</v>
      </c>
      <c r="AD24" s="40"/>
      <c r="AE24" s="16">
        <f t="shared" si="70"/>
        <v>24450</v>
      </c>
      <c r="AF24" s="16">
        <f t="shared" si="70"/>
        <v>25237.5</v>
      </c>
      <c r="AG24" s="16">
        <f t="shared" ref="AG24:AJ24" si="71">300+(0.05*AG5)</f>
        <v>26025</v>
      </c>
      <c r="AH24" s="16">
        <f t="shared" si="71"/>
        <v>26812.5</v>
      </c>
      <c r="AI24" s="16">
        <f t="shared" si="71"/>
        <v>27600</v>
      </c>
      <c r="AJ24" s="16">
        <f t="shared" si="71"/>
        <v>28387.5</v>
      </c>
    </row>
    <row r="25" spans="1:37" ht="30" x14ac:dyDescent="0.25">
      <c r="A25" s="2" t="str">
        <f>'Bird costing'!A22</f>
        <v xml:space="preserve">Disease Control during  cleaning/disinfecting Period </v>
      </c>
      <c r="B25" s="3">
        <v>320</v>
      </c>
      <c r="C25" s="16">
        <v>300</v>
      </c>
      <c r="D25" s="16">
        <v>300</v>
      </c>
      <c r="E25" s="16">
        <v>300</v>
      </c>
      <c r="F25" s="16">
        <v>300</v>
      </c>
      <c r="G25" s="16">
        <v>300</v>
      </c>
      <c r="H25" s="16">
        <v>300</v>
      </c>
      <c r="I25" s="40"/>
      <c r="J25" s="16">
        <v>600</v>
      </c>
      <c r="K25" s="16">
        <v>600</v>
      </c>
      <c r="L25" s="16">
        <v>600</v>
      </c>
      <c r="M25" s="16">
        <v>600</v>
      </c>
      <c r="N25" s="16">
        <v>600</v>
      </c>
      <c r="O25" s="16">
        <v>600</v>
      </c>
      <c r="P25" s="40"/>
      <c r="Q25" s="16">
        <v>600</v>
      </c>
      <c r="R25" s="16">
        <v>600</v>
      </c>
      <c r="S25" s="16">
        <v>900</v>
      </c>
      <c r="T25" s="16">
        <v>900</v>
      </c>
      <c r="U25" s="16">
        <v>900</v>
      </c>
      <c r="V25" s="16">
        <v>900</v>
      </c>
      <c r="W25" s="40"/>
      <c r="X25" s="16">
        <v>900</v>
      </c>
      <c r="Y25" s="16">
        <v>900</v>
      </c>
      <c r="Z25" s="16">
        <v>900</v>
      </c>
      <c r="AA25" s="16">
        <v>900</v>
      </c>
      <c r="AB25" s="16">
        <v>900</v>
      </c>
      <c r="AC25" s="16">
        <v>900</v>
      </c>
      <c r="AD25" s="40"/>
      <c r="AE25" s="16">
        <v>900</v>
      </c>
      <c r="AF25" s="16">
        <v>900</v>
      </c>
      <c r="AG25" s="16">
        <v>900</v>
      </c>
      <c r="AH25" s="16">
        <v>900</v>
      </c>
      <c r="AI25" s="16">
        <v>900</v>
      </c>
      <c r="AJ25" s="16">
        <v>900</v>
      </c>
    </row>
    <row r="26" spans="1:37" x14ac:dyDescent="0.25">
      <c r="A26" t="str">
        <f>'Bird costing'!A23</f>
        <v>Lighting and heating</v>
      </c>
      <c r="B26" s="3">
        <v>100</v>
      </c>
      <c r="C26" s="16">
        <v>100</v>
      </c>
      <c r="D26" s="16">
        <v>100</v>
      </c>
      <c r="E26" s="16">
        <v>100</v>
      </c>
      <c r="F26" s="16">
        <v>100</v>
      </c>
      <c r="G26" s="16">
        <v>100</v>
      </c>
      <c r="H26" s="16">
        <v>100</v>
      </c>
      <c r="I26" s="40"/>
      <c r="J26" s="16">
        <v>200</v>
      </c>
      <c r="K26" s="16">
        <v>200</v>
      </c>
      <c r="L26" s="16">
        <v>200</v>
      </c>
      <c r="M26" s="16">
        <v>200</v>
      </c>
      <c r="N26" s="16">
        <v>200</v>
      </c>
      <c r="O26" s="16">
        <v>200</v>
      </c>
      <c r="P26" s="40"/>
      <c r="Q26" s="16">
        <v>200</v>
      </c>
      <c r="R26" s="16">
        <v>200</v>
      </c>
      <c r="S26" s="16">
        <v>300</v>
      </c>
      <c r="T26" s="16">
        <v>300</v>
      </c>
      <c r="U26" s="16">
        <v>300</v>
      </c>
      <c r="V26" s="16">
        <v>300</v>
      </c>
      <c r="W26" s="40"/>
      <c r="X26" s="16">
        <v>300</v>
      </c>
      <c r="Y26" s="16">
        <v>300</v>
      </c>
      <c r="Z26" s="16">
        <v>300</v>
      </c>
      <c r="AA26" s="16">
        <v>300</v>
      </c>
      <c r="AB26" s="16">
        <v>300</v>
      </c>
      <c r="AC26" s="16">
        <v>300</v>
      </c>
      <c r="AD26" s="40"/>
      <c r="AE26" s="16">
        <v>300</v>
      </c>
      <c r="AF26" s="16">
        <v>300</v>
      </c>
      <c r="AG26" s="16">
        <v>300</v>
      </c>
      <c r="AH26" s="16">
        <v>300</v>
      </c>
      <c r="AI26" s="16">
        <v>300</v>
      </c>
      <c r="AJ26" s="16">
        <v>300</v>
      </c>
    </row>
    <row r="27" spans="1:37" x14ac:dyDescent="0.25">
      <c r="A27" t="str">
        <f>'Bird costing'!A24</f>
        <v xml:space="preserve">Indirecrt labour - supervisor salary </v>
      </c>
      <c r="B27" s="3">
        <v>250</v>
      </c>
      <c r="C27" s="16">
        <v>250</v>
      </c>
      <c r="D27" s="16">
        <v>250</v>
      </c>
      <c r="E27" s="16">
        <v>250</v>
      </c>
      <c r="F27" s="16">
        <v>250</v>
      </c>
      <c r="G27" s="16">
        <v>250</v>
      </c>
      <c r="H27" s="16">
        <v>250</v>
      </c>
      <c r="I27" s="40"/>
      <c r="J27" s="16">
        <v>500</v>
      </c>
      <c r="K27" s="16">
        <v>500</v>
      </c>
      <c r="L27" s="16">
        <v>500</v>
      </c>
      <c r="M27" s="16">
        <v>500</v>
      </c>
      <c r="N27" s="16">
        <v>500</v>
      </c>
      <c r="O27" s="16">
        <v>500</v>
      </c>
      <c r="P27" s="40"/>
      <c r="Q27" s="16">
        <v>500</v>
      </c>
      <c r="R27" s="16">
        <v>500</v>
      </c>
      <c r="S27" s="16">
        <v>750</v>
      </c>
      <c r="T27" s="16">
        <v>750</v>
      </c>
      <c r="U27" s="16">
        <v>750</v>
      </c>
      <c r="V27" s="16">
        <v>750</v>
      </c>
      <c r="W27" s="40"/>
      <c r="X27" s="16">
        <v>750</v>
      </c>
      <c r="Y27" s="16">
        <v>750</v>
      </c>
      <c r="Z27" s="16">
        <v>750</v>
      </c>
      <c r="AA27" s="16">
        <v>750</v>
      </c>
      <c r="AB27" s="16">
        <v>750</v>
      </c>
      <c r="AC27" s="16">
        <v>750</v>
      </c>
      <c r="AD27" s="40"/>
      <c r="AE27" s="16">
        <v>750</v>
      </c>
      <c r="AF27" s="16">
        <v>750</v>
      </c>
      <c r="AG27" s="16">
        <v>750</v>
      </c>
      <c r="AH27" s="16">
        <v>750</v>
      </c>
      <c r="AI27" s="16">
        <v>750</v>
      </c>
      <c r="AJ27" s="16">
        <v>750</v>
      </c>
    </row>
    <row r="28" spans="1:37" x14ac:dyDescent="0.25">
      <c r="A28" t="s">
        <v>3</v>
      </c>
      <c r="B28" s="3" t="s">
        <v>3</v>
      </c>
      <c r="C28" s="16"/>
    </row>
    <row r="29" spans="1:37" s="1" customFormat="1" x14ac:dyDescent="0.25">
      <c r="A29" s="1" t="s">
        <v>40</v>
      </c>
      <c r="B29" s="4">
        <v>2018.5</v>
      </c>
      <c r="C29" s="15">
        <f>+C14-C16</f>
        <v>27827.498199999995</v>
      </c>
      <c r="D29" s="15">
        <f>+D14-D16</f>
        <v>32144.122929999998</v>
      </c>
      <c r="E29" s="15">
        <f t="shared" ref="E29:G29" si="72">+E14-E16</f>
        <v>36460.747660000001</v>
      </c>
      <c r="F29" s="15">
        <f t="shared" si="72"/>
        <v>40777.37238999999</v>
      </c>
      <c r="G29" s="15">
        <f t="shared" si="72"/>
        <v>45093.997119999985</v>
      </c>
      <c r="H29" s="15">
        <f t="shared" ref="H29:AF29" si="73">+H14-H16</f>
        <v>49410.621849999981</v>
      </c>
      <c r="I29" s="39"/>
      <c r="J29" s="15">
        <f t="shared" si="73"/>
        <v>53077.246579999985</v>
      </c>
      <c r="K29" s="15">
        <f t="shared" si="73"/>
        <v>57393.871309999988</v>
      </c>
      <c r="L29" s="15">
        <f t="shared" si="73"/>
        <v>61710.496039999998</v>
      </c>
      <c r="M29" s="15">
        <f t="shared" si="73"/>
        <v>66027.120770000009</v>
      </c>
      <c r="N29" s="15">
        <f t="shared" si="73"/>
        <v>70343.745500000005</v>
      </c>
      <c r="O29" s="15">
        <f t="shared" si="73"/>
        <v>74660.37023</v>
      </c>
      <c r="P29" s="39"/>
      <c r="Q29" s="15">
        <f t="shared" si="73"/>
        <v>78976.994959999967</v>
      </c>
      <c r="R29" s="15">
        <f t="shared" si="73"/>
        <v>83293.619689999963</v>
      </c>
      <c r="S29" s="15">
        <f t="shared" si="73"/>
        <v>86960.244419999974</v>
      </c>
      <c r="T29" s="15">
        <f t="shared" si="73"/>
        <v>91276.86914999997</v>
      </c>
      <c r="U29" s="15">
        <f t="shared" si="73"/>
        <v>95593.493879999965</v>
      </c>
      <c r="V29" s="15">
        <f t="shared" si="73"/>
        <v>99910.118609999976</v>
      </c>
      <c r="W29" s="39"/>
      <c r="X29" s="15">
        <f t="shared" si="73"/>
        <v>104226.74333999997</v>
      </c>
      <c r="Y29" s="15">
        <f t="shared" si="73"/>
        <v>108543.36806999997</v>
      </c>
      <c r="Z29" s="15">
        <f t="shared" si="73"/>
        <v>112859.99279999998</v>
      </c>
      <c r="AA29" s="15">
        <f t="shared" si="73"/>
        <v>117176.61752999997</v>
      </c>
      <c r="AB29" s="15">
        <f t="shared" si="73"/>
        <v>121493.24226</v>
      </c>
      <c r="AC29" s="15">
        <f t="shared" si="73"/>
        <v>125809.86699000001</v>
      </c>
      <c r="AD29" s="39"/>
      <c r="AE29" s="15">
        <f t="shared" si="73"/>
        <v>130126.49171999999</v>
      </c>
      <c r="AF29" s="15">
        <f t="shared" si="73"/>
        <v>134443.11645</v>
      </c>
      <c r="AG29" s="15">
        <f t="shared" ref="AG29:AJ29" si="74">+AG14-AG16</f>
        <v>138759.74118000001</v>
      </c>
      <c r="AH29" s="15">
        <f t="shared" si="74"/>
        <v>143076.36590999999</v>
      </c>
      <c r="AI29" s="15">
        <f t="shared" si="74"/>
        <v>147392.99064</v>
      </c>
      <c r="AJ29" s="15">
        <f t="shared" si="74"/>
        <v>151709.61537000001</v>
      </c>
      <c r="AK29" s="42"/>
    </row>
    <row r="31" spans="1:37" x14ac:dyDescent="0.25">
      <c r="A31" t="str">
        <f>'Bird costing'!A28</f>
        <v>Net profit percentage</v>
      </c>
      <c r="C31" s="14">
        <f>+C29/C5</f>
        <v>0.26502379238095231</v>
      </c>
      <c r="D31" s="14">
        <f>+D29/D5</f>
        <v>0.26620391660455484</v>
      </c>
      <c r="E31" s="14">
        <f t="shared" ref="E31:AJ31" si="75">+E29/E5</f>
        <v>0.26711170446886445</v>
      </c>
      <c r="F31" s="14">
        <f t="shared" si="75"/>
        <v>0.26783167415435133</v>
      </c>
      <c r="G31" s="14">
        <f t="shared" si="75"/>
        <v>0.26841664952380945</v>
      </c>
      <c r="H31" s="14">
        <f t="shared" si="75"/>
        <v>0.26890134340136046</v>
      </c>
      <c r="I31" s="41"/>
      <c r="J31" s="14">
        <f t="shared" si="75"/>
        <v>0.26605136130325807</v>
      </c>
      <c r="K31" s="14">
        <f t="shared" si="75"/>
        <v>0.26663819423925661</v>
      </c>
      <c r="L31" s="14">
        <f t="shared" si="75"/>
        <v>0.2671450045021645</v>
      </c>
      <c r="M31" s="14">
        <f t="shared" si="75"/>
        <v>0.26758711558257348</v>
      </c>
      <c r="N31" s="14">
        <f t="shared" si="75"/>
        <v>0.26797617333333335</v>
      </c>
      <c r="O31" s="14">
        <f t="shared" si="75"/>
        <v>0.26832118681042227</v>
      </c>
      <c r="P31" s="41"/>
      <c r="Q31" s="14">
        <f t="shared" si="75"/>
        <v>0.268629234557823</v>
      </c>
      <c r="R31" s="14">
        <f t="shared" si="75"/>
        <v>0.26890595541565765</v>
      </c>
      <c r="S31" s="14">
        <f t="shared" si="75"/>
        <v>0.267158969032258</v>
      </c>
      <c r="T31" s="14">
        <f t="shared" si="75"/>
        <v>0.26747800483516476</v>
      </c>
      <c r="U31" s="14">
        <f t="shared" si="75"/>
        <v>0.26776889042016799</v>
      </c>
      <c r="V31" s="14">
        <f t="shared" si="75"/>
        <v>0.26803519412474841</v>
      </c>
      <c r="W31" s="41"/>
      <c r="X31" s="14">
        <f t="shared" si="75"/>
        <v>0.26827990563706555</v>
      </c>
      <c r="Y31" s="14">
        <f t="shared" si="75"/>
        <v>0.26850554871985149</v>
      </c>
      <c r="Z31" s="14">
        <f t="shared" si="75"/>
        <v>0.26871426857142849</v>
      </c>
      <c r="AA31" s="14">
        <f t="shared" si="75"/>
        <v>0.26890790024096378</v>
      </c>
      <c r="AB31" s="14">
        <f t="shared" si="75"/>
        <v>0.26908802272425247</v>
      </c>
      <c r="AC31" s="14">
        <f t="shared" si="75"/>
        <v>0.26925600211878009</v>
      </c>
      <c r="AD31" s="41"/>
      <c r="AE31" s="14">
        <f t="shared" si="75"/>
        <v>0.2694130263354037</v>
      </c>
      <c r="AF31" s="14">
        <f t="shared" si="75"/>
        <v>0.2695601332330827</v>
      </c>
      <c r="AG31" s="14">
        <f t="shared" si="75"/>
        <v>0.26969823358600586</v>
      </c>
      <c r="AH31" s="14">
        <f t="shared" si="75"/>
        <v>0.26982812995756716</v>
      </c>
      <c r="AI31" s="14">
        <f t="shared" si="75"/>
        <v>0.26995053230769234</v>
      </c>
      <c r="AJ31" s="14">
        <f t="shared" si="75"/>
        <v>0.27006607097463287</v>
      </c>
    </row>
  </sheetData>
  <mergeCells count="5">
    <mergeCell ref="C2:H2"/>
    <mergeCell ref="J2:O2"/>
    <mergeCell ref="Q2:V2"/>
    <mergeCell ref="X2:AC2"/>
    <mergeCell ref="AE2:AJ2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"/>
  <sheetViews>
    <sheetView workbookViewId="0">
      <selection activeCell="N30" sqref="N30"/>
    </sheetView>
  </sheetViews>
  <sheetFormatPr defaultRowHeight="15" x14ac:dyDescent="0.25"/>
  <cols>
    <col min="1" max="1" width="2.85546875" customWidth="1"/>
    <col min="2" max="2" width="28.28515625" customWidth="1"/>
    <col min="3" max="3" width="18.5703125" customWidth="1"/>
    <col min="4" max="8" width="12.7109375" style="3" customWidth="1"/>
  </cols>
  <sheetData>
    <row r="1" spans="1:8" ht="33.75" x14ac:dyDescent="0.5">
      <c r="A1" s="21"/>
      <c r="B1" s="77" t="s">
        <v>46</v>
      </c>
      <c r="C1" s="77"/>
      <c r="D1" s="77"/>
      <c r="E1" s="77"/>
      <c r="F1" s="77"/>
      <c r="G1" s="77"/>
      <c r="H1" s="77"/>
    </row>
    <row r="2" spans="1:8" ht="26.25" customHeight="1" x14ac:dyDescent="0.3">
      <c r="A2" s="21"/>
      <c r="B2" s="78" t="s">
        <v>72</v>
      </c>
      <c r="C2" s="78"/>
      <c r="D2" s="78"/>
      <c r="E2" s="78"/>
      <c r="F2" s="78"/>
      <c r="G2" s="78"/>
      <c r="H2" s="78"/>
    </row>
    <row r="3" spans="1:8" x14ac:dyDescent="0.25">
      <c r="A3" s="21"/>
      <c r="B3" s="21"/>
      <c r="C3" s="21"/>
      <c r="D3" s="27"/>
      <c r="E3" s="27"/>
      <c r="F3" s="27"/>
      <c r="G3" s="27"/>
      <c r="H3" s="27"/>
    </row>
    <row r="4" spans="1:8" x14ac:dyDescent="0.25">
      <c r="A4" s="21"/>
      <c r="B4" s="22" t="s">
        <v>47</v>
      </c>
      <c r="C4" s="23"/>
      <c r="D4" s="29">
        <v>2019</v>
      </c>
      <c r="E4" s="30">
        <f>D4+1</f>
        <v>2020</v>
      </c>
      <c r="F4" s="30">
        <f>E4+1</f>
        <v>2021</v>
      </c>
      <c r="G4" s="30">
        <f>F4+1</f>
        <v>2022</v>
      </c>
      <c r="H4" s="30">
        <f>G4+1</f>
        <v>2023</v>
      </c>
    </row>
    <row r="5" spans="1:8" x14ac:dyDescent="0.25">
      <c r="A5" s="21"/>
      <c r="B5" s="24" t="s">
        <v>65</v>
      </c>
      <c r="C5" s="21"/>
      <c r="D5" s="27"/>
      <c r="E5" s="27"/>
      <c r="F5" s="27"/>
      <c r="G5" s="27"/>
      <c r="H5" s="27"/>
    </row>
    <row r="6" spans="1:8" x14ac:dyDescent="0.25">
      <c r="A6" s="21"/>
      <c r="B6" s="21" t="s">
        <v>69</v>
      </c>
      <c r="C6" s="21"/>
      <c r="D6" s="26">
        <f>96000+5600+12000</f>
        <v>113600</v>
      </c>
      <c r="E6" s="27"/>
      <c r="F6" s="27"/>
      <c r="G6" s="27"/>
      <c r="H6" s="27"/>
    </row>
    <row r="7" spans="1:8" x14ac:dyDescent="0.25">
      <c r="A7" s="21"/>
      <c r="B7" s="21" t="s">
        <v>70</v>
      </c>
      <c r="C7" s="21"/>
      <c r="D7" s="26">
        <v>15000</v>
      </c>
      <c r="E7" s="27"/>
      <c r="F7" s="27"/>
      <c r="G7" s="27"/>
      <c r="H7" s="27"/>
    </row>
    <row r="8" spans="1:8" x14ac:dyDescent="0.25">
      <c r="A8" s="21"/>
      <c r="B8" s="21" t="s">
        <v>75</v>
      </c>
      <c r="C8" s="21"/>
      <c r="D8" s="26"/>
      <c r="E8" s="26"/>
      <c r="F8" s="26"/>
      <c r="G8" s="26"/>
      <c r="H8" s="26"/>
    </row>
    <row r="9" spans="1:8" x14ac:dyDescent="0.25">
      <c r="A9" s="21"/>
      <c r="B9" s="21"/>
      <c r="C9" s="21"/>
      <c r="D9" s="26"/>
      <c r="E9" s="26"/>
      <c r="F9" s="26"/>
      <c r="G9" s="26"/>
      <c r="H9" s="26"/>
    </row>
    <row r="10" spans="1:8" x14ac:dyDescent="0.25">
      <c r="A10" s="21"/>
      <c r="B10" s="21"/>
      <c r="C10" s="21"/>
      <c r="E10" s="26"/>
      <c r="F10" s="26"/>
      <c r="G10" s="26"/>
      <c r="H10" s="26"/>
    </row>
    <row r="11" spans="1:8" x14ac:dyDescent="0.25">
      <c r="A11" s="21"/>
      <c r="B11" s="22" t="s">
        <v>66</v>
      </c>
      <c r="C11" s="22"/>
      <c r="D11" s="31">
        <f>+SUM(D6:D9)</f>
        <v>128600</v>
      </c>
      <c r="E11" s="31">
        <f t="shared" ref="E11:G11" si="0">+SUM(E6:E9)</f>
        <v>0</v>
      </c>
      <c r="F11" s="31">
        <f t="shared" si="0"/>
        <v>0</v>
      </c>
      <c r="G11" s="31">
        <f t="shared" si="0"/>
        <v>0</v>
      </c>
      <c r="H11" s="31">
        <f t="shared" ref="H11" si="1">+SUM(H6:H9)</f>
        <v>0</v>
      </c>
    </row>
    <row r="12" spans="1:8" x14ac:dyDescent="0.25">
      <c r="A12" s="21"/>
      <c r="B12" s="24" t="s">
        <v>48</v>
      </c>
      <c r="C12" s="21"/>
      <c r="D12" s="27"/>
      <c r="E12" s="27"/>
      <c r="F12" s="27"/>
      <c r="G12" s="27"/>
      <c r="H12" s="27"/>
    </row>
    <row r="13" spans="1:8" x14ac:dyDescent="0.25">
      <c r="A13" s="21"/>
      <c r="B13" s="21" t="s">
        <v>49</v>
      </c>
      <c r="C13" s="21"/>
      <c r="D13" s="26">
        <v>103114</v>
      </c>
      <c r="E13" s="26"/>
      <c r="F13" s="26"/>
      <c r="G13" s="26"/>
      <c r="H13" s="26"/>
    </row>
    <row r="14" spans="1:8" x14ac:dyDescent="0.25">
      <c r="A14" s="21"/>
      <c r="B14" s="21" t="s">
        <v>50</v>
      </c>
      <c r="C14" s="21"/>
      <c r="D14" s="26"/>
      <c r="E14" s="26"/>
      <c r="F14" s="26"/>
      <c r="G14" s="26"/>
      <c r="H14" s="26"/>
    </row>
    <row r="15" spans="1:8" x14ac:dyDescent="0.25">
      <c r="A15" s="21"/>
      <c r="B15" s="21" t="s">
        <v>51</v>
      </c>
      <c r="C15" s="21"/>
      <c r="D15" s="26"/>
      <c r="E15" s="26"/>
      <c r="F15" s="26"/>
      <c r="G15" s="26"/>
      <c r="H15" s="26"/>
    </row>
    <row r="16" spans="1:8" x14ac:dyDescent="0.25">
      <c r="A16" s="21"/>
      <c r="B16" s="21" t="s">
        <v>52</v>
      </c>
      <c r="C16" s="21"/>
      <c r="D16" s="26"/>
      <c r="E16" s="26"/>
      <c r="F16" s="26"/>
      <c r="G16" s="26"/>
      <c r="H16" s="26"/>
    </row>
    <row r="17" spans="1:9" x14ac:dyDescent="0.25">
      <c r="A17" s="21"/>
      <c r="B17" s="21" t="s">
        <v>53</v>
      </c>
      <c r="C17" s="21"/>
      <c r="D17" s="26"/>
      <c r="E17" s="26"/>
      <c r="F17" s="26"/>
      <c r="G17" s="26"/>
      <c r="H17" s="26"/>
    </row>
    <row r="18" spans="1:9" x14ac:dyDescent="0.25">
      <c r="A18" s="21"/>
      <c r="B18" s="25" t="s">
        <v>54</v>
      </c>
      <c r="C18" s="25"/>
      <c r="D18" s="31">
        <f>SUM(D13:D17)</f>
        <v>103114</v>
      </c>
      <c r="E18" s="31">
        <f t="shared" ref="E18:H18" si="2">SUM(E13:E17)</f>
        <v>0</v>
      </c>
      <c r="F18" s="31">
        <f t="shared" si="2"/>
        <v>0</v>
      </c>
      <c r="G18" s="31">
        <f t="shared" si="2"/>
        <v>0</v>
      </c>
      <c r="H18" s="31">
        <f t="shared" si="2"/>
        <v>0</v>
      </c>
    </row>
    <row r="19" spans="1:9" x14ac:dyDescent="0.25">
      <c r="A19" s="21"/>
      <c r="B19" s="21"/>
      <c r="C19" s="21"/>
      <c r="D19" s="32"/>
      <c r="E19" s="32"/>
      <c r="F19" s="32"/>
      <c r="G19" s="32"/>
      <c r="H19" s="32"/>
    </row>
    <row r="20" spans="1:9" ht="15.75" thickBot="1" x14ac:dyDescent="0.3">
      <c r="A20" s="21"/>
      <c r="B20" s="22" t="s">
        <v>55</v>
      </c>
      <c r="C20" s="22"/>
      <c r="D20" s="46">
        <f>+D11+D18</f>
        <v>231714</v>
      </c>
      <c r="E20" s="46">
        <f>+E11+E18</f>
        <v>0</v>
      </c>
      <c r="F20" s="46">
        <f>+F11+F18</f>
        <v>0</v>
      </c>
      <c r="G20" s="46">
        <f>+G11+G18</f>
        <v>0</v>
      </c>
      <c r="H20" s="46">
        <f>+H11+H18</f>
        <v>0</v>
      </c>
    </row>
    <row r="21" spans="1:9" ht="15.75" thickTop="1" x14ac:dyDescent="0.25">
      <c r="A21" s="21"/>
      <c r="B21" s="21"/>
      <c r="C21" s="21"/>
      <c r="D21" s="32"/>
      <c r="E21" s="32"/>
      <c r="F21" s="32"/>
      <c r="G21" s="32"/>
      <c r="H21" s="32"/>
      <c r="I21" t="s">
        <v>3</v>
      </c>
    </row>
    <row r="22" spans="1:9" x14ac:dyDescent="0.25">
      <c r="A22" s="21"/>
      <c r="B22" s="22" t="s">
        <v>74</v>
      </c>
      <c r="C22" s="23"/>
      <c r="D22" s="28"/>
      <c r="E22" s="28"/>
      <c r="F22" s="28"/>
      <c r="G22" s="28"/>
      <c r="H22" s="28"/>
    </row>
    <row r="23" spans="1:9" x14ac:dyDescent="0.25">
      <c r="A23" s="21"/>
      <c r="B23" s="24" t="s">
        <v>76</v>
      </c>
      <c r="C23" s="21"/>
      <c r="D23" s="26"/>
      <c r="E23" s="26"/>
      <c r="F23" s="26"/>
      <c r="G23" s="26"/>
      <c r="H23" s="26"/>
    </row>
    <row r="24" spans="1:9" x14ac:dyDescent="0.25">
      <c r="A24" s="21"/>
      <c r="B24" s="21" t="s">
        <v>77</v>
      </c>
      <c r="C24" s="21"/>
      <c r="D24" s="26"/>
      <c r="E24" s="26"/>
      <c r="F24" s="26"/>
      <c r="G24" s="26"/>
      <c r="H24" s="26"/>
    </row>
    <row r="25" spans="1:9" x14ac:dyDescent="0.25">
      <c r="A25" s="21"/>
      <c r="B25" s="21" t="s">
        <v>78</v>
      </c>
      <c r="C25" s="21"/>
      <c r="D25" s="26">
        <f>SUM('Projected income '!C29:H29)</f>
        <v>231714.36014999996</v>
      </c>
      <c r="E25" s="26">
        <f>SUM('Projected income '!J29:O29)</f>
        <v>383212.85042999999</v>
      </c>
      <c r="F25" s="26">
        <f>SUM('Projected income '!Q29:V29)</f>
        <v>536011.34070999979</v>
      </c>
      <c r="G25" s="26">
        <f>SUM('Projected income '!X29:AC29)</f>
        <v>690109.83098999993</v>
      </c>
      <c r="H25" s="26">
        <f>SUM('Projected income '!AE29:AJ29)</f>
        <v>845508.32126999996</v>
      </c>
    </row>
    <row r="26" spans="1:9" x14ac:dyDescent="0.25">
      <c r="A26" s="21"/>
      <c r="B26" s="22" t="s">
        <v>79</v>
      </c>
      <c r="C26" s="22"/>
      <c r="D26" s="43">
        <f>SUM(D24:D25)</f>
        <v>231714.36014999996</v>
      </c>
      <c r="E26" s="43">
        <f t="shared" ref="E26:H26" si="3">SUM(E24:E25)</f>
        <v>383212.85042999999</v>
      </c>
      <c r="F26" s="43">
        <f t="shared" si="3"/>
        <v>536011.34070999979</v>
      </c>
      <c r="G26" s="43">
        <f t="shared" si="3"/>
        <v>690109.83098999993</v>
      </c>
      <c r="H26" s="43">
        <f t="shared" si="3"/>
        <v>845508.32126999996</v>
      </c>
    </row>
    <row r="27" spans="1:9" x14ac:dyDescent="0.25">
      <c r="A27" s="21"/>
      <c r="B27" s="21"/>
      <c r="C27" s="21"/>
      <c r="D27" s="27"/>
      <c r="E27" s="27"/>
      <c r="F27" s="27"/>
      <c r="G27" s="27"/>
      <c r="H27" s="27"/>
    </row>
    <row r="28" spans="1:9" x14ac:dyDescent="0.25">
      <c r="A28" s="21"/>
      <c r="B28" s="24" t="s">
        <v>56</v>
      </c>
      <c r="C28" s="21"/>
      <c r="D28" s="27"/>
      <c r="E28" s="27"/>
      <c r="F28" s="27"/>
      <c r="G28" s="27"/>
      <c r="H28" s="27"/>
    </row>
    <row r="29" spans="1:9" x14ac:dyDescent="0.25">
      <c r="A29" s="21"/>
      <c r="B29" s="21" t="s">
        <v>57</v>
      </c>
      <c r="C29" s="21"/>
      <c r="D29" s="26"/>
      <c r="E29" s="26"/>
      <c r="F29" s="26"/>
      <c r="G29" s="26"/>
      <c r="H29" s="26"/>
    </row>
    <row r="30" spans="1:9" x14ac:dyDescent="0.25">
      <c r="A30" s="21"/>
      <c r="B30" s="21" t="s">
        <v>71</v>
      </c>
      <c r="C30" s="21"/>
      <c r="D30" s="26"/>
      <c r="E30" s="26"/>
      <c r="F30" s="26"/>
      <c r="G30" s="26"/>
      <c r="H30" s="26"/>
    </row>
    <row r="31" spans="1:9" x14ac:dyDescent="0.25">
      <c r="A31" s="21"/>
      <c r="B31" s="21" t="s">
        <v>58</v>
      </c>
      <c r="C31" s="21"/>
      <c r="D31" s="26"/>
      <c r="E31" s="26"/>
      <c r="F31" s="26"/>
      <c r="G31" s="26"/>
      <c r="H31" s="26"/>
    </row>
    <row r="32" spans="1:9" x14ac:dyDescent="0.25">
      <c r="A32" s="21"/>
      <c r="B32" s="22" t="s">
        <v>59</v>
      </c>
      <c r="C32" s="22"/>
      <c r="D32" s="31">
        <f>SUM(D29:D31)</f>
        <v>0</v>
      </c>
      <c r="E32" s="31">
        <f t="shared" ref="E32:H32" si="4">SUM(E29:E31)</f>
        <v>0</v>
      </c>
      <c r="F32" s="31">
        <f t="shared" si="4"/>
        <v>0</v>
      </c>
      <c r="G32" s="31">
        <f t="shared" si="4"/>
        <v>0</v>
      </c>
      <c r="H32" s="31">
        <f t="shared" si="4"/>
        <v>0</v>
      </c>
    </row>
    <row r="33" spans="1:9" x14ac:dyDescent="0.25">
      <c r="A33" s="21"/>
      <c r="B33" s="21"/>
      <c r="C33" s="33"/>
      <c r="D33" s="32"/>
      <c r="E33" s="32"/>
      <c r="F33" s="32"/>
      <c r="G33" s="32"/>
      <c r="H33" s="32"/>
      <c r="I33" s="7"/>
    </row>
    <row r="34" spans="1:9" x14ac:dyDescent="0.25">
      <c r="A34" s="21"/>
      <c r="B34" s="24" t="s">
        <v>60</v>
      </c>
      <c r="C34" s="33"/>
      <c r="D34" s="32"/>
      <c r="E34" s="32"/>
      <c r="F34" s="32"/>
      <c r="G34" s="32"/>
      <c r="H34" s="32"/>
      <c r="I34" s="7"/>
    </row>
    <row r="35" spans="1:9" x14ac:dyDescent="0.25">
      <c r="A35" s="21"/>
      <c r="B35" s="21" t="s">
        <v>61</v>
      </c>
      <c r="C35" s="33"/>
      <c r="D35" s="26"/>
      <c r="E35" s="26"/>
      <c r="F35" s="26"/>
      <c r="G35" s="26"/>
      <c r="H35" s="26"/>
      <c r="I35" s="7"/>
    </row>
    <row r="36" spans="1:9" x14ac:dyDescent="0.25">
      <c r="A36" s="21"/>
      <c r="B36" s="21" t="s">
        <v>73</v>
      </c>
      <c r="C36" s="33"/>
      <c r="D36" s="26"/>
      <c r="E36" s="26"/>
      <c r="F36" s="26"/>
      <c r="G36" s="26"/>
      <c r="H36" s="26"/>
      <c r="I36" s="7"/>
    </row>
    <row r="37" spans="1:9" x14ac:dyDescent="0.25">
      <c r="A37" s="21"/>
      <c r="B37" s="21" t="s">
        <v>62</v>
      </c>
      <c r="C37" s="33"/>
      <c r="D37" s="26"/>
      <c r="E37" s="26"/>
      <c r="F37" s="26"/>
      <c r="G37" s="26"/>
      <c r="H37" s="26"/>
      <c r="I37" s="7"/>
    </row>
    <row r="38" spans="1:9" x14ac:dyDescent="0.25">
      <c r="A38" s="21"/>
      <c r="B38" s="22" t="s">
        <v>63</v>
      </c>
      <c r="C38" s="34"/>
      <c r="D38" s="31">
        <f>SUM(D35:D37)</f>
        <v>0</v>
      </c>
      <c r="E38" s="31">
        <f t="shared" ref="E38:H38" si="5">SUM(E35:E37)</f>
        <v>0</v>
      </c>
      <c r="F38" s="31">
        <f t="shared" si="5"/>
        <v>0</v>
      </c>
      <c r="G38" s="31">
        <f t="shared" si="5"/>
        <v>0</v>
      </c>
      <c r="H38" s="31">
        <f t="shared" si="5"/>
        <v>0</v>
      </c>
      <c r="I38" s="7"/>
    </row>
    <row r="39" spans="1:9" x14ac:dyDescent="0.25">
      <c r="A39" s="21"/>
      <c r="B39" s="21"/>
      <c r="C39" s="33"/>
      <c r="D39" s="32"/>
      <c r="E39" s="32"/>
      <c r="F39" s="32"/>
      <c r="G39" s="32"/>
      <c r="H39" s="32"/>
      <c r="I39" s="7"/>
    </row>
    <row r="40" spans="1:9" s="1" customFormat="1" ht="15.75" thickBot="1" x14ac:dyDescent="0.3">
      <c r="A40" s="24"/>
      <c r="B40" s="22" t="s">
        <v>64</v>
      </c>
      <c r="C40" s="44"/>
      <c r="D40" s="46">
        <f>+D38+D32+D26</f>
        <v>231714.36014999996</v>
      </c>
      <c r="E40" s="46">
        <f t="shared" ref="E40:G40" si="6">+E38+E32+E26</f>
        <v>383212.85042999999</v>
      </c>
      <c r="F40" s="46">
        <f t="shared" si="6"/>
        <v>536011.34070999979</v>
      </c>
      <c r="G40" s="46">
        <f t="shared" si="6"/>
        <v>690109.83098999993</v>
      </c>
      <c r="H40" s="46">
        <f t="shared" ref="H40" si="7">+H38+H32+H26</f>
        <v>845508.32126999996</v>
      </c>
      <c r="I40" s="45"/>
    </row>
    <row r="41" spans="1:9" ht="15.75" thickTop="1" x14ac:dyDescent="0.25">
      <c r="C41" s="7"/>
      <c r="D41" s="5"/>
      <c r="E41" s="5"/>
      <c r="F41" s="5"/>
      <c r="G41" s="5"/>
      <c r="H41" s="5"/>
      <c r="I41" s="7"/>
    </row>
    <row r="42" spans="1:9" x14ac:dyDescent="0.25">
      <c r="C42" s="7"/>
      <c r="D42" s="5"/>
      <c r="E42" s="5"/>
      <c r="F42" s="5"/>
      <c r="G42" s="5"/>
      <c r="H42" s="5"/>
      <c r="I42" s="7"/>
    </row>
    <row r="43" spans="1:9" x14ac:dyDescent="0.25">
      <c r="C43" s="7"/>
      <c r="D43" s="5"/>
      <c r="E43" s="5"/>
      <c r="F43" s="5"/>
      <c r="G43" s="5"/>
      <c r="H43" s="5"/>
      <c r="I43" s="7"/>
    </row>
  </sheetData>
  <mergeCells count="2">
    <mergeCell ref="B1:H1"/>
    <mergeCell ref="B2:H2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activeCell="O7" sqref="O7"/>
    </sheetView>
  </sheetViews>
  <sheetFormatPr defaultRowHeight="15" x14ac:dyDescent="0.25"/>
  <cols>
    <col min="2" max="3" width="12.7109375" customWidth="1"/>
    <col min="4" max="4" width="0.5703125" customWidth="1"/>
    <col min="5" max="6" width="13.85546875" style="3" customWidth="1"/>
    <col min="7" max="7" width="0.42578125" style="3" customWidth="1"/>
    <col min="8" max="9" width="13.140625" customWidth="1"/>
    <col min="10" max="10" width="0.42578125" style="3" customWidth="1"/>
  </cols>
  <sheetData>
    <row r="1" spans="1:11" x14ac:dyDescent="0.25">
      <c r="A1" s="72"/>
      <c r="B1" s="82" t="s">
        <v>90</v>
      </c>
      <c r="C1" s="82"/>
      <c r="D1" s="82"/>
      <c r="E1" s="82"/>
      <c r="F1" s="82"/>
      <c r="G1" s="82"/>
      <c r="H1" s="82"/>
      <c r="I1" s="83"/>
      <c r="J1" s="35"/>
    </row>
    <row r="2" spans="1:11" x14ac:dyDescent="0.25">
      <c r="A2" s="61"/>
      <c r="B2" s="86" t="s">
        <v>87</v>
      </c>
      <c r="C2" s="87"/>
      <c r="D2" s="60"/>
      <c r="E2" s="88" t="s">
        <v>88</v>
      </c>
      <c r="F2" s="87"/>
      <c r="G2" s="60"/>
      <c r="H2" s="88" t="s">
        <v>89</v>
      </c>
      <c r="I2" s="87"/>
      <c r="J2" s="61"/>
    </row>
    <row r="3" spans="1:11" x14ac:dyDescent="0.25">
      <c r="A3" s="70"/>
      <c r="B3" s="79" t="s">
        <v>96</v>
      </c>
      <c r="C3" s="80"/>
      <c r="D3" s="60"/>
      <c r="E3" s="81" t="s">
        <v>95</v>
      </c>
      <c r="F3" s="80"/>
      <c r="G3" s="60"/>
      <c r="H3" s="81" t="s">
        <v>94</v>
      </c>
      <c r="I3" s="80"/>
      <c r="J3" s="51"/>
      <c r="K3" t="s">
        <v>3</v>
      </c>
    </row>
    <row r="4" spans="1:11" ht="30" x14ac:dyDescent="0.25">
      <c r="A4" s="71" t="s">
        <v>84</v>
      </c>
      <c r="B4" s="47" t="s">
        <v>85</v>
      </c>
      <c r="C4" s="48" t="s">
        <v>86</v>
      </c>
      <c r="D4" s="52"/>
      <c r="E4" s="47" t="s">
        <v>85</v>
      </c>
      <c r="F4" s="48" t="s">
        <v>86</v>
      </c>
      <c r="G4" s="52"/>
      <c r="H4" s="47" t="s">
        <v>85</v>
      </c>
      <c r="I4" s="48" t="s">
        <v>86</v>
      </c>
      <c r="J4" s="52"/>
    </row>
    <row r="5" spans="1:11" x14ac:dyDescent="0.25">
      <c r="A5" s="53">
        <v>0</v>
      </c>
      <c r="B5" s="5">
        <v>-128600</v>
      </c>
      <c r="C5" s="64">
        <v>-128600</v>
      </c>
      <c r="D5" s="53"/>
      <c r="E5" s="5">
        <v>-128600</v>
      </c>
      <c r="F5" s="5">
        <v>-128600</v>
      </c>
      <c r="G5" s="53"/>
      <c r="H5" s="5">
        <v>-128600</v>
      </c>
      <c r="I5" s="5">
        <v>-128600</v>
      </c>
      <c r="J5" s="53"/>
    </row>
    <row r="6" spans="1:11" x14ac:dyDescent="0.25">
      <c r="A6" s="53">
        <v>1</v>
      </c>
      <c r="B6" s="65">
        <v>78119.740099999995</v>
      </c>
      <c r="C6" s="62">
        <f>+C5+B6</f>
        <v>-50480.259900000005</v>
      </c>
      <c r="D6" s="53"/>
      <c r="E6" s="62">
        <v>156494.7401</v>
      </c>
      <c r="F6" s="66">
        <f>+F5+E6</f>
        <v>27894.740099999995</v>
      </c>
      <c r="G6" s="53"/>
      <c r="H6" s="65">
        <v>234869.7401</v>
      </c>
      <c r="I6" s="62">
        <f>+I5+H6</f>
        <v>106269.7401</v>
      </c>
      <c r="J6" s="53"/>
    </row>
    <row r="7" spans="1:11" x14ac:dyDescent="0.25">
      <c r="A7" s="53">
        <v>2</v>
      </c>
      <c r="B7" s="65">
        <v>145915.10600999996</v>
      </c>
      <c r="C7" s="62">
        <f>+C6+B7</f>
        <v>95434.846109999955</v>
      </c>
      <c r="D7" s="53"/>
      <c r="E7" s="5"/>
      <c r="F7" s="5"/>
      <c r="G7" s="53"/>
      <c r="H7" s="7"/>
      <c r="I7" s="55"/>
      <c r="J7" s="53"/>
    </row>
    <row r="8" spans="1:11" x14ac:dyDescent="0.25">
      <c r="A8" s="56">
        <v>3</v>
      </c>
      <c r="B8" s="49"/>
      <c r="C8" s="49"/>
      <c r="D8" s="56"/>
      <c r="E8" s="57"/>
      <c r="F8" s="57"/>
      <c r="G8" s="56"/>
      <c r="H8" s="58"/>
      <c r="I8" s="59"/>
      <c r="J8" s="53"/>
    </row>
    <row r="9" spans="1:11" x14ac:dyDescent="0.25">
      <c r="A9" s="84" t="s">
        <v>91</v>
      </c>
      <c r="B9" s="85"/>
      <c r="C9" s="7" t="s">
        <v>3</v>
      </c>
      <c r="D9" s="54"/>
      <c r="E9" s="5"/>
      <c r="F9" s="5"/>
      <c r="G9" s="54"/>
      <c r="H9" s="7"/>
      <c r="I9" s="7"/>
      <c r="J9" s="54"/>
    </row>
    <row r="10" spans="1:11" x14ac:dyDescent="0.25">
      <c r="A10" s="50"/>
      <c r="B10" s="45" t="s">
        <v>92</v>
      </c>
      <c r="C10" s="5">
        <v>1</v>
      </c>
      <c r="D10" s="63"/>
      <c r="E10" s="5"/>
      <c r="F10" s="5">
        <v>0</v>
      </c>
      <c r="G10" s="63"/>
      <c r="H10" s="5"/>
      <c r="I10" s="5">
        <v>0</v>
      </c>
      <c r="J10" s="54"/>
    </row>
    <row r="11" spans="1:11" x14ac:dyDescent="0.25">
      <c r="A11" s="67"/>
      <c r="B11" s="12" t="s">
        <v>93</v>
      </c>
      <c r="C11" s="68">
        <f>-(+C6/B7*12)</f>
        <v>4.1514763986018384</v>
      </c>
      <c r="D11" s="69"/>
      <c r="E11" s="57"/>
      <c r="F11" s="68">
        <f>-(+F5/E6*12)</f>
        <v>9.8610343006665691</v>
      </c>
      <c r="G11" s="69"/>
      <c r="H11" s="57"/>
      <c r="I11" s="68">
        <f>-(+I5/H6*12)</f>
        <v>6.570450494571821</v>
      </c>
      <c r="J11" s="70"/>
    </row>
    <row r="12" spans="1:11" x14ac:dyDescent="0.25">
      <c r="I12" t="s">
        <v>97</v>
      </c>
    </row>
    <row r="14" spans="1:11" x14ac:dyDescent="0.25">
      <c r="B14" s="3"/>
    </row>
  </sheetData>
  <mergeCells count="8">
    <mergeCell ref="B3:C3"/>
    <mergeCell ref="E3:F3"/>
    <mergeCell ref="H3:I3"/>
    <mergeCell ref="B1:I1"/>
    <mergeCell ref="A9:B9"/>
    <mergeCell ref="B2:C2"/>
    <mergeCell ref="E2:F2"/>
    <mergeCell ref="H2:I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E17" sqref="E17"/>
    </sheetView>
  </sheetViews>
  <sheetFormatPr defaultRowHeight="15" x14ac:dyDescent="0.25"/>
  <cols>
    <col min="1" max="1" width="19.140625" style="3" bestFit="1" customWidth="1"/>
    <col min="2" max="2" width="12" style="3" bestFit="1" customWidth="1"/>
  </cols>
  <sheetData>
    <row r="1" spans="1:2" x14ac:dyDescent="0.25">
      <c r="A1" s="3" t="s">
        <v>98</v>
      </c>
      <c r="B1" s="3" t="s">
        <v>99</v>
      </c>
    </row>
    <row r="2" spans="1:2" x14ac:dyDescent="0.25">
      <c r="A2" s="3">
        <v>1</v>
      </c>
      <c r="B2" s="16">
        <f>SUM('Projected income '!B29:H29)</f>
        <v>233732.86014999996</v>
      </c>
    </row>
    <row r="3" spans="1:2" x14ac:dyDescent="0.25">
      <c r="A3" s="3">
        <v>2</v>
      </c>
      <c r="B3" s="16">
        <f>SUM('Projected income '!J29:P29)</f>
        <v>383212.85042999999</v>
      </c>
    </row>
    <row r="4" spans="1:2" x14ac:dyDescent="0.25">
      <c r="A4" s="3">
        <v>3</v>
      </c>
      <c r="B4" s="16">
        <f>SUM('Projected income '!Q29:V29)</f>
        <v>536011.34070999979</v>
      </c>
    </row>
    <row r="5" spans="1:2" x14ac:dyDescent="0.25">
      <c r="A5" s="3">
        <v>4</v>
      </c>
      <c r="B5" s="16">
        <f>SUM('Projected income '!X29:AC29)</f>
        <v>690109.83098999993</v>
      </c>
    </row>
    <row r="6" spans="1:2" x14ac:dyDescent="0.25">
      <c r="A6" s="3">
        <v>5</v>
      </c>
      <c r="B6" s="16">
        <f>SUM('Projected income '!AE29:AK29)</f>
        <v>845508.32126999996</v>
      </c>
    </row>
    <row r="7" spans="1:2" x14ac:dyDescent="0.25">
      <c r="A7" s="3" t="s">
        <v>100</v>
      </c>
      <c r="B7" s="16">
        <f>SUM(B2:B6)</f>
        <v>2688575.2035499997</v>
      </c>
    </row>
    <row r="8" spans="1:2" x14ac:dyDescent="0.25">
      <c r="A8" s="9" t="s">
        <v>101</v>
      </c>
      <c r="B8" s="16">
        <v>128600</v>
      </c>
    </row>
    <row r="9" spans="1:2" x14ac:dyDescent="0.25">
      <c r="A9" s="3" t="s">
        <v>102</v>
      </c>
      <c r="B9" s="16">
        <f>+B7-B8</f>
        <v>2559975.2035499997</v>
      </c>
    </row>
    <row r="10" spans="1:2" x14ac:dyDescent="0.25">
      <c r="B10" s="89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Bird costing</vt:lpstr>
      <vt:lpstr>Sensitivity Analysis</vt:lpstr>
      <vt:lpstr>Projected income </vt:lpstr>
      <vt:lpstr>Balance Sheet</vt:lpstr>
      <vt:lpstr>Payback period</vt:lpstr>
      <vt:lpstr>Net Present Value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Taffy</dc:creator>
  <cp:lastModifiedBy>Taffy</cp:lastModifiedBy>
  <dcterms:created xsi:type="dcterms:W3CDTF">2018-10-18T11:28:29Z</dcterms:created>
  <dcterms:modified xsi:type="dcterms:W3CDTF">2018-10-24T20:51:40Z</dcterms:modified>
</cp:coreProperties>
</file>