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autoCompressPictures="0"/>
  <mc:AlternateContent xmlns:mc="http://schemas.openxmlformats.org/markup-compatibility/2006">
    <mc:Choice Requires="x15">
      <x15ac:absPath xmlns:x15ac="http://schemas.microsoft.com/office/spreadsheetml/2010/11/ac" url="C:\Users\Greg\Desktop\5. Increasing Real Estate Management Profits_ Harnessing Data Analytics\Week 7\"/>
    </mc:Choice>
  </mc:AlternateContent>
  <bookViews>
    <workbookView xWindow="0" yWindow="0" windowWidth="20490" windowHeight="7530" tabRatio="500" firstSheet="1" activeTab="1"/>
  </bookViews>
  <sheets>
    <sheet name="ST vs LT profitability" sheetId="5" r:id="rId1"/>
    <sheet name=" 5-Forecast Cash Flow + Profits" sheetId="2" r:id="rId2"/>
    <sheet name="6 - Sorting by Profitability" sheetId="3" r:id="rId3"/>
    <sheet name="Sensitivity" sheetId="4"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L5" i="2" l="1"/>
  <c r="CM5" i="2"/>
  <c r="CL6" i="2"/>
  <c r="CM6" i="2"/>
  <c r="CL7" i="2"/>
  <c r="CM7" i="2"/>
  <c r="CL8" i="2"/>
  <c r="CM8" i="2"/>
  <c r="CL9" i="2"/>
  <c r="CM9" i="2"/>
  <c r="CL10" i="2"/>
  <c r="CM10" i="2"/>
  <c r="CL11" i="2"/>
  <c r="CM11" i="2"/>
  <c r="CL12" i="2"/>
  <c r="CM12" i="2"/>
  <c r="CL13" i="2"/>
  <c r="CM13" i="2"/>
  <c r="CL14" i="2"/>
  <c r="CM14" i="2"/>
  <c r="CL15" i="2"/>
  <c r="CM15" i="2"/>
  <c r="CL16" i="2"/>
  <c r="CM16" i="2"/>
  <c r="CL17" i="2"/>
  <c r="CM17" i="2"/>
  <c r="CL18" i="2"/>
  <c r="CM18" i="2"/>
  <c r="CL19" i="2"/>
  <c r="CM19" i="2"/>
  <c r="CL20" i="2"/>
  <c r="CM20" i="2"/>
  <c r="CL21" i="2"/>
  <c r="CM21" i="2"/>
  <c r="CL22" i="2"/>
  <c r="CM22" i="2"/>
  <c r="CL23" i="2"/>
  <c r="CM23" i="2"/>
  <c r="CL24" i="2"/>
  <c r="CM24" i="2"/>
  <c r="CL25" i="2"/>
  <c r="CM25" i="2"/>
  <c r="CL26" i="2"/>
  <c r="CM26" i="2"/>
  <c r="CL27" i="2"/>
  <c r="CM27" i="2"/>
  <c r="CL28" i="2"/>
  <c r="CM28" i="2"/>
  <c r="CL29" i="2"/>
  <c r="CM29" i="2"/>
  <c r="CL30" i="2"/>
  <c r="CM30" i="2"/>
  <c r="CL31" i="2"/>
  <c r="CM31" i="2"/>
  <c r="CL32" i="2"/>
  <c r="CM32" i="2"/>
  <c r="CL33" i="2"/>
  <c r="CM33" i="2"/>
  <c r="CL34" i="2"/>
  <c r="CM34" i="2"/>
  <c r="CL35" i="2"/>
  <c r="CM35" i="2"/>
  <c r="CL36" i="2"/>
  <c r="CM36" i="2"/>
  <c r="CL37" i="2"/>
  <c r="CM37" i="2"/>
  <c r="CL38" i="2"/>
  <c r="CM38" i="2"/>
  <c r="CL39" i="2"/>
  <c r="CM39" i="2"/>
  <c r="CL40" i="2"/>
  <c r="CM40" i="2"/>
  <c r="CL41" i="2"/>
  <c r="CM41" i="2"/>
  <c r="CL42" i="2"/>
  <c r="CM42" i="2"/>
  <c r="CL43" i="2"/>
  <c r="CM43" i="2"/>
  <c r="CL44" i="2"/>
  <c r="CM44" i="2"/>
  <c r="CL45" i="2"/>
  <c r="CM45" i="2"/>
  <c r="CL46" i="2"/>
  <c r="CM46" i="2"/>
  <c r="CL47" i="2"/>
  <c r="CM47" i="2"/>
  <c r="CL48" i="2"/>
  <c r="CM48" i="2"/>
  <c r="CL49" i="2"/>
  <c r="CM49" i="2"/>
  <c r="CL50" i="2"/>
  <c r="CM50" i="2"/>
  <c r="CL51" i="2"/>
  <c r="CM51" i="2"/>
  <c r="CL52" i="2"/>
  <c r="CM52" i="2"/>
  <c r="CL53" i="2"/>
  <c r="CM53" i="2"/>
  <c r="CL54" i="2"/>
  <c r="CM54" i="2"/>
  <c r="CL55" i="2"/>
  <c r="CM55" i="2"/>
  <c r="CL56" i="2"/>
  <c r="CM56" i="2"/>
  <c r="CL57" i="2"/>
  <c r="CM57" i="2"/>
  <c r="CL58" i="2"/>
  <c r="CM58" i="2"/>
  <c r="CL59" i="2"/>
  <c r="CM59" i="2"/>
  <c r="CL60" i="2"/>
  <c r="CM60" i="2"/>
  <c r="CL61" i="2"/>
  <c r="CM61" i="2"/>
  <c r="CL62" i="2"/>
  <c r="CM62" i="2"/>
  <c r="CL63" i="2"/>
  <c r="CM63" i="2"/>
  <c r="CL64" i="2"/>
  <c r="CM64" i="2"/>
  <c r="CL65" i="2"/>
  <c r="CM65" i="2"/>
  <c r="CL66" i="2"/>
  <c r="CM66" i="2"/>
  <c r="CL67" i="2"/>
  <c r="CM67" i="2"/>
  <c r="CL68" i="2"/>
  <c r="CM68" i="2"/>
  <c r="CL69" i="2"/>
  <c r="CM69" i="2"/>
  <c r="CL70" i="2"/>
  <c r="CM70" i="2"/>
  <c r="CL71" i="2"/>
  <c r="CM71" i="2"/>
  <c r="CL72" i="2"/>
  <c r="CM72" i="2"/>
  <c r="CL73" i="2"/>
  <c r="CM73" i="2"/>
  <c r="CL74" i="2"/>
  <c r="CM74" i="2"/>
  <c r="CL75" i="2"/>
  <c r="CM75" i="2"/>
  <c r="CL76" i="2"/>
  <c r="CM76" i="2"/>
  <c r="CL77" i="2"/>
  <c r="CM77" i="2"/>
  <c r="CL78" i="2"/>
  <c r="CM78" i="2"/>
  <c r="CL79" i="2"/>
  <c r="CM79" i="2"/>
  <c r="CL80" i="2"/>
  <c r="CM80" i="2"/>
  <c r="CL81" i="2"/>
  <c r="CM81" i="2"/>
  <c r="CL82" i="2"/>
  <c r="CM82" i="2"/>
  <c r="CL83" i="2"/>
  <c r="CM83" i="2"/>
  <c r="CL84" i="2"/>
  <c r="CM84" i="2"/>
  <c r="CL85" i="2"/>
  <c r="CM85" i="2"/>
  <c r="CL86" i="2"/>
  <c r="CM86" i="2"/>
  <c r="CL87" i="2"/>
  <c r="CM87" i="2"/>
  <c r="CL88" i="2"/>
  <c r="CM88" i="2"/>
  <c r="CL89" i="2"/>
  <c r="CM89" i="2"/>
  <c r="CL90" i="2"/>
  <c r="CM90" i="2"/>
  <c r="CL91" i="2"/>
  <c r="CM91" i="2"/>
  <c r="CL92" i="2"/>
  <c r="CM92" i="2"/>
  <c r="CL93" i="2"/>
  <c r="CM93" i="2"/>
  <c r="CL94" i="2"/>
  <c r="CM94" i="2"/>
  <c r="CL95" i="2"/>
  <c r="CM95" i="2"/>
  <c r="CL96" i="2"/>
  <c r="CM96" i="2"/>
  <c r="CL97" i="2"/>
  <c r="CM97" i="2"/>
  <c r="CL98" i="2"/>
  <c r="CM98" i="2"/>
  <c r="CL99" i="2"/>
  <c r="CM99" i="2"/>
  <c r="CL100" i="2"/>
  <c r="CM100" i="2"/>
  <c r="CL101" i="2"/>
  <c r="CM101" i="2"/>
  <c r="CL102" i="2"/>
  <c r="CM102" i="2"/>
  <c r="CL103" i="2"/>
  <c r="CM103" i="2"/>
  <c r="CL104" i="2"/>
  <c r="CM104" i="2"/>
  <c r="CL105" i="2"/>
  <c r="CM105" i="2"/>
  <c r="CL106" i="2"/>
  <c r="CM106" i="2"/>
  <c r="CL107" i="2"/>
  <c r="CM107" i="2"/>
  <c r="CL108" i="2"/>
  <c r="CM108" i="2"/>
  <c r="CL109" i="2"/>
  <c r="CM109" i="2"/>
  <c r="CL110" i="2"/>
  <c r="CM110" i="2"/>
  <c r="CL111" i="2"/>
  <c r="CM111" i="2"/>
  <c r="CL112" i="2"/>
  <c r="CM112" i="2"/>
  <c r="CL113" i="2"/>
  <c r="CM113" i="2"/>
  <c r="CL114" i="2"/>
  <c r="CM114" i="2"/>
  <c r="CL115" i="2"/>
  <c r="CM115" i="2"/>
  <c r="CL116" i="2"/>
  <c r="CM116" i="2"/>
  <c r="CL117" i="2"/>
  <c r="CM117" i="2"/>
  <c r="CL118" i="2"/>
  <c r="CM118" i="2"/>
  <c r="CL119" i="2"/>
  <c r="CM119" i="2"/>
  <c r="CL120" i="2"/>
  <c r="CM120" i="2"/>
  <c r="CL121" i="2"/>
  <c r="CM121" i="2"/>
  <c r="CL122" i="2"/>
  <c r="CM122" i="2"/>
  <c r="CL123" i="2"/>
  <c r="CM123" i="2"/>
  <c r="CL124" i="2"/>
  <c r="CM124" i="2"/>
  <c r="CL125" i="2"/>
  <c r="CM125" i="2"/>
  <c r="CL126" i="2"/>
  <c r="CM126" i="2"/>
  <c r="CL127" i="2"/>
  <c r="CM127" i="2"/>
  <c r="CL128" i="2"/>
  <c r="CM128" i="2"/>
  <c r="CL129" i="2"/>
  <c r="CM129" i="2"/>
  <c r="CL130" i="2"/>
  <c r="CM130" i="2"/>
  <c r="CL131" i="2"/>
  <c r="CM131" i="2"/>
  <c r="CL132" i="2"/>
  <c r="CM132" i="2"/>
  <c r="CL133" i="2"/>
  <c r="CM133" i="2"/>
  <c r="CL134" i="2"/>
  <c r="CM134" i="2"/>
  <c r="CL135" i="2"/>
  <c r="CM135" i="2"/>
  <c r="CL136" i="2"/>
  <c r="CM136" i="2"/>
  <c r="CL137" i="2"/>
  <c r="CM137" i="2"/>
  <c r="CL138" i="2"/>
  <c r="CM138" i="2"/>
  <c r="CL139" i="2"/>
  <c r="CM139" i="2"/>
  <c r="CL140" i="2"/>
  <c r="CM140" i="2"/>
  <c r="CL141" i="2"/>
  <c r="CM141" i="2"/>
  <c r="CL142" i="2"/>
  <c r="CM142" i="2"/>
  <c r="CL143" i="2"/>
  <c r="CM143" i="2"/>
  <c r="CL144" i="2"/>
  <c r="CM144" i="2"/>
  <c r="CL145" i="2"/>
  <c r="CM145" i="2"/>
  <c r="CL146" i="2"/>
  <c r="CM146" i="2"/>
  <c r="CL147" i="2"/>
  <c r="CM147" i="2"/>
  <c r="CL148" i="2"/>
  <c r="CM148" i="2"/>
  <c r="CL149" i="2"/>
  <c r="CM149" i="2"/>
  <c r="CL150" i="2"/>
  <c r="CM150" i="2"/>
  <c r="CL151" i="2"/>
  <c r="CM151" i="2"/>
  <c r="CL152" i="2"/>
  <c r="CM152" i="2"/>
  <c r="CL153" i="2"/>
  <c r="CM153" i="2"/>
  <c r="CL154" i="2"/>
  <c r="CM154" i="2"/>
  <c r="CL155" i="2"/>
  <c r="CM155" i="2"/>
  <c r="CL156" i="2"/>
  <c r="CM156" i="2"/>
  <c r="CL157" i="2"/>
  <c r="CM157" i="2"/>
  <c r="CL158" i="2"/>
  <c r="CM158" i="2"/>
  <c r="CL159" i="2"/>
  <c r="CM159" i="2"/>
  <c r="CL160" i="2"/>
  <c r="CM160" i="2"/>
  <c r="CL161" i="2"/>
  <c r="CM161" i="2"/>
  <c r="CL162" i="2"/>
  <c r="CM162" i="2"/>
  <c r="CL163" i="2"/>
  <c r="CM163" i="2"/>
  <c r="CL164" i="2"/>
  <c r="CM164" i="2"/>
  <c r="CL165" i="2"/>
  <c r="CM165" i="2"/>
  <c r="CL166" i="2"/>
  <c r="CM166" i="2"/>
  <c r="CL167" i="2"/>
  <c r="CM167" i="2"/>
  <c r="CL168" i="2"/>
  <c r="CM168" i="2"/>
  <c r="CL169" i="2"/>
  <c r="CM169" i="2"/>
  <c r="CL170" i="2"/>
  <c r="CM170" i="2"/>
  <c r="CL171" i="2"/>
  <c r="CM171" i="2"/>
  <c r="CL172" i="2"/>
  <c r="CM172" i="2"/>
  <c r="CL173" i="2"/>
  <c r="CM173" i="2"/>
  <c r="CL174" i="2"/>
  <c r="CM174" i="2"/>
  <c r="CL175" i="2"/>
  <c r="CM175" i="2"/>
  <c r="CL176" i="2"/>
  <c r="CM176" i="2"/>
  <c r="CL177" i="2"/>
  <c r="CM177" i="2"/>
  <c r="CL178" i="2"/>
  <c r="CM178" i="2"/>
  <c r="CL179" i="2"/>
  <c r="CM179" i="2"/>
  <c r="CL180" i="2"/>
  <c r="CM180" i="2"/>
  <c r="CL181" i="2"/>
  <c r="CM181" i="2"/>
  <c r="CL182" i="2"/>
  <c r="CM182" i="2"/>
  <c r="CL183" i="2"/>
  <c r="CM183" i="2"/>
  <c r="CL184" i="2"/>
  <c r="CM184" i="2"/>
  <c r="CL185" i="2"/>
  <c r="CM185" i="2"/>
  <c r="CL186" i="2"/>
  <c r="CM186" i="2"/>
  <c r="CL187" i="2"/>
  <c r="CM187" i="2"/>
  <c r="CL188" i="2"/>
  <c r="CM188" i="2"/>
  <c r="CL189" i="2"/>
  <c r="CM189" i="2"/>
  <c r="CL190" i="2"/>
  <c r="CM190" i="2"/>
  <c r="CL191" i="2"/>
  <c r="CM191" i="2"/>
  <c r="CL192" i="2"/>
  <c r="CM192" i="2"/>
  <c r="CL193" i="2"/>
  <c r="CM193" i="2"/>
  <c r="CL194" i="2"/>
  <c r="CM194" i="2"/>
  <c r="CL195" i="2"/>
  <c r="CM195" i="2"/>
  <c r="CL196" i="2"/>
  <c r="CM196" i="2"/>
  <c r="CL197" i="2"/>
  <c r="CM197" i="2"/>
  <c r="CL198" i="2"/>
  <c r="CM198" i="2"/>
  <c r="CL199" i="2"/>
  <c r="CM199" i="2"/>
  <c r="CL200" i="2"/>
  <c r="CM200" i="2"/>
  <c r="CL201" i="2"/>
  <c r="CM201" i="2"/>
  <c r="CL202" i="2"/>
  <c r="CM202" i="2"/>
  <c r="CL203" i="2"/>
  <c r="CM203" i="2"/>
  <c r="CL204" i="2"/>
  <c r="CM204" i="2"/>
  <c r="CL205" i="2"/>
  <c r="CM205" i="2"/>
  <c r="CL206" i="2"/>
  <c r="CM206" i="2"/>
  <c r="CL207" i="2"/>
  <c r="CM207" i="2"/>
  <c r="CL208" i="2"/>
  <c r="CM208" i="2"/>
  <c r="CL209" i="2"/>
  <c r="CM209" i="2"/>
  <c r="CL210" i="2"/>
  <c r="CM210" i="2"/>
  <c r="CL211" i="2"/>
  <c r="CM211" i="2"/>
  <c r="CL212" i="2"/>
  <c r="CM212" i="2"/>
  <c r="CL213" i="2"/>
  <c r="CM213" i="2"/>
  <c r="CL214" i="2"/>
  <c r="CM214" i="2"/>
  <c r="CL215" i="2"/>
  <c r="CM215" i="2"/>
  <c r="CL216" i="2"/>
  <c r="CM216" i="2"/>
  <c r="CL217" i="2"/>
  <c r="CM217" i="2"/>
  <c r="CL218" i="2"/>
  <c r="CM218" i="2"/>
  <c r="CL219" i="2"/>
  <c r="CM219" i="2"/>
  <c r="CL220" i="2"/>
  <c r="CM220" i="2"/>
  <c r="CL221" i="2"/>
  <c r="CM221" i="2"/>
  <c r="CL222" i="2"/>
  <c r="CM222" i="2"/>
  <c r="CL223" i="2"/>
  <c r="CM223" i="2"/>
  <c r="CL224" i="2"/>
  <c r="CM224" i="2"/>
  <c r="CL225" i="2"/>
  <c r="CM225" i="2"/>
  <c r="CL226" i="2"/>
  <c r="CM226" i="2"/>
  <c r="CL227" i="2"/>
  <c r="CM227" i="2"/>
  <c r="CL228" i="2"/>
  <c r="CM228" i="2"/>
  <c r="CL229" i="2"/>
  <c r="CM229" i="2"/>
  <c r="CL230" i="2"/>
  <c r="CM230" i="2"/>
  <c r="CL231" i="2"/>
  <c r="CM231" i="2"/>
  <c r="CL232" i="2"/>
  <c r="CM232" i="2"/>
  <c r="CL233" i="2"/>
  <c r="CM233" i="2"/>
  <c r="CL234" i="2"/>
  <c r="CM234" i="2"/>
  <c r="CL235" i="2"/>
  <c r="CM235" i="2"/>
  <c r="CL236" i="2"/>
  <c r="CM236" i="2"/>
  <c r="CL237" i="2"/>
  <c r="CM237" i="2"/>
  <c r="CL238" i="2"/>
  <c r="CM238" i="2"/>
  <c r="CL239" i="2"/>
  <c r="CM239" i="2"/>
  <c r="CL240" i="2"/>
  <c r="CM240" i="2"/>
  <c r="CL241" i="2"/>
  <c r="CM241" i="2"/>
  <c r="CL242" i="2"/>
  <c r="CM242" i="2"/>
  <c r="CL243" i="2"/>
  <c r="CM243" i="2"/>
  <c r="CL244" i="2"/>
  <c r="CM244" i="2"/>
  <c r="CL245" i="2"/>
  <c r="CM245" i="2"/>
  <c r="CL246" i="2"/>
  <c r="CM246" i="2"/>
  <c r="CL247" i="2"/>
  <c r="CM247" i="2"/>
  <c r="CI4" i="2"/>
  <c r="Q2" i="2"/>
  <c r="L4" i="2"/>
  <c r="W4" i="2"/>
  <c r="V4" i="2"/>
  <c r="R2" i="2"/>
  <c r="X4" i="2"/>
  <c r="Y4" i="2"/>
  <c r="U4" i="2"/>
  <c r="Z4" i="2"/>
  <c r="AA4" i="2"/>
  <c r="AB4" i="2"/>
  <c r="AC4" i="2"/>
  <c r="AD4" i="2"/>
  <c r="F4" i="2"/>
  <c r="G4" i="2"/>
  <c r="AE4" i="2"/>
  <c r="AF4" i="2"/>
  <c r="AH4" i="2"/>
  <c r="AL4" i="2"/>
  <c r="AP4" i="2"/>
  <c r="L5" i="2"/>
  <c r="W5" i="2"/>
  <c r="V5" i="2"/>
  <c r="X5" i="2"/>
  <c r="Y5" i="2"/>
  <c r="U5" i="2"/>
  <c r="Z5" i="2"/>
  <c r="AA5" i="2"/>
  <c r="AB5" i="2"/>
  <c r="AC5" i="2"/>
  <c r="AD5" i="2"/>
  <c r="F5" i="2"/>
  <c r="G5" i="2"/>
  <c r="AE5" i="2"/>
  <c r="AF5" i="2"/>
  <c r="AH5" i="2"/>
  <c r="AL5" i="2"/>
  <c r="AP5" i="2"/>
  <c r="L6" i="2"/>
  <c r="W6" i="2"/>
  <c r="V6" i="2"/>
  <c r="X6" i="2"/>
  <c r="Y6" i="2"/>
  <c r="U6" i="2"/>
  <c r="Z6" i="2"/>
  <c r="AA6" i="2"/>
  <c r="AB6" i="2"/>
  <c r="AC6" i="2"/>
  <c r="AD6" i="2"/>
  <c r="F6" i="2"/>
  <c r="G6" i="2"/>
  <c r="AE6" i="2"/>
  <c r="AF6" i="2"/>
  <c r="AH6" i="2"/>
  <c r="AL6" i="2"/>
  <c r="AP6" i="2"/>
  <c r="L7" i="2"/>
  <c r="W7" i="2"/>
  <c r="V7" i="2"/>
  <c r="X7" i="2"/>
  <c r="Y7" i="2"/>
  <c r="U7" i="2"/>
  <c r="Z7" i="2"/>
  <c r="AA7" i="2"/>
  <c r="AB7" i="2"/>
  <c r="AC7" i="2"/>
  <c r="AD7" i="2"/>
  <c r="F7" i="2"/>
  <c r="G7" i="2"/>
  <c r="AE7" i="2"/>
  <c r="AF7" i="2"/>
  <c r="AH7" i="2"/>
  <c r="AL7" i="2"/>
  <c r="AP7" i="2"/>
  <c r="L8" i="2"/>
  <c r="W8" i="2"/>
  <c r="V8" i="2"/>
  <c r="X8" i="2"/>
  <c r="Y8" i="2"/>
  <c r="U8" i="2"/>
  <c r="Z8" i="2"/>
  <c r="AA8" i="2"/>
  <c r="AB8" i="2"/>
  <c r="AC8" i="2"/>
  <c r="AD8" i="2"/>
  <c r="F8" i="2"/>
  <c r="G8" i="2"/>
  <c r="AE8" i="2"/>
  <c r="AF8" i="2"/>
  <c r="AH8" i="2"/>
  <c r="AL8" i="2"/>
  <c r="AP8" i="2"/>
  <c r="L9" i="2"/>
  <c r="W9" i="2"/>
  <c r="V9" i="2"/>
  <c r="X9" i="2"/>
  <c r="Y9" i="2"/>
  <c r="U9" i="2"/>
  <c r="Z9" i="2"/>
  <c r="AA9" i="2"/>
  <c r="AB9" i="2"/>
  <c r="AC9" i="2"/>
  <c r="AD9" i="2"/>
  <c r="F9" i="2"/>
  <c r="G9" i="2"/>
  <c r="AE9" i="2"/>
  <c r="AF9" i="2"/>
  <c r="AH9" i="2"/>
  <c r="AL9" i="2"/>
  <c r="AP9" i="2"/>
  <c r="L10" i="2"/>
  <c r="W10" i="2"/>
  <c r="V10" i="2"/>
  <c r="X10" i="2"/>
  <c r="Y10" i="2"/>
  <c r="U10" i="2"/>
  <c r="Z10" i="2"/>
  <c r="AA10" i="2"/>
  <c r="AB10" i="2"/>
  <c r="AC10" i="2"/>
  <c r="AD10" i="2"/>
  <c r="F10" i="2"/>
  <c r="G10" i="2"/>
  <c r="AE10" i="2"/>
  <c r="AF10" i="2"/>
  <c r="AH10" i="2"/>
  <c r="AL10" i="2"/>
  <c r="AP10" i="2"/>
  <c r="L11" i="2"/>
  <c r="W11" i="2"/>
  <c r="V11" i="2"/>
  <c r="X11" i="2"/>
  <c r="Y11" i="2"/>
  <c r="U11" i="2"/>
  <c r="Z11" i="2"/>
  <c r="AA11" i="2"/>
  <c r="AB11" i="2"/>
  <c r="AC11" i="2"/>
  <c r="AD11" i="2"/>
  <c r="F11" i="2"/>
  <c r="G11" i="2"/>
  <c r="AE11" i="2"/>
  <c r="AF11" i="2"/>
  <c r="AH11" i="2"/>
  <c r="AL11" i="2"/>
  <c r="AP11" i="2"/>
  <c r="L12" i="2"/>
  <c r="W12" i="2"/>
  <c r="V12" i="2"/>
  <c r="X12" i="2"/>
  <c r="Y12" i="2"/>
  <c r="U12" i="2"/>
  <c r="Z12" i="2"/>
  <c r="AA12" i="2"/>
  <c r="AB12" i="2"/>
  <c r="AC12" i="2"/>
  <c r="AD12" i="2"/>
  <c r="F12" i="2"/>
  <c r="G12" i="2"/>
  <c r="AE12" i="2"/>
  <c r="AF12" i="2"/>
  <c r="AH12" i="2"/>
  <c r="AL12" i="2"/>
  <c r="AP12" i="2"/>
  <c r="L13" i="2"/>
  <c r="W13" i="2"/>
  <c r="V13" i="2"/>
  <c r="X13" i="2"/>
  <c r="Y13" i="2"/>
  <c r="U13" i="2"/>
  <c r="Z13" i="2"/>
  <c r="AA13" i="2"/>
  <c r="AB13" i="2"/>
  <c r="AC13" i="2"/>
  <c r="AD13" i="2"/>
  <c r="F13" i="2"/>
  <c r="G13" i="2"/>
  <c r="AE13" i="2"/>
  <c r="AF13" i="2"/>
  <c r="AH13" i="2"/>
  <c r="AL13" i="2"/>
  <c r="AP13" i="2"/>
  <c r="L14" i="2"/>
  <c r="W14" i="2"/>
  <c r="V14" i="2"/>
  <c r="X14" i="2"/>
  <c r="Y14" i="2"/>
  <c r="U14" i="2"/>
  <c r="Z14" i="2"/>
  <c r="AA14" i="2"/>
  <c r="AB14" i="2"/>
  <c r="AC14" i="2"/>
  <c r="AD14" i="2"/>
  <c r="F14" i="2"/>
  <c r="G14" i="2"/>
  <c r="AE14" i="2"/>
  <c r="AF14" i="2"/>
  <c r="AH14" i="2"/>
  <c r="AL14" i="2"/>
  <c r="AP14" i="2"/>
  <c r="L15" i="2"/>
  <c r="W15" i="2"/>
  <c r="V15" i="2"/>
  <c r="X15" i="2"/>
  <c r="Y15" i="2"/>
  <c r="U15" i="2"/>
  <c r="Z15" i="2"/>
  <c r="AA15" i="2"/>
  <c r="AB15" i="2"/>
  <c r="AC15" i="2"/>
  <c r="AD15" i="2"/>
  <c r="F15" i="2"/>
  <c r="G15" i="2"/>
  <c r="AE15" i="2"/>
  <c r="AF15" i="2"/>
  <c r="AH15" i="2"/>
  <c r="AL15" i="2"/>
  <c r="AP15" i="2"/>
  <c r="L16" i="2"/>
  <c r="W16" i="2"/>
  <c r="V16" i="2"/>
  <c r="X16" i="2"/>
  <c r="Y16" i="2"/>
  <c r="U16" i="2"/>
  <c r="Z16" i="2"/>
  <c r="AA16" i="2"/>
  <c r="AB16" i="2"/>
  <c r="AC16" i="2"/>
  <c r="AD16" i="2"/>
  <c r="F16" i="2"/>
  <c r="G16" i="2"/>
  <c r="AE16" i="2"/>
  <c r="AF16" i="2"/>
  <c r="AH16" i="2"/>
  <c r="AL16" i="2"/>
  <c r="AP16" i="2"/>
  <c r="L17" i="2"/>
  <c r="W17" i="2"/>
  <c r="V17" i="2"/>
  <c r="X17" i="2"/>
  <c r="Y17" i="2"/>
  <c r="U17" i="2"/>
  <c r="Z17" i="2"/>
  <c r="AA17" i="2"/>
  <c r="AB17" i="2"/>
  <c r="AC17" i="2"/>
  <c r="AD17" i="2"/>
  <c r="F17" i="2"/>
  <c r="G17" i="2"/>
  <c r="AE17" i="2"/>
  <c r="AF17" i="2"/>
  <c r="AH17" i="2"/>
  <c r="AL17" i="2"/>
  <c r="AP17" i="2"/>
  <c r="L18" i="2"/>
  <c r="W18" i="2"/>
  <c r="V18" i="2"/>
  <c r="X18" i="2"/>
  <c r="Y18" i="2"/>
  <c r="U18" i="2"/>
  <c r="Z18" i="2"/>
  <c r="AA18" i="2"/>
  <c r="AB18" i="2"/>
  <c r="AC18" i="2"/>
  <c r="AD18" i="2"/>
  <c r="F18" i="2"/>
  <c r="G18" i="2"/>
  <c r="AE18" i="2"/>
  <c r="AF18" i="2"/>
  <c r="AH18" i="2"/>
  <c r="AL18" i="2"/>
  <c r="AP18" i="2"/>
  <c r="L19" i="2"/>
  <c r="W19" i="2"/>
  <c r="V19" i="2"/>
  <c r="X19" i="2"/>
  <c r="Y19" i="2"/>
  <c r="U19" i="2"/>
  <c r="Z19" i="2"/>
  <c r="AA19" i="2"/>
  <c r="AB19" i="2"/>
  <c r="AC19" i="2"/>
  <c r="AD19" i="2"/>
  <c r="F19" i="2"/>
  <c r="G19" i="2"/>
  <c r="AE19" i="2"/>
  <c r="AF19" i="2"/>
  <c r="AH19" i="2"/>
  <c r="AL19" i="2"/>
  <c r="AP19" i="2"/>
  <c r="L20" i="2"/>
  <c r="W20" i="2"/>
  <c r="V20" i="2"/>
  <c r="X20" i="2"/>
  <c r="Y20" i="2"/>
  <c r="U20" i="2"/>
  <c r="Z20" i="2"/>
  <c r="AA20" i="2"/>
  <c r="AB20" i="2"/>
  <c r="AC20" i="2"/>
  <c r="AD20" i="2"/>
  <c r="F20" i="2"/>
  <c r="G20" i="2"/>
  <c r="AE20" i="2"/>
  <c r="AF20" i="2"/>
  <c r="AH20" i="2"/>
  <c r="AL20" i="2"/>
  <c r="AP20" i="2"/>
  <c r="L21" i="2"/>
  <c r="W21" i="2"/>
  <c r="V21" i="2"/>
  <c r="X21" i="2"/>
  <c r="Y21" i="2"/>
  <c r="U21" i="2"/>
  <c r="Z21" i="2"/>
  <c r="AA21" i="2"/>
  <c r="AB21" i="2"/>
  <c r="AC21" i="2"/>
  <c r="AD21" i="2"/>
  <c r="F21" i="2"/>
  <c r="G21" i="2"/>
  <c r="AE21" i="2"/>
  <c r="AF21" i="2"/>
  <c r="AH21" i="2"/>
  <c r="AL21" i="2"/>
  <c r="AP21" i="2"/>
  <c r="L22" i="2"/>
  <c r="W22" i="2"/>
  <c r="V22" i="2"/>
  <c r="X22" i="2"/>
  <c r="Y22" i="2"/>
  <c r="U22" i="2"/>
  <c r="Z22" i="2"/>
  <c r="AA22" i="2"/>
  <c r="AB22" i="2"/>
  <c r="AC22" i="2"/>
  <c r="AD22" i="2"/>
  <c r="F22" i="2"/>
  <c r="G22" i="2"/>
  <c r="AE22" i="2"/>
  <c r="AF22" i="2"/>
  <c r="AH22" i="2"/>
  <c r="AL22" i="2"/>
  <c r="AP22" i="2"/>
  <c r="L23" i="2"/>
  <c r="W23" i="2"/>
  <c r="V23" i="2"/>
  <c r="X23" i="2"/>
  <c r="Y23" i="2"/>
  <c r="U23" i="2"/>
  <c r="Z23" i="2"/>
  <c r="AA23" i="2"/>
  <c r="AB23" i="2"/>
  <c r="AC23" i="2"/>
  <c r="AD23" i="2"/>
  <c r="F23" i="2"/>
  <c r="G23" i="2"/>
  <c r="AE23" i="2"/>
  <c r="AF23" i="2"/>
  <c r="AH23" i="2"/>
  <c r="AL23" i="2"/>
  <c r="AP23" i="2"/>
  <c r="L24" i="2"/>
  <c r="W24" i="2"/>
  <c r="V24" i="2"/>
  <c r="X24" i="2"/>
  <c r="Y24" i="2"/>
  <c r="U24" i="2"/>
  <c r="Z24" i="2"/>
  <c r="AA24" i="2"/>
  <c r="AB24" i="2"/>
  <c r="AC24" i="2"/>
  <c r="AD24" i="2"/>
  <c r="F24" i="2"/>
  <c r="G24" i="2"/>
  <c r="AE24" i="2"/>
  <c r="AF24" i="2"/>
  <c r="AH24" i="2"/>
  <c r="AL24" i="2"/>
  <c r="AP24" i="2"/>
  <c r="L25" i="2"/>
  <c r="W25" i="2"/>
  <c r="V25" i="2"/>
  <c r="X25" i="2"/>
  <c r="Y25" i="2"/>
  <c r="U25" i="2"/>
  <c r="Z25" i="2"/>
  <c r="AA25" i="2"/>
  <c r="AB25" i="2"/>
  <c r="AC25" i="2"/>
  <c r="AD25" i="2"/>
  <c r="F25" i="2"/>
  <c r="G25" i="2"/>
  <c r="AE25" i="2"/>
  <c r="AF25" i="2"/>
  <c r="AH25" i="2"/>
  <c r="AL25" i="2"/>
  <c r="AP25" i="2"/>
  <c r="L26" i="2"/>
  <c r="W26" i="2"/>
  <c r="V26" i="2"/>
  <c r="X26" i="2"/>
  <c r="Y26" i="2"/>
  <c r="U26" i="2"/>
  <c r="Z26" i="2"/>
  <c r="AA26" i="2"/>
  <c r="AB26" i="2"/>
  <c r="AC26" i="2"/>
  <c r="AD26" i="2"/>
  <c r="F26" i="2"/>
  <c r="G26" i="2"/>
  <c r="AE26" i="2"/>
  <c r="AF26" i="2"/>
  <c r="AH26" i="2"/>
  <c r="AL26" i="2"/>
  <c r="AP26" i="2"/>
  <c r="L27" i="2"/>
  <c r="W27" i="2"/>
  <c r="V27" i="2"/>
  <c r="X27" i="2"/>
  <c r="Y27" i="2"/>
  <c r="U27" i="2"/>
  <c r="Z27" i="2"/>
  <c r="AA27" i="2"/>
  <c r="AB27" i="2"/>
  <c r="AC27" i="2"/>
  <c r="AD27" i="2"/>
  <c r="F27" i="2"/>
  <c r="G27" i="2"/>
  <c r="AE27" i="2"/>
  <c r="AF27" i="2"/>
  <c r="AH27" i="2"/>
  <c r="AL27" i="2"/>
  <c r="AP27" i="2"/>
  <c r="L28" i="2"/>
  <c r="W28" i="2"/>
  <c r="V28" i="2"/>
  <c r="X28" i="2"/>
  <c r="Y28" i="2"/>
  <c r="U28" i="2"/>
  <c r="Z28" i="2"/>
  <c r="AA28" i="2"/>
  <c r="AB28" i="2"/>
  <c r="AC28" i="2"/>
  <c r="AD28" i="2"/>
  <c r="F28" i="2"/>
  <c r="G28" i="2"/>
  <c r="AE28" i="2"/>
  <c r="AF28" i="2"/>
  <c r="AH28" i="2"/>
  <c r="AL28" i="2"/>
  <c r="AP28" i="2"/>
  <c r="L29" i="2"/>
  <c r="W29" i="2"/>
  <c r="V29" i="2"/>
  <c r="X29" i="2"/>
  <c r="Y29" i="2"/>
  <c r="U29" i="2"/>
  <c r="Z29" i="2"/>
  <c r="AA29" i="2"/>
  <c r="AB29" i="2"/>
  <c r="AC29" i="2"/>
  <c r="AD29" i="2"/>
  <c r="F29" i="2"/>
  <c r="G29" i="2"/>
  <c r="AE29" i="2"/>
  <c r="AF29" i="2"/>
  <c r="AH29" i="2"/>
  <c r="AL29" i="2"/>
  <c r="AP29" i="2"/>
  <c r="L30" i="2"/>
  <c r="W30" i="2"/>
  <c r="V30" i="2"/>
  <c r="X30" i="2"/>
  <c r="Y30" i="2"/>
  <c r="U30" i="2"/>
  <c r="Z30" i="2"/>
  <c r="AA30" i="2"/>
  <c r="AB30" i="2"/>
  <c r="AC30" i="2"/>
  <c r="AD30" i="2"/>
  <c r="F30" i="2"/>
  <c r="G30" i="2"/>
  <c r="AE30" i="2"/>
  <c r="AF30" i="2"/>
  <c r="AH30" i="2"/>
  <c r="AL30" i="2"/>
  <c r="AP30" i="2"/>
  <c r="L31" i="2"/>
  <c r="W31" i="2"/>
  <c r="V31" i="2"/>
  <c r="X31" i="2"/>
  <c r="Y31" i="2"/>
  <c r="U31" i="2"/>
  <c r="Z31" i="2"/>
  <c r="AA31" i="2"/>
  <c r="AB31" i="2"/>
  <c r="AC31" i="2"/>
  <c r="AD31" i="2"/>
  <c r="F31" i="2"/>
  <c r="G31" i="2"/>
  <c r="AE31" i="2"/>
  <c r="AF31" i="2"/>
  <c r="AH31" i="2"/>
  <c r="AL31" i="2"/>
  <c r="AP31" i="2"/>
  <c r="L32" i="2"/>
  <c r="W32" i="2"/>
  <c r="V32" i="2"/>
  <c r="X32" i="2"/>
  <c r="Y32" i="2"/>
  <c r="U32" i="2"/>
  <c r="Z32" i="2"/>
  <c r="AA32" i="2"/>
  <c r="AB32" i="2"/>
  <c r="AC32" i="2"/>
  <c r="AD32" i="2"/>
  <c r="F32" i="2"/>
  <c r="G32" i="2"/>
  <c r="AE32" i="2"/>
  <c r="AF32" i="2"/>
  <c r="AH32" i="2"/>
  <c r="AL32" i="2"/>
  <c r="AP32" i="2"/>
  <c r="L33" i="2"/>
  <c r="W33" i="2"/>
  <c r="V33" i="2"/>
  <c r="X33" i="2"/>
  <c r="Y33" i="2"/>
  <c r="U33" i="2"/>
  <c r="Z33" i="2"/>
  <c r="AA33" i="2"/>
  <c r="AB33" i="2"/>
  <c r="AC33" i="2"/>
  <c r="AD33" i="2"/>
  <c r="F33" i="2"/>
  <c r="G33" i="2"/>
  <c r="AE33" i="2"/>
  <c r="AF33" i="2"/>
  <c r="AH33" i="2"/>
  <c r="AL33" i="2"/>
  <c r="AP33" i="2"/>
  <c r="L34" i="2"/>
  <c r="W34" i="2"/>
  <c r="V34" i="2"/>
  <c r="X34" i="2"/>
  <c r="Y34" i="2"/>
  <c r="U34" i="2"/>
  <c r="Z34" i="2"/>
  <c r="AA34" i="2"/>
  <c r="AB34" i="2"/>
  <c r="AC34" i="2"/>
  <c r="AD34" i="2"/>
  <c r="F34" i="2"/>
  <c r="G34" i="2"/>
  <c r="AE34" i="2"/>
  <c r="AF34" i="2"/>
  <c r="AH34" i="2"/>
  <c r="AL34" i="2"/>
  <c r="AP34" i="2"/>
  <c r="L35" i="2"/>
  <c r="W35" i="2"/>
  <c r="V35" i="2"/>
  <c r="X35" i="2"/>
  <c r="Y35" i="2"/>
  <c r="U35" i="2"/>
  <c r="Z35" i="2"/>
  <c r="AA35" i="2"/>
  <c r="AB35" i="2"/>
  <c r="AC35" i="2"/>
  <c r="AD35" i="2"/>
  <c r="F35" i="2"/>
  <c r="G35" i="2"/>
  <c r="AE35" i="2"/>
  <c r="AF35" i="2"/>
  <c r="AH35" i="2"/>
  <c r="AL35" i="2"/>
  <c r="AP35" i="2"/>
  <c r="L36" i="2"/>
  <c r="W36" i="2"/>
  <c r="V36" i="2"/>
  <c r="X36" i="2"/>
  <c r="Y36" i="2"/>
  <c r="U36" i="2"/>
  <c r="Z36" i="2"/>
  <c r="AA36" i="2"/>
  <c r="AB36" i="2"/>
  <c r="AC36" i="2"/>
  <c r="AD36" i="2"/>
  <c r="F36" i="2"/>
  <c r="G36" i="2"/>
  <c r="AE36" i="2"/>
  <c r="AF36" i="2"/>
  <c r="AH36" i="2"/>
  <c r="AL36" i="2"/>
  <c r="AP36" i="2"/>
  <c r="L37" i="2"/>
  <c r="W37" i="2"/>
  <c r="V37" i="2"/>
  <c r="X37" i="2"/>
  <c r="Y37" i="2"/>
  <c r="U37" i="2"/>
  <c r="Z37" i="2"/>
  <c r="AA37" i="2"/>
  <c r="AB37" i="2"/>
  <c r="AC37" i="2"/>
  <c r="AD37" i="2"/>
  <c r="F37" i="2"/>
  <c r="G37" i="2"/>
  <c r="AE37" i="2"/>
  <c r="AF37" i="2"/>
  <c r="AH37" i="2"/>
  <c r="AL37" i="2"/>
  <c r="AP37" i="2"/>
  <c r="L38" i="2"/>
  <c r="W38" i="2"/>
  <c r="V38" i="2"/>
  <c r="X38" i="2"/>
  <c r="Y38" i="2"/>
  <c r="U38" i="2"/>
  <c r="Z38" i="2"/>
  <c r="AA38" i="2"/>
  <c r="AB38" i="2"/>
  <c r="AC38" i="2"/>
  <c r="AD38" i="2"/>
  <c r="F38" i="2"/>
  <c r="G38" i="2"/>
  <c r="AE38" i="2"/>
  <c r="AF38" i="2"/>
  <c r="AH38" i="2"/>
  <c r="AL38" i="2"/>
  <c r="AP38" i="2"/>
  <c r="L39" i="2"/>
  <c r="W39" i="2"/>
  <c r="V39" i="2"/>
  <c r="X39" i="2"/>
  <c r="Y39" i="2"/>
  <c r="U39" i="2"/>
  <c r="Z39" i="2"/>
  <c r="AA39" i="2"/>
  <c r="AB39" i="2"/>
  <c r="AC39" i="2"/>
  <c r="AD39" i="2"/>
  <c r="F39" i="2"/>
  <c r="G39" i="2"/>
  <c r="AE39" i="2"/>
  <c r="AF39" i="2"/>
  <c r="AH39" i="2"/>
  <c r="AL39" i="2"/>
  <c r="AP39" i="2"/>
  <c r="L40" i="2"/>
  <c r="W40" i="2"/>
  <c r="V40" i="2"/>
  <c r="X40" i="2"/>
  <c r="Y40" i="2"/>
  <c r="U40" i="2"/>
  <c r="Z40" i="2"/>
  <c r="AA40" i="2"/>
  <c r="AB40" i="2"/>
  <c r="AC40" i="2"/>
  <c r="AD40" i="2"/>
  <c r="F40" i="2"/>
  <c r="G40" i="2"/>
  <c r="AE40" i="2"/>
  <c r="AF40" i="2"/>
  <c r="AH40" i="2"/>
  <c r="AL40" i="2"/>
  <c r="AP40" i="2"/>
  <c r="L41" i="2"/>
  <c r="W41" i="2"/>
  <c r="V41" i="2"/>
  <c r="X41" i="2"/>
  <c r="Y41" i="2"/>
  <c r="U41" i="2"/>
  <c r="Z41" i="2"/>
  <c r="AA41" i="2"/>
  <c r="AB41" i="2"/>
  <c r="AC41" i="2"/>
  <c r="AD41" i="2"/>
  <c r="F41" i="2"/>
  <c r="G41" i="2"/>
  <c r="AE41" i="2"/>
  <c r="AF41" i="2"/>
  <c r="AH41" i="2"/>
  <c r="AL41" i="2"/>
  <c r="AP41" i="2"/>
  <c r="L42" i="2"/>
  <c r="W42" i="2"/>
  <c r="V42" i="2"/>
  <c r="X42" i="2"/>
  <c r="Y42" i="2"/>
  <c r="U42" i="2"/>
  <c r="Z42" i="2"/>
  <c r="AA42" i="2"/>
  <c r="AB42" i="2"/>
  <c r="AC42" i="2"/>
  <c r="AD42" i="2"/>
  <c r="F42" i="2"/>
  <c r="G42" i="2"/>
  <c r="AE42" i="2"/>
  <c r="AF42" i="2"/>
  <c r="AH42" i="2"/>
  <c r="AL42" i="2"/>
  <c r="AP42" i="2"/>
  <c r="L43" i="2"/>
  <c r="W43" i="2"/>
  <c r="V43" i="2"/>
  <c r="X43" i="2"/>
  <c r="Y43" i="2"/>
  <c r="U43" i="2"/>
  <c r="Z43" i="2"/>
  <c r="AA43" i="2"/>
  <c r="AB43" i="2"/>
  <c r="AC43" i="2"/>
  <c r="AD43" i="2"/>
  <c r="F43" i="2"/>
  <c r="G43" i="2"/>
  <c r="AE43" i="2"/>
  <c r="AF43" i="2"/>
  <c r="AH43" i="2"/>
  <c r="AL43" i="2"/>
  <c r="AP43" i="2"/>
  <c r="L44" i="2"/>
  <c r="W44" i="2"/>
  <c r="V44" i="2"/>
  <c r="X44" i="2"/>
  <c r="Y44" i="2"/>
  <c r="U44" i="2"/>
  <c r="Z44" i="2"/>
  <c r="AA44" i="2"/>
  <c r="AB44" i="2"/>
  <c r="AC44" i="2"/>
  <c r="AD44" i="2"/>
  <c r="F44" i="2"/>
  <c r="G44" i="2"/>
  <c r="AE44" i="2"/>
  <c r="AF44" i="2"/>
  <c r="AH44" i="2"/>
  <c r="AL44" i="2"/>
  <c r="AP44" i="2"/>
  <c r="L45" i="2"/>
  <c r="W45" i="2"/>
  <c r="V45" i="2"/>
  <c r="X45" i="2"/>
  <c r="Y45" i="2"/>
  <c r="U45" i="2"/>
  <c r="Z45" i="2"/>
  <c r="AA45" i="2"/>
  <c r="AB45" i="2"/>
  <c r="AC45" i="2"/>
  <c r="AD45" i="2"/>
  <c r="F45" i="2"/>
  <c r="G45" i="2"/>
  <c r="AE45" i="2"/>
  <c r="AF45" i="2"/>
  <c r="AH45" i="2"/>
  <c r="AL45" i="2"/>
  <c r="AP45" i="2"/>
  <c r="L46" i="2"/>
  <c r="W46" i="2"/>
  <c r="V46" i="2"/>
  <c r="X46" i="2"/>
  <c r="Y46" i="2"/>
  <c r="U46" i="2"/>
  <c r="Z46" i="2"/>
  <c r="AA46" i="2"/>
  <c r="AB46" i="2"/>
  <c r="AC46" i="2"/>
  <c r="AD46" i="2"/>
  <c r="F46" i="2"/>
  <c r="G46" i="2"/>
  <c r="AE46" i="2"/>
  <c r="AF46" i="2"/>
  <c r="AH46" i="2"/>
  <c r="AL46" i="2"/>
  <c r="AP46" i="2"/>
  <c r="L47" i="2"/>
  <c r="W47" i="2"/>
  <c r="V47" i="2"/>
  <c r="X47" i="2"/>
  <c r="Y47" i="2"/>
  <c r="U47" i="2"/>
  <c r="Z47" i="2"/>
  <c r="AA47" i="2"/>
  <c r="AB47" i="2"/>
  <c r="AC47" i="2"/>
  <c r="AD47" i="2"/>
  <c r="F47" i="2"/>
  <c r="G47" i="2"/>
  <c r="AE47" i="2"/>
  <c r="AF47" i="2"/>
  <c r="AH47" i="2"/>
  <c r="AL47" i="2"/>
  <c r="AP47" i="2"/>
  <c r="L48" i="2"/>
  <c r="W48" i="2"/>
  <c r="V48" i="2"/>
  <c r="X48" i="2"/>
  <c r="Y48" i="2"/>
  <c r="U48" i="2"/>
  <c r="Z48" i="2"/>
  <c r="AA48" i="2"/>
  <c r="AB48" i="2"/>
  <c r="AC48" i="2"/>
  <c r="AD48" i="2"/>
  <c r="F48" i="2"/>
  <c r="G48" i="2"/>
  <c r="AE48" i="2"/>
  <c r="AF48" i="2"/>
  <c r="AH48" i="2"/>
  <c r="AL48" i="2"/>
  <c r="AP48" i="2"/>
  <c r="L49" i="2"/>
  <c r="W49" i="2"/>
  <c r="V49" i="2"/>
  <c r="X49" i="2"/>
  <c r="Y49" i="2"/>
  <c r="U49" i="2"/>
  <c r="Z49" i="2"/>
  <c r="AA49" i="2"/>
  <c r="AB49" i="2"/>
  <c r="AC49" i="2"/>
  <c r="AD49" i="2"/>
  <c r="F49" i="2"/>
  <c r="G49" i="2"/>
  <c r="AE49" i="2"/>
  <c r="AF49" i="2"/>
  <c r="AH49" i="2"/>
  <c r="AL49" i="2"/>
  <c r="AP49" i="2"/>
  <c r="L50" i="2"/>
  <c r="W50" i="2"/>
  <c r="V50" i="2"/>
  <c r="X50" i="2"/>
  <c r="Y50" i="2"/>
  <c r="U50" i="2"/>
  <c r="Z50" i="2"/>
  <c r="AA50" i="2"/>
  <c r="AB50" i="2"/>
  <c r="AC50" i="2"/>
  <c r="AD50" i="2"/>
  <c r="F50" i="2"/>
  <c r="G50" i="2"/>
  <c r="AE50" i="2"/>
  <c r="AF50" i="2"/>
  <c r="AH50" i="2"/>
  <c r="AL50" i="2"/>
  <c r="AP50" i="2"/>
  <c r="L51" i="2"/>
  <c r="W51" i="2"/>
  <c r="V51" i="2"/>
  <c r="X51" i="2"/>
  <c r="Y51" i="2"/>
  <c r="U51" i="2"/>
  <c r="Z51" i="2"/>
  <c r="AA51" i="2"/>
  <c r="AB51" i="2"/>
  <c r="AC51" i="2"/>
  <c r="AD51" i="2"/>
  <c r="F51" i="2"/>
  <c r="G51" i="2"/>
  <c r="AE51" i="2"/>
  <c r="AF51" i="2"/>
  <c r="AH51" i="2"/>
  <c r="AL51" i="2"/>
  <c r="AP51" i="2"/>
  <c r="L52" i="2"/>
  <c r="W52" i="2"/>
  <c r="V52" i="2"/>
  <c r="X52" i="2"/>
  <c r="Y52" i="2"/>
  <c r="U52" i="2"/>
  <c r="Z52" i="2"/>
  <c r="AA52" i="2"/>
  <c r="AB52" i="2"/>
  <c r="AC52" i="2"/>
  <c r="AD52" i="2"/>
  <c r="F52" i="2"/>
  <c r="G52" i="2"/>
  <c r="AE52" i="2"/>
  <c r="AF52" i="2"/>
  <c r="AH52" i="2"/>
  <c r="AL52" i="2"/>
  <c r="AP52" i="2"/>
  <c r="L53" i="2"/>
  <c r="W53" i="2"/>
  <c r="V53" i="2"/>
  <c r="X53" i="2"/>
  <c r="Y53" i="2"/>
  <c r="U53" i="2"/>
  <c r="Z53" i="2"/>
  <c r="AA53" i="2"/>
  <c r="AB53" i="2"/>
  <c r="AC53" i="2"/>
  <c r="AD53" i="2"/>
  <c r="F53" i="2"/>
  <c r="G53" i="2"/>
  <c r="AE53" i="2"/>
  <c r="AF53" i="2"/>
  <c r="AH53" i="2"/>
  <c r="AL53" i="2"/>
  <c r="AP53" i="2"/>
  <c r="L54" i="2"/>
  <c r="W54" i="2"/>
  <c r="V54" i="2"/>
  <c r="X54" i="2"/>
  <c r="Y54" i="2"/>
  <c r="U54" i="2"/>
  <c r="Z54" i="2"/>
  <c r="AA54" i="2"/>
  <c r="AB54" i="2"/>
  <c r="AC54" i="2"/>
  <c r="AD54" i="2"/>
  <c r="F54" i="2"/>
  <c r="G54" i="2"/>
  <c r="AE54" i="2"/>
  <c r="AF54" i="2"/>
  <c r="AH54" i="2"/>
  <c r="AL54" i="2"/>
  <c r="AP54" i="2"/>
  <c r="L55" i="2"/>
  <c r="W55" i="2"/>
  <c r="V55" i="2"/>
  <c r="X55" i="2"/>
  <c r="Y55" i="2"/>
  <c r="U55" i="2"/>
  <c r="Z55" i="2"/>
  <c r="AA55" i="2"/>
  <c r="AB55" i="2"/>
  <c r="AC55" i="2"/>
  <c r="AD55" i="2"/>
  <c r="F55" i="2"/>
  <c r="G55" i="2"/>
  <c r="AE55" i="2"/>
  <c r="AF55" i="2"/>
  <c r="AH55" i="2"/>
  <c r="AL55" i="2"/>
  <c r="AP55" i="2"/>
  <c r="L56" i="2"/>
  <c r="W56" i="2"/>
  <c r="V56" i="2"/>
  <c r="X56" i="2"/>
  <c r="Y56" i="2"/>
  <c r="U56" i="2"/>
  <c r="Z56" i="2"/>
  <c r="AA56" i="2"/>
  <c r="AB56" i="2"/>
  <c r="AC56" i="2"/>
  <c r="AD56" i="2"/>
  <c r="F56" i="2"/>
  <c r="G56" i="2"/>
  <c r="AE56" i="2"/>
  <c r="AF56" i="2"/>
  <c r="AH56" i="2"/>
  <c r="AL56" i="2"/>
  <c r="AP56" i="2"/>
  <c r="L57" i="2"/>
  <c r="W57" i="2"/>
  <c r="V57" i="2"/>
  <c r="X57" i="2"/>
  <c r="Y57" i="2"/>
  <c r="U57" i="2"/>
  <c r="Z57" i="2"/>
  <c r="AA57" i="2"/>
  <c r="AB57" i="2"/>
  <c r="AC57" i="2"/>
  <c r="AD57" i="2"/>
  <c r="F57" i="2"/>
  <c r="G57" i="2"/>
  <c r="AE57" i="2"/>
  <c r="AF57" i="2"/>
  <c r="AH57" i="2"/>
  <c r="AL57" i="2"/>
  <c r="AP57" i="2"/>
  <c r="L58" i="2"/>
  <c r="W58" i="2"/>
  <c r="V58" i="2"/>
  <c r="X58" i="2"/>
  <c r="Y58" i="2"/>
  <c r="U58" i="2"/>
  <c r="Z58" i="2"/>
  <c r="AA58" i="2"/>
  <c r="AB58" i="2"/>
  <c r="AC58" i="2"/>
  <c r="AD58" i="2"/>
  <c r="F58" i="2"/>
  <c r="G58" i="2"/>
  <c r="AE58" i="2"/>
  <c r="AF58" i="2"/>
  <c r="AH58" i="2"/>
  <c r="AL58" i="2"/>
  <c r="AP58" i="2"/>
  <c r="L59" i="2"/>
  <c r="W59" i="2"/>
  <c r="V59" i="2"/>
  <c r="X59" i="2"/>
  <c r="Y59" i="2"/>
  <c r="U59" i="2"/>
  <c r="Z59" i="2"/>
  <c r="AA59" i="2"/>
  <c r="AB59" i="2"/>
  <c r="AC59" i="2"/>
  <c r="AD59" i="2"/>
  <c r="F59" i="2"/>
  <c r="G59" i="2"/>
  <c r="AE59" i="2"/>
  <c r="AF59" i="2"/>
  <c r="AH59" i="2"/>
  <c r="AL59" i="2"/>
  <c r="AP59" i="2"/>
  <c r="L60" i="2"/>
  <c r="W60" i="2"/>
  <c r="V60" i="2"/>
  <c r="X60" i="2"/>
  <c r="Y60" i="2"/>
  <c r="U60" i="2"/>
  <c r="Z60" i="2"/>
  <c r="AA60" i="2"/>
  <c r="AB60" i="2"/>
  <c r="AC60" i="2"/>
  <c r="AD60" i="2"/>
  <c r="F60" i="2"/>
  <c r="G60" i="2"/>
  <c r="AE60" i="2"/>
  <c r="AF60" i="2"/>
  <c r="AH60" i="2"/>
  <c r="AL60" i="2"/>
  <c r="AP60" i="2"/>
  <c r="L61" i="2"/>
  <c r="W61" i="2"/>
  <c r="V61" i="2"/>
  <c r="X61" i="2"/>
  <c r="Y61" i="2"/>
  <c r="U61" i="2"/>
  <c r="Z61" i="2"/>
  <c r="AA61" i="2"/>
  <c r="AB61" i="2"/>
  <c r="AC61" i="2"/>
  <c r="AD61" i="2"/>
  <c r="F61" i="2"/>
  <c r="G61" i="2"/>
  <c r="AE61" i="2"/>
  <c r="AF61" i="2"/>
  <c r="AH61" i="2"/>
  <c r="AL61" i="2"/>
  <c r="AP61" i="2"/>
  <c r="L62" i="2"/>
  <c r="W62" i="2"/>
  <c r="V62" i="2"/>
  <c r="X62" i="2"/>
  <c r="Y62" i="2"/>
  <c r="U62" i="2"/>
  <c r="Z62" i="2"/>
  <c r="AA62" i="2"/>
  <c r="AB62" i="2"/>
  <c r="AC62" i="2"/>
  <c r="AD62" i="2"/>
  <c r="F62" i="2"/>
  <c r="G62" i="2"/>
  <c r="AE62" i="2"/>
  <c r="AF62" i="2"/>
  <c r="AH62" i="2"/>
  <c r="AL62" i="2"/>
  <c r="AP62" i="2"/>
  <c r="L63" i="2"/>
  <c r="W63" i="2"/>
  <c r="V63" i="2"/>
  <c r="X63" i="2"/>
  <c r="Y63" i="2"/>
  <c r="U63" i="2"/>
  <c r="Z63" i="2"/>
  <c r="AA63" i="2"/>
  <c r="AB63" i="2"/>
  <c r="AC63" i="2"/>
  <c r="AD63" i="2"/>
  <c r="F63" i="2"/>
  <c r="G63" i="2"/>
  <c r="AE63" i="2"/>
  <c r="AF63" i="2"/>
  <c r="AH63" i="2"/>
  <c r="AL63" i="2"/>
  <c r="AP63" i="2"/>
  <c r="L64" i="2"/>
  <c r="W64" i="2"/>
  <c r="V64" i="2"/>
  <c r="X64" i="2"/>
  <c r="Y64" i="2"/>
  <c r="U64" i="2"/>
  <c r="Z64" i="2"/>
  <c r="AA64" i="2"/>
  <c r="AB64" i="2"/>
  <c r="AC64" i="2"/>
  <c r="AD64" i="2"/>
  <c r="F64" i="2"/>
  <c r="G64" i="2"/>
  <c r="AE64" i="2"/>
  <c r="AF64" i="2"/>
  <c r="AH64" i="2"/>
  <c r="AL64" i="2"/>
  <c r="AP64" i="2"/>
  <c r="L65" i="2"/>
  <c r="W65" i="2"/>
  <c r="V65" i="2"/>
  <c r="X65" i="2"/>
  <c r="Y65" i="2"/>
  <c r="U65" i="2"/>
  <c r="Z65" i="2"/>
  <c r="AA65" i="2"/>
  <c r="AB65" i="2"/>
  <c r="AC65" i="2"/>
  <c r="AD65" i="2"/>
  <c r="F65" i="2"/>
  <c r="G65" i="2"/>
  <c r="AE65" i="2"/>
  <c r="AF65" i="2"/>
  <c r="AH65" i="2"/>
  <c r="AL65" i="2"/>
  <c r="AP65" i="2"/>
  <c r="L66" i="2"/>
  <c r="W66" i="2"/>
  <c r="V66" i="2"/>
  <c r="X66" i="2"/>
  <c r="Y66" i="2"/>
  <c r="U66" i="2"/>
  <c r="Z66" i="2"/>
  <c r="AA66" i="2"/>
  <c r="AB66" i="2"/>
  <c r="AC66" i="2"/>
  <c r="AD66" i="2"/>
  <c r="F66" i="2"/>
  <c r="G66" i="2"/>
  <c r="AE66" i="2"/>
  <c r="AF66" i="2"/>
  <c r="AH66" i="2"/>
  <c r="AL66" i="2"/>
  <c r="AP66" i="2"/>
  <c r="L67" i="2"/>
  <c r="W67" i="2"/>
  <c r="V67" i="2"/>
  <c r="X67" i="2"/>
  <c r="Y67" i="2"/>
  <c r="U67" i="2"/>
  <c r="Z67" i="2"/>
  <c r="AA67" i="2"/>
  <c r="AB67" i="2"/>
  <c r="AC67" i="2"/>
  <c r="AD67" i="2"/>
  <c r="F67" i="2"/>
  <c r="G67" i="2"/>
  <c r="AE67" i="2"/>
  <c r="AF67" i="2"/>
  <c r="AH67" i="2"/>
  <c r="AL67" i="2"/>
  <c r="AP67" i="2"/>
  <c r="L68" i="2"/>
  <c r="W68" i="2"/>
  <c r="V68" i="2"/>
  <c r="X68" i="2"/>
  <c r="Y68" i="2"/>
  <c r="U68" i="2"/>
  <c r="Z68" i="2"/>
  <c r="AA68" i="2"/>
  <c r="AB68" i="2"/>
  <c r="AC68" i="2"/>
  <c r="AD68" i="2"/>
  <c r="F68" i="2"/>
  <c r="G68" i="2"/>
  <c r="AE68" i="2"/>
  <c r="AF68" i="2"/>
  <c r="AH68" i="2"/>
  <c r="AL68" i="2"/>
  <c r="AP68" i="2"/>
  <c r="L69" i="2"/>
  <c r="W69" i="2"/>
  <c r="V69" i="2"/>
  <c r="X69" i="2"/>
  <c r="Y69" i="2"/>
  <c r="U69" i="2"/>
  <c r="Z69" i="2"/>
  <c r="AA69" i="2"/>
  <c r="AB69" i="2"/>
  <c r="AC69" i="2"/>
  <c r="AD69" i="2"/>
  <c r="F69" i="2"/>
  <c r="G69" i="2"/>
  <c r="AE69" i="2"/>
  <c r="AF69" i="2"/>
  <c r="AH69" i="2"/>
  <c r="AL69" i="2"/>
  <c r="AP69" i="2"/>
  <c r="L70" i="2"/>
  <c r="W70" i="2"/>
  <c r="V70" i="2"/>
  <c r="X70" i="2"/>
  <c r="Y70" i="2"/>
  <c r="U70" i="2"/>
  <c r="Z70" i="2"/>
  <c r="AA70" i="2"/>
  <c r="AB70" i="2"/>
  <c r="AC70" i="2"/>
  <c r="AD70" i="2"/>
  <c r="F70" i="2"/>
  <c r="G70" i="2"/>
  <c r="AE70" i="2"/>
  <c r="AF70" i="2"/>
  <c r="AH70" i="2"/>
  <c r="AL70" i="2"/>
  <c r="AP70" i="2"/>
  <c r="L71" i="2"/>
  <c r="W71" i="2"/>
  <c r="V71" i="2"/>
  <c r="X71" i="2"/>
  <c r="Y71" i="2"/>
  <c r="U71" i="2"/>
  <c r="Z71" i="2"/>
  <c r="AA71" i="2"/>
  <c r="AB71" i="2"/>
  <c r="AC71" i="2"/>
  <c r="AD71" i="2"/>
  <c r="F71" i="2"/>
  <c r="G71" i="2"/>
  <c r="AE71" i="2"/>
  <c r="AF71" i="2"/>
  <c r="AH71" i="2"/>
  <c r="AL71" i="2"/>
  <c r="AP71" i="2"/>
  <c r="L72" i="2"/>
  <c r="W72" i="2"/>
  <c r="V72" i="2"/>
  <c r="X72" i="2"/>
  <c r="Y72" i="2"/>
  <c r="U72" i="2"/>
  <c r="Z72" i="2"/>
  <c r="AA72" i="2"/>
  <c r="AB72" i="2"/>
  <c r="AC72" i="2"/>
  <c r="AD72" i="2"/>
  <c r="F72" i="2"/>
  <c r="G72" i="2"/>
  <c r="AE72" i="2"/>
  <c r="AF72" i="2"/>
  <c r="AH72" i="2"/>
  <c r="AL72" i="2"/>
  <c r="AP72" i="2"/>
  <c r="L73" i="2"/>
  <c r="W73" i="2"/>
  <c r="V73" i="2"/>
  <c r="X73" i="2"/>
  <c r="Y73" i="2"/>
  <c r="U73" i="2"/>
  <c r="Z73" i="2"/>
  <c r="AA73" i="2"/>
  <c r="AB73" i="2"/>
  <c r="AC73" i="2"/>
  <c r="AD73" i="2"/>
  <c r="F73" i="2"/>
  <c r="G73" i="2"/>
  <c r="AE73" i="2"/>
  <c r="AF73" i="2"/>
  <c r="AH73" i="2"/>
  <c r="AL73" i="2"/>
  <c r="AP73" i="2"/>
  <c r="L74" i="2"/>
  <c r="W74" i="2"/>
  <c r="V74" i="2"/>
  <c r="X74" i="2"/>
  <c r="Y74" i="2"/>
  <c r="U74" i="2"/>
  <c r="Z74" i="2"/>
  <c r="AA74" i="2"/>
  <c r="AB74" i="2"/>
  <c r="AC74" i="2"/>
  <c r="AD74" i="2"/>
  <c r="F74" i="2"/>
  <c r="G74" i="2"/>
  <c r="AE74" i="2"/>
  <c r="AF74" i="2"/>
  <c r="AH74" i="2"/>
  <c r="AL74" i="2"/>
  <c r="AP74" i="2"/>
  <c r="L75" i="2"/>
  <c r="W75" i="2"/>
  <c r="V75" i="2"/>
  <c r="X75" i="2"/>
  <c r="Y75" i="2"/>
  <c r="U75" i="2"/>
  <c r="Z75" i="2"/>
  <c r="AA75" i="2"/>
  <c r="AB75" i="2"/>
  <c r="AC75" i="2"/>
  <c r="AD75" i="2"/>
  <c r="F75" i="2"/>
  <c r="G75" i="2"/>
  <c r="AE75" i="2"/>
  <c r="AF75" i="2"/>
  <c r="AH75" i="2"/>
  <c r="AL75" i="2"/>
  <c r="AP75" i="2"/>
  <c r="L76" i="2"/>
  <c r="W76" i="2"/>
  <c r="V76" i="2"/>
  <c r="X76" i="2"/>
  <c r="Y76" i="2"/>
  <c r="U76" i="2"/>
  <c r="Z76" i="2"/>
  <c r="AA76" i="2"/>
  <c r="AB76" i="2"/>
  <c r="AC76" i="2"/>
  <c r="AD76" i="2"/>
  <c r="F76" i="2"/>
  <c r="G76" i="2"/>
  <c r="AE76" i="2"/>
  <c r="AF76" i="2"/>
  <c r="AH76" i="2"/>
  <c r="AL76" i="2"/>
  <c r="AP76" i="2"/>
  <c r="L77" i="2"/>
  <c r="W77" i="2"/>
  <c r="V77" i="2"/>
  <c r="X77" i="2"/>
  <c r="Y77" i="2"/>
  <c r="U77" i="2"/>
  <c r="Z77" i="2"/>
  <c r="AA77" i="2"/>
  <c r="AB77" i="2"/>
  <c r="AC77" i="2"/>
  <c r="AD77" i="2"/>
  <c r="F77" i="2"/>
  <c r="G77" i="2"/>
  <c r="AE77" i="2"/>
  <c r="AF77" i="2"/>
  <c r="AH77" i="2"/>
  <c r="AL77" i="2"/>
  <c r="AP77" i="2"/>
  <c r="L78" i="2"/>
  <c r="W78" i="2"/>
  <c r="V78" i="2"/>
  <c r="X78" i="2"/>
  <c r="Y78" i="2"/>
  <c r="U78" i="2"/>
  <c r="Z78" i="2"/>
  <c r="AA78" i="2"/>
  <c r="AB78" i="2"/>
  <c r="AC78" i="2"/>
  <c r="AD78" i="2"/>
  <c r="F78" i="2"/>
  <c r="G78" i="2"/>
  <c r="AE78" i="2"/>
  <c r="AF78" i="2"/>
  <c r="AH78" i="2"/>
  <c r="AL78" i="2"/>
  <c r="AP78" i="2"/>
  <c r="L79" i="2"/>
  <c r="W79" i="2"/>
  <c r="V79" i="2"/>
  <c r="X79" i="2"/>
  <c r="Y79" i="2"/>
  <c r="U79" i="2"/>
  <c r="Z79" i="2"/>
  <c r="AA79" i="2"/>
  <c r="AB79" i="2"/>
  <c r="AC79" i="2"/>
  <c r="AD79" i="2"/>
  <c r="F79" i="2"/>
  <c r="G79" i="2"/>
  <c r="AE79" i="2"/>
  <c r="AF79" i="2"/>
  <c r="AH79" i="2"/>
  <c r="AL79" i="2"/>
  <c r="AP79" i="2"/>
  <c r="L80" i="2"/>
  <c r="W80" i="2"/>
  <c r="V80" i="2"/>
  <c r="X80" i="2"/>
  <c r="Y80" i="2"/>
  <c r="U80" i="2"/>
  <c r="Z80" i="2"/>
  <c r="AA80" i="2"/>
  <c r="AB80" i="2"/>
  <c r="AC80" i="2"/>
  <c r="AD80" i="2"/>
  <c r="F80" i="2"/>
  <c r="G80" i="2"/>
  <c r="AE80" i="2"/>
  <c r="AF80" i="2"/>
  <c r="AH80" i="2"/>
  <c r="AL80" i="2"/>
  <c r="AP80" i="2"/>
  <c r="L81" i="2"/>
  <c r="W81" i="2"/>
  <c r="V81" i="2"/>
  <c r="X81" i="2"/>
  <c r="Y81" i="2"/>
  <c r="U81" i="2"/>
  <c r="Z81" i="2"/>
  <c r="AA81" i="2"/>
  <c r="AB81" i="2"/>
  <c r="AC81" i="2"/>
  <c r="AD81" i="2"/>
  <c r="F81" i="2"/>
  <c r="G81" i="2"/>
  <c r="AE81" i="2"/>
  <c r="AF81" i="2"/>
  <c r="AH81" i="2"/>
  <c r="AL81" i="2"/>
  <c r="AP81" i="2"/>
  <c r="L82" i="2"/>
  <c r="W82" i="2"/>
  <c r="V82" i="2"/>
  <c r="X82" i="2"/>
  <c r="Y82" i="2"/>
  <c r="U82" i="2"/>
  <c r="Z82" i="2"/>
  <c r="AA82" i="2"/>
  <c r="AB82" i="2"/>
  <c r="AC82" i="2"/>
  <c r="AD82" i="2"/>
  <c r="F82" i="2"/>
  <c r="G82" i="2"/>
  <c r="AE82" i="2"/>
  <c r="AF82" i="2"/>
  <c r="AH82" i="2"/>
  <c r="AL82" i="2"/>
  <c r="AP82" i="2"/>
  <c r="L83" i="2"/>
  <c r="W83" i="2"/>
  <c r="V83" i="2"/>
  <c r="X83" i="2"/>
  <c r="Y83" i="2"/>
  <c r="U83" i="2"/>
  <c r="Z83" i="2"/>
  <c r="AA83" i="2"/>
  <c r="AB83" i="2"/>
  <c r="AC83" i="2"/>
  <c r="AD83" i="2"/>
  <c r="F83" i="2"/>
  <c r="G83" i="2"/>
  <c r="AE83" i="2"/>
  <c r="AF83" i="2"/>
  <c r="AH83" i="2"/>
  <c r="AL83" i="2"/>
  <c r="AP83" i="2"/>
  <c r="L84" i="2"/>
  <c r="W84" i="2"/>
  <c r="V84" i="2"/>
  <c r="X84" i="2"/>
  <c r="Y84" i="2"/>
  <c r="U84" i="2"/>
  <c r="Z84" i="2"/>
  <c r="AA84" i="2"/>
  <c r="AB84" i="2"/>
  <c r="AC84" i="2"/>
  <c r="AD84" i="2"/>
  <c r="F84" i="2"/>
  <c r="G84" i="2"/>
  <c r="AE84" i="2"/>
  <c r="AF84" i="2"/>
  <c r="AH84" i="2"/>
  <c r="AL84" i="2"/>
  <c r="AP84" i="2"/>
  <c r="L85" i="2"/>
  <c r="W85" i="2"/>
  <c r="V85" i="2"/>
  <c r="X85" i="2"/>
  <c r="Y85" i="2"/>
  <c r="U85" i="2"/>
  <c r="Z85" i="2"/>
  <c r="AA85" i="2"/>
  <c r="AB85" i="2"/>
  <c r="AC85" i="2"/>
  <c r="AD85" i="2"/>
  <c r="F85" i="2"/>
  <c r="G85" i="2"/>
  <c r="AE85" i="2"/>
  <c r="AF85" i="2"/>
  <c r="AH85" i="2"/>
  <c r="AL85" i="2"/>
  <c r="AP85" i="2"/>
  <c r="L86" i="2"/>
  <c r="W86" i="2"/>
  <c r="V86" i="2"/>
  <c r="X86" i="2"/>
  <c r="Y86" i="2"/>
  <c r="U86" i="2"/>
  <c r="Z86" i="2"/>
  <c r="AA86" i="2"/>
  <c r="AB86" i="2"/>
  <c r="AC86" i="2"/>
  <c r="AD86" i="2"/>
  <c r="F86" i="2"/>
  <c r="G86" i="2"/>
  <c r="AE86" i="2"/>
  <c r="AF86" i="2"/>
  <c r="AH86" i="2"/>
  <c r="AL86" i="2"/>
  <c r="AP86" i="2"/>
  <c r="L87" i="2"/>
  <c r="W87" i="2"/>
  <c r="V87" i="2"/>
  <c r="X87" i="2"/>
  <c r="Y87" i="2"/>
  <c r="U87" i="2"/>
  <c r="Z87" i="2"/>
  <c r="AA87" i="2"/>
  <c r="AB87" i="2"/>
  <c r="AC87" i="2"/>
  <c r="AD87" i="2"/>
  <c r="F87" i="2"/>
  <c r="G87" i="2"/>
  <c r="AE87" i="2"/>
  <c r="AF87" i="2"/>
  <c r="AH87" i="2"/>
  <c r="AL87" i="2"/>
  <c r="AP87" i="2"/>
  <c r="L88" i="2"/>
  <c r="W88" i="2"/>
  <c r="V88" i="2"/>
  <c r="X88" i="2"/>
  <c r="Y88" i="2"/>
  <c r="U88" i="2"/>
  <c r="Z88" i="2"/>
  <c r="AA88" i="2"/>
  <c r="AB88" i="2"/>
  <c r="AC88" i="2"/>
  <c r="AD88" i="2"/>
  <c r="F88" i="2"/>
  <c r="G88" i="2"/>
  <c r="AE88" i="2"/>
  <c r="AF88" i="2"/>
  <c r="AH88" i="2"/>
  <c r="AL88" i="2"/>
  <c r="AP88" i="2"/>
  <c r="L89" i="2"/>
  <c r="W89" i="2"/>
  <c r="V89" i="2"/>
  <c r="X89" i="2"/>
  <c r="Y89" i="2"/>
  <c r="U89" i="2"/>
  <c r="Z89" i="2"/>
  <c r="AA89" i="2"/>
  <c r="AB89" i="2"/>
  <c r="AC89" i="2"/>
  <c r="AD89" i="2"/>
  <c r="F89" i="2"/>
  <c r="G89" i="2"/>
  <c r="AE89" i="2"/>
  <c r="AF89" i="2"/>
  <c r="AH89" i="2"/>
  <c r="AL89" i="2"/>
  <c r="AP89" i="2"/>
  <c r="L90" i="2"/>
  <c r="W90" i="2"/>
  <c r="V90" i="2"/>
  <c r="X90" i="2"/>
  <c r="Y90" i="2"/>
  <c r="U90" i="2"/>
  <c r="Z90" i="2"/>
  <c r="AA90" i="2"/>
  <c r="AB90" i="2"/>
  <c r="AC90" i="2"/>
  <c r="AD90" i="2"/>
  <c r="F90" i="2"/>
  <c r="G90" i="2"/>
  <c r="AE90" i="2"/>
  <c r="AF90" i="2"/>
  <c r="AH90" i="2"/>
  <c r="AL90" i="2"/>
  <c r="AP90" i="2"/>
  <c r="L91" i="2"/>
  <c r="W91" i="2"/>
  <c r="V91" i="2"/>
  <c r="X91" i="2"/>
  <c r="Y91" i="2"/>
  <c r="U91" i="2"/>
  <c r="Z91" i="2"/>
  <c r="AA91" i="2"/>
  <c r="AB91" i="2"/>
  <c r="AC91" i="2"/>
  <c r="AD91" i="2"/>
  <c r="F91" i="2"/>
  <c r="G91" i="2"/>
  <c r="AE91" i="2"/>
  <c r="AF91" i="2"/>
  <c r="AH91" i="2"/>
  <c r="AL91" i="2"/>
  <c r="AP91" i="2"/>
  <c r="L92" i="2"/>
  <c r="W92" i="2"/>
  <c r="V92" i="2"/>
  <c r="X92" i="2"/>
  <c r="Y92" i="2"/>
  <c r="U92" i="2"/>
  <c r="Z92" i="2"/>
  <c r="AA92" i="2"/>
  <c r="AB92" i="2"/>
  <c r="AC92" i="2"/>
  <c r="AD92" i="2"/>
  <c r="F92" i="2"/>
  <c r="G92" i="2"/>
  <c r="AE92" i="2"/>
  <c r="AF92" i="2"/>
  <c r="AH92" i="2"/>
  <c r="AL92" i="2"/>
  <c r="AP92" i="2"/>
  <c r="L93" i="2"/>
  <c r="W93" i="2"/>
  <c r="V93" i="2"/>
  <c r="X93" i="2"/>
  <c r="Y93" i="2"/>
  <c r="U93" i="2"/>
  <c r="Z93" i="2"/>
  <c r="AA93" i="2"/>
  <c r="AB93" i="2"/>
  <c r="AC93" i="2"/>
  <c r="AD93" i="2"/>
  <c r="F93" i="2"/>
  <c r="G93" i="2"/>
  <c r="AE93" i="2"/>
  <c r="AF93" i="2"/>
  <c r="AH93" i="2"/>
  <c r="AL93" i="2"/>
  <c r="AP93" i="2"/>
  <c r="L94" i="2"/>
  <c r="W94" i="2"/>
  <c r="V94" i="2"/>
  <c r="X94" i="2"/>
  <c r="Y94" i="2"/>
  <c r="U94" i="2"/>
  <c r="Z94" i="2"/>
  <c r="AA94" i="2"/>
  <c r="AB94" i="2"/>
  <c r="AC94" i="2"/>
  <c r="AD94" i="2"/>
  <c r="F94" i="2"/>
  <c r="G94" i="2"/>
  <c r="AE94" i="2"/>
  <c r="AF94" i="2"/>
  <c r="AH94" i="2"/>
  <c r="AL94" i="2"/>
  <c r="AP94" i="2"/>
  <c r="L95" i="2"/>
  <c r="W95" i="2"/>
  <c r="V95" i="2"/>
  <c r="X95" i="2"/>
  <c r="Y95" i="2"/>
  <c r="U95" i="2"/>
  <c r="Z95" i="2"/>
  <c r="AA95" i="2"/>
  <c r="AB95" i="2"/>
  <c r="AC95" i="2"/>
  <c r="AD95" i="2"/>
  <c r="F95" i="2"/>
  <c r="G95" i="2"/>
  <c r="AE95" i="2"/>
  <c r="AF95" i="2"/>
  <c r="AH95" i="2"/>
  <c r="AL95" i="2"/>
  <c r="AP95" i="2"/>
  <c r="L96" i="2"/>
  <c r="W96" i="2"/>
  <c r="V96" i="2"/>
  <c r="X96" i="2"/>
  <c r="Y96" i="2"/>
  <c r="U96" i="2"/>
  <c r="Z96" i="2"/>
  <c r="AA96" i="2"/>
  <c r="AB96" i="2"/>
  <c r="AC96" i="2"/>
  <c r="AD96" i="2"/>
  <c r="F96" i="2"/>
  <c r="G96" i="2"/>
  <c r="AE96" i="2"/>
  <c r="AF96" i="2"/>
  <c r="AH96" i="2"/>
  <c r="AL96" i="2"/>
  <c r="AP96" i="2"/>
  <c r="L97" i="2"/>
  <c r="W97" i="2"/>
  <c r="V97" i="2"/>
  <c r="X97" i="2"/>
  <c r="Y97" i="2"/>
  <c r="U97" i="2"/>
  <c r="Z97" i="2"/>
  <c r="AA97" i="2"/>
  <c r="AB97" i="2"/>
  <c r="AC97" i="2"/>
  <c r="AD97" i="2"/>
  <c r="F97" i="2"/>
  <c r="G97" i="2"/>
  <c r="AE97" i="2"/>
  <c r="AF97" i="2"/>
  <c r="AH97" i="2"/>
  <c r="AL97" i="2"/>
  <c r="AP97" i="2"/>
  <c r="L98" i="2"/>
  <c r="W98" i="2"/>
  <c r="V98" i="2"/>
  <c r="X98" i="2"/>
  <c r="Y98" i="2"/>
  <c r="U98" i="2"/>
  <c r="Z98" i="2"/>
  <c r="AA98" i="2"/>
  <c r="AB98" i="2"/>
  <c r="AC98" i="2"/>
  <c r="AD98" i="2"/>
  <c r="F98" i="2"/>
  <c r="G98" i="2"/>
  <c r="AE98" i="2"/>
  <c r="AF98" i="2"/>
  <c r="AH98" i="2"/>
  <c r="AL98" i="2"/>
  <c r="AP98" i="2"/>
  <c r="L99" i="2"/>
  <c r="W99" i="2"/>
  <c r="V99" i="2"/>
  <c r="X99" i="2"/>
  <c r="Y99" i="2"/>
  <c r="U99" i="2"/>
  <c r="Z99" i="2"/>
  <c r="AA99" i="2"/>
  <c r="AB99" i="2"/>
  <c r="AC99" i="2"/>
  <c r="AD99" i="2"/>
  <c r="F99" i="2"/>
  <c r="G99" i="2"/>
  <c r="AE99" i="2"/>
  <c r="AF99" i="2"/>
  <c r="AH99" i="2"/>
  <c r="AL99" i="2"/>
  <c r="AP99" i="2"/>
  <c r="L100" i="2"/>
  <c r="W100" i="2"/>
  <c r="V100" i="2"/>
  <c r="X100" i="2"/>
  <c r="Y100" i="2"/>
  <c r="U100" i="2"/>
  <c r="Z100" i="2"/>
  <c r="AA100" i="2"/>
  <c r="AB100" i="2"/>
  <c r="AC100" i="2"/>
  <c r="AD100" i="2"/>
  <c r="F100" i="2"/>
  <c r="G100" i="2"/>
  <c r="AE100" i="2"/>
  <c r="AF100" i="2"/>
  <c r="AH100" i="2"/>
  <c r="AL100" i="2"/>
  <c r="AP100" i="2"/>
  <c r="L101" i="2"/>
  <c r="W101" i="2"/>
  <c r="V101" i="2"/>
  <c r="X101" i="2"/>
  <c r="Y101" i="2"/>
  <c r="U101" i="2"/>
  <c r="Z101" i="2"/>
  <c r="AA101" i="2"/>
  <c r="AB101" i="2"/>
  <c r="AC101" i="2"/>
  <c r="AD101" i="2"/>
  <c r="F101" i="2"/>
  <c r="G101" i="2"/>
  <c r="AE101" i="2"/>
  <c r="AF101" i="2"/>
  <c r="AH101" i="2"/>
  <c r="AL101" i="2"/>
  <c r="AP101" i="2"/>
  <c r="L102" i="2"/>
  <c r="W102" i="2"/>
  <c r="V102" i="2"/>
  <c r="X102" i="2"/>
  <c r="Y102" i="2"/>
  <c r="U102" i="2"/>
  <c r="Z102" i="2"/>
  <c r="AA102" i="2"/>
  <c r="AB102" i="2"/>
  <c r="AC102" i="2"/>
  <c r="AD102" i="2"/>
  <c r="F102" i="2"/>
  <c r="G102" i="2"/>
  <c r="AE102" i="2"/>
  <c r="AF102" i="2"/>
  <c r="AH102" i="2"/>
  <c r="AL102" i="2"/>
  <c r="AP102" i="2"/>
  <c r="L103" i="2"/>
  <c r="W103" i="2"/>
  <c r="V103" i="2"/>
  <c r="X103" i="2"/>
  <c r="Y103" i="2"/>
  <c r="U103" i="2"/>
  <c r="Z103" i="2"/>
  <c r="AA103" i="2"/>
  <c r="AB103" i="2"/>
  <c r="AC103" i="2"/>
  <c r="AD103" i="2"/>
  <c r="F103" i="2"/>
  <c r="G103" i="2"/>
  <c r="AE103" i="2"/>
  <c r="AF103" i="2"/>
  <c r="AH103" i="2"/>
  <c r="AL103" i="2"/>
  <c r="AP103" i="2"/>
  <c r="L104" i="2"/>
  <c r="W104" i="2"/>
  <c r="V104" i="2"/>
  <c r="X104" i="2"/>
  <c r="Y104" i="2"/>
  <c r="U104" i="2"/>
  <c r="Z104" i="2"/>
  <c r="AA104" i="2"/>
  <c r="AB104" i="2"/>
  <c r="AC104" i="2"/>
  <c r="AD104" i="2"/>
  <c r="F104" i="2"/>
  <c r="G104" i="2"/>
  <c r="AE104" i="2"/>
  <c r="AF104" i="2"/>
  <c r="AH104" i="2"/>
  <c r="AL104" i="2"/>
  <c r="AP104" i="2"/>
  <c r="L105" i="2"/>
  <c r="W105" i="2"/>
  <c r="V105" i="2"/>
  <c r="X105" i="2"/>
  <c r="Y105" i="2"/>
  <c r="U105" i="2"/>
  <c r="Z105" i="2"/>
  <c r="AA105" i="2"/>
  <c r="AB105" i="2"/>
  <c r="AC105" i="2"/>
  <c r="AD105" i="2"/>
  <c r="F105" i="2"/>
  <c r="G105" i="2"/>
  <c r="AE105" i="2"/>
  <c r="AF105" i="2"/>
  <c r="AH105" i="2"/>
  <c r="AL105" i="2"/>
  <c r="AP105" i="2"/>
  <c r="L106" i="2"/>
  <c r="W106" i="2"/>
  <c r="V106" i="2"/>
  <c r="X106" i="2"/>
  <c r="Y106" i="2"/>
  <c r="U106" i="2"/>
  <c r="Z106" i="2"/>
  <c r="AA106" i="2"/>
  <c r="AB106" i="2"/>
  <c r="AC106" i="2"/>
  <c r="AD106" i="2"/>
  <c r="F106" i="2"/>
  <c r="G106" i="2"/>
  <c r="AE106" i="2"/>
  <c r="AF106" i="2"/>
  <c r="AH106" i="2"/>
  <c r="AL106" i="2"/>
  <c r="AP106" i="2"/>
  <c r="L107" i="2"/>
  <c r="W107" i="2"/>
  <c r="V107" i="2"/>
  <c r="X107" i="2"/>
  <c r="Y107" i="2"/>
  <c r="U107" i="2"/>
  <c r="Z107" i="2"/>
  <c r="AA107" i="2"/>
  <c r="AB107" i="2"/>
  <c r="AC107" i="2"/>
  <c r="AD107" i="2"/>
  <c r="F107" i="2"/>
  <c r="G107" i="2"/>
  <c r="AE107" i="2"/>
  <c r="AF107" i="2"/>
  <c r="AH107" i="2"/>
  <c r="AL107" i="2"/>
  <c r="AP107" i="2"/>
  <c r="L108" i="2"/>
  <c r="W108" i="2"/>
  <c r="V108" i="2"/>
  <c r="X108" i="2"/>
  <c r="Y108" i="2"/>
  <c r="U108" i="2"/>
  <c r="Z108" i="2"/>
  <c r="AA108" i="2"/>
  <c r="AB108" i="2"/>
  <c r="AC108" i="2"/>
  <c r="AD108" i="2"/>
  <c r="F108" i="2"/>
  <c r="G108" i="2"/>
  <c r="AE108" i="2"/>
  <c r="AF108" i="2"/>
  <c r="AH108" i="2"/>
  <c r="AL108" i="2"/>
  <c r="AP108" i="2"/>
  <c r="L109" i="2"/>
  <c r="W109" i="2"/>
  <c r="V109" i="2"/>
  <c r="X109" i="2"/>
  <c r="Y109" i="2"/>
  <c r="U109" i="2"/>
  <c r="Z109" i="2"/>
  <c r="AA109" i="2"/>
  <c r="AB109" i="2"/>
  <c r="AC109" i="2"/>
  <c r="AD109" i="2"/>
  <c r="F109" i="2"/>
  <c r="G109" i="2"/>
  <c r="AE109" i="2"/>
  <c r="AF109" i="2"/>
  <c r="AH109" i="2"/>
  <c r="AL109" i="2"/>
  <c r="AP109" i="2"/>
  <c r="L110" i="2"/>
  <c r="W110" i="2"/>
  <c r="V110" i="2"/>
  <c r="X110" i="2"/>
  <c r="Y110" i="2"/>
  <c r="U110" i="2"/>
  <c r="Z110" i="2"/>
  <c r="AA110" i="2"/>
  <c r="AB110" i="2"/>
  <c r="AC110" i="2"/>
  <c r="AD110" i="2"/>
  <c r="F110" i="2"/>
  <c r="G110" i="2"/>
  <c r="AE110" i="2"/>
  <c r="AF110" i="2"/>
  <c r="AH110" i="2"/>
  <c r="AL110" i="2"/>
  <c r="AP110" i="2"/>
  <c r="L111" i="2"/>
  <c r="W111" i="2"/>
  <c r="V111" i="2"/>
  <c r="X111" i="2"/>
  <c r="Y111" i="2"/>
  <c r="U111" i="2"/>
  <c r="Z111" i="2"/>
  <c r="AA111" i="2"/>
  <c r="AB111" i="2"/>
  <c r="AC111" i="2"/>
  <c r="AD111" i="2"/>
  <c r="F111" i="2"/>
  <c r="G111" i="2"/>
  <c r="AE111" i="2"/>
  <c r="AF111" i="2"/>
  <c r="AH111" i="2"/>
  <c r="AL111" i="2"/>
  <c r="AP111" i="2"/>
  <c r="L112" i="2"/>
  <c r="W112" i="2"/>
  <c r="V112" i="2"/>
  <c r="X112" i="2"/>
  <c r="Y112" i="2"/>
  <c r="U112" i="2"/>
  <c r="Z112" i="2"/>
  <c r="AA112" i="2"/>
  <c r="AB112" i="2"/>
  <c r="AC112" i="2"/>
  <c r="AD112" i="2"/>
  <c r="F112" i="2"/>
  <c r="G112" i="2"/>
  <c r="AE112" i="2"/>
  <c r="AF112" i="2"/>
  <c r="AH112" i="2"/>
  <c r="AL112" i="2"/>
  <c r="AP112" i="2"/>
  <c r="L113" i="2"/>
  <c r="W113" i="2"/>
  <c r="V113" i="2"/>
  <c r="X113" i="2"/>
  <c r="Y113" i="2"/>
  <c r="U113" i="2"/>
  <c r="Z113" i="2"/>
  <c r="AA113" i="2"/>
  <c r="AB113" i="2"/>
  <c r="AC113" i="2"/>
  <c r="AD113" i="2"/>
  <c r="F113" i="2"/>
  <c r="G113" i="2"/>
  <c r="AE113" i="2"/>
  <c r="AF113" i="2"/>
  <c r="AH113" i="2"/>
  <c r="AL113" i="2"/>
  <c r="AP113" i="2"/>
  <c r="L114" i="2"/>
  <c r="W114" i="2"/>
  <c r="V114" i="2"/>
  <c r="X114" i="2"/>
  <c r="Y114" i="2"/>
  <c r="U114" i="2"/>
  <c r="Z114" i="2"/>
  <c r="AA114" i="2"/>
  <c r="AB114" i="2"/>
  <c r="AC114" i="2"/>
  <c r="AD114" i="2"/>
  <c r="F114" i="2"/>
  <c r="G114" i="2"/>
  <c r="AE114" i="2"/>
  <c r="AF114" i="2"/>
  <c r="AH114" i="2"/>
  <c r="AL114" i="2"/>
  <c r="AP114" i="2"/>
  <c r="L115" i="2"/>
  <c r="W115" i="2"/>
  <c r="V115" i="2"/>
  <c r="X115" i="2"/>
  <c r="Y115" i="2"/>
  <c r="U115" i="2"/>
  <c r="Z115" i="2"/>
  <c r="AA115" i="2"/>
  <c r="AB115" i="2"/>
  <c r="AC115" i="2"/>
  <c r="AD115" i="2"/>
  <c r="F115" i="2"/>
  <c r="G115" i="2"/>
  <c r="AE115" i="2"/>
  <c r="AF115" i="2"/>
  <c r="AH115" i="2"/>
  <c r="AL115" i="2"/>
  <c r="AP115" i="2"/>
  <c r="L116" i="2"/>
  <c r="W116" i="2"/>
  <c r="V116" i="2"/>
  <c r="X116" i="2"/>
  <c r="Y116" i="2"/>
  <c r="U116" i="2"/>
  <c r="Z116" i="2"/>
  <c r="AA116" i="2"/>
  <c r="AB116" i="2"/>
  <c r="AC116" i="2"/>
  <c r="AD116" i="2"/>
  <c r="F116" i="2"/>
  <c r="G116" i="2"/>
  <c r="AE116" i="2"/>
  <c r="AF116" i="2"/>
  <c r="AH116" i="2"/>
  <c r="AL116" i="2"/>
  <c r="AP116" i="2"/>
  <c r="L117" i="2"/>
  <c r="W117" i="2"/>
  <c r="V117" i="2"/>
  <c r="X117" i="2"/>
  <c r="Y117" i="2"/>
  <c r="U117" i="2"/>
  <c r="Z117" i="2"/>
  <c r="AA117" i="2"/>
  <c r="AB117" i="2"/>
  <c r="AC117" i="2"/>
  <c r="AD117" i="2"/>
  <c r="F117" i="2"/>
  <c r="G117" i="2"/>
  <c r="AE117" i="2"/>
  <c r="AF117" i="2"/>
  <c r="AH117" i="2"/>
  <c r="AL117" i="2"/>
  <c r="AP117" i="2"/>
  <c r="L118" i="2"/>
  <c r="W118" i="2"/>
  <c r="V118" i="2"/>
  <c r="X118" i="2"/>
  <c r="Y118" i="2"/>
  <c r="U118" i="2"/>
  <c r="Z118" i="2"/>
  <c r="AA118" i="2"/>
  <c r="AB118" i="2"/>
  <c r="AC118" i="2"/>
  <c r="AD118" i="2"/>
  <c r="F118" i="2"/>
  <c r="G118" i="2"/>
  <c r="AE118" i="2"/>
  <c r="AF118" i="2"/>
  <c r="AH118" i="2"/>
  <c r="AL118" i="2"/>
  <c r="AP118" i="2"/>
  <c r="L119" i="2"/>
  <c r="W119" i="2"/>
  <c r="V119" i="2"/>
  <c r="X119" i="2"/>
  <c r="Y119" i="2"/>
  <c r="U119" i="2"/>
  <c r="Z119" i="2"/>
  <c r="AA119" i="2"/>
  <c r="AB119" i="2"/>
  <c r="AC119" i="2"/>
  <c r="AD119" i="2"/>
  <c r="F119" i="2"/>
  <c r="G119" i="2"/>
  <c r="AE119" i="2"/>
  <c r="AF119" i="2"/>
  <c r="AH119" i="2"/>
  <c r="AL119" i="2"/>
  <c r="AP119" i="2"/>
  <c r="L120" i="2"/>
  <c r="W120" i="2"/>
  <c r="V120" i="2"/>
  <c r="X120" i="2"/>
  <c r="Y120" i="2"/>
  <c r="U120" i="2"/>
  <c r="Z120" i="2"/>
  <c r="AA120" i="2"/>
  <c r="AB120" i="2"/>
  <c r="AC120" i="2"/>
  <c r="AD120" i="2"/>
  <c r="F120" i="2"/>
  <c r="G120" i="2"/>
  <c r="AE120" i="2"/>
  <c r="AF120" i="2"/>
  <c r="AH120" i="2"/>
  <c r="AL120" i="2"/>
  <c r="AP120" i="2"/>
  <c r="L121" i="2"/>
  <c r="W121" i="2"/>
  <c r="V121" i="2"/>
  <c r="X121" i="2"/>
  <c r="Y121" i="2"/>
  <c r="U121" i="2"/>
  <c r="Z121" i="2"/>
  <c r="AA121" i="2"/>
  <c r="AB121" i="2"/>
  <c r="AC121" i="2"/>
  <c r="AD121" i="2"/>
  <c r="F121" i="2"/>
  <c r="G121" i="2"/>
  <c r="AE121" i="2"/>
  <c r="AF121" i="2"/>
  <c r="AH121" i="2"/>
  <c r="AL121" i="2"/>
  <c r="AP121" i="2"/>
  <c r="L122" i="2"/>
  <c r="W122" i="2"/>
  <c r="V122" i="2"/>
  <c r="X122" i="2"/>
  <c r="Y122" i="2"/>
  <c r="U122" i="2"/>
  <c r="Z122" i="2"/>
  <c r="AA122" i="2"/>
  <c r="AB122" i="2"/>
  <c r="AC122" i="2"/>
  <c r="AD122" i="2"/>
  <c r="F122" i="2"/>
  <c r="G122" i="2"/>
  <c r="AE122" i="2"/>
  <c r="AF122" i="2"/>
  <c r="AH122" i="2"/>
  <c r="AL122" i="2"/>
  <c r="AP122" i="2"/>
  <c r="L123" i="2"/>
  <c r="W123" i="2"/>
  <c r="V123" i="2"/>
  <c r="X123" i="2"/>
  <c r="Y123" i="2"/>
  <c r="U123" i="2"/>
  <c r="Z123" i="2"/>
  <c r="AA123" i="2"/>
  <c r="AB123" i="2"/>
  <c r="AC123" i="2"/>
  <c r="AD123" i="2"/>
  <c r="F123" i="2"/>
  <c r="G123" i="2"/>
  <c r="AE123" i="2"/>
  <c r="AF123" i="2"/>
  <c r="AH123" i="2"/>
  <c r="AL123" i="2"/>
  <c r="AP123" i="2"/>
  <c r="L124" i="2"/>
  <c r="W124" i="2"/>
  <c r="V124" i="2"/>
  <c r="X124" i="2"/>
  <c r="Y124" i="2"/>
  <c r="U124" i="2"/>
  <c r="Z124" i="2"/>
  <c r="AA124" i="2"/>
  <c r="AB124" i="2"/>
  <c r="AC124" i="2"/>
  <c r="AD124" i="2"/>
  <c r="F124" i="2"/>
  <c r="G124" i="2"/>
  <c r="AE124" i="2"/>
  <c r="AF124" i="2"/>
  <c r="AH124" i="2"/>
  <c r="AL124" i="2"/>
  <c r="AP124" i="2"/>
  <c r="L125" i="2"/>
  <c r="W125" i="2"/>
  <c r="V125" i="2"/>
  <c r="X125" i="2"/>
  <c r="Y125" i="2"/>
  <c r="U125" i="2"/>
  <c r="Z125" i="2"/>
  <c r="AA125" i="2"/>
  <c r="AB125" i="2"/>
  <c r="AC125" i="2"/>
  <c r="AD125" i="2"/>
  <c r="F125" i="2"/>
  <c r="G125" i="2"/>
  <c r="AE125" i="2"/>
  <c r="AF125" i="2"/>
  <c r="AH125" i="2"/>
  <c r="AL125" i="2"/>
  <c r="AP125" i="2"/>
  <c r="L126" i="2"/>
  <c r="W126" i="2"/>
  <c r="V126" i="2"/>
  <c r="X126" i="2"/>
  <c r="Y126" i="2"/>
  <c r="U126" i="2"/>
  <c r="Z126" i="2"/>
  <c r="AA126" i="2"/>
  <c r="AB126" i="2"/>
  <c r="AC126" i="2"/>
  <c r="AD126" i="2"/>
  <c r="F126" i="2"/>
  <c r="G126" i="2"/>
  <c r="AE126" i="2"/>
  <c r="AF126" i="2"/>
  <c r="AH126" i="2"/>
  <c r="AL126" i="2"/>
  <c r="AP126" i="2"/>
  <c r="L127" i="2"/>
  <c r="W127" i="2"/>
  <c r="V127" i="2"/>
  <c r="X127" i="2"/>
  <c r="Y127" i="2"/>
  <c r="U127" i="2"/>
  <c r="Z127" i="2"/>
  <c r="AA127" i="2"/>
  <c r="AB127" i="2"/>
  <c r="AC127" i="2"/>
  <c r="AD127" i="2"/>
  <c r="F127" i="2"/>
  <c r="G127" i="2"/>
  <c r="AE127" i="2"/>
  <c r="AF127" i="2"/>
  <c r="AH127" i="2"/>
  <c r="AL127" i="2"/>
  <c r="AP127" i="2"/>
  <c r="L128" i="2"/>
  <c r="W128" i="2"/>
  <c r="V128" i="2"/>
  <c r="X128" i="2"/>
  <c r="Y128" i="2"/>
  <c r="U128" i="2"/>
  <c r="Z128" i="2"/>
  <c r="AA128" i="2"/>
  <c r="AB128" i="2"/>
  <c r="AC128" i="2"/>
  <c r="AD128" i="2"/>
  <c r="F128" i="2"/>
  <c r="G128" i="2"/>
  <c r="AE128" i="2"/>
  <c r="AF128" i="2"/>
  <c r="AH128" i="2"/>
  <c r="AL128" i="2"/>
  <c r="AP128" i="2"/>
  <c r="L129" i="2"/>
  <c r="W129" i="2"/>
  <c r="V129" i="2"/>
  <c r="X129" i="2"/>
  <c r="Y129" i="2"/>
  <c r="U129" i="2"/>
  <c r="Z129" i="2"/>
  <c r="AA129" i="2"/>
  <c r="AB129" i="2"/>
  <c r="AC129" i="2"/>
  <c r="AD129" i="2"/>
  <c r="F129" i="2"/>
  <c r="G129" i="2"/>
  <c r="AE129" i="2"/>
  <c r="AF129" i="2"/>
  <c r="AH129" i="2"/>
  <c r="AL129" i="2"/>
  <c r="AP129" i="2"/>
  <c r="L130" i="2"/>
  <c r="W130" i="2"/>
  <c r="V130" i="2"/>
  <c r="X130" i="2"/>
  <c r="Y130" i="2"/>
  <c r="U130" i="2"/>
  <c r="Z130" i="2"/>
  <c r="AA130" i="2"/>
  <c r="AB130" i="2"/>
  <c r="AC130" i="2"/>
  <c r="AD130" i="2"/>
  <c r="F130" i="2"/>
  <c r="G130" i="2"/>
  <c r="AE130" i="2"/>
  <c r="AF130" i="2"/>
  <c r="AH130" i="2"/>
  <c r="AL130" i="2"/>
  <c r="AP130" i="2"/>
  <c r="L131" i="2"/>
  <c r="W131" i="2"/>
  <c r="V131" i="2"/>
  <c r="X131" i="2"/>
  <c r="Y131" i="2"/>
  <c r="U131" i="2"/>
  <c r="Z131" i="2"/>
  <c r="AA131" i="2"/>
  <c r="AB131" i="2"/>
  <c r="AC131" i="2"/>
  <c r="AD131" i="2"/>
  <c r="F131" i="2"/>
  <c r="G131" i="2"/>
  <c r="AE131" i="2"/>
  <c r="AF131" i="2"/>
  <c r="AH131" i="2"/>
  <c r="AL131" i="2"/>
  <c r="AP131" i="2"/>
  <c r="L132" i="2"/>
  <c r="W132" i="2"/>
  <c r="V132" i="2"/>
  <c r="X132" i="2"/>
  <c r="Y132" i="2"/>
  <c r="U132" i="2"/>
  <c r="Z132" i="2"/>
  <c r="AA132" i="2"/>
  <c r="AB132" i="2"/>
  <c r="AC132" i="2"/>
  <c r="AD132" i="2"/>
  <c r="F132" i="2"/>
  <c r="G132" i="2"/>
  <c r="AE132" i="2"/>
  <c r="AF132" i="2"/>
  <c r="AH132" i="2"/>
  <c r="AL132" i="2"/>
  <c r="AP132" i="2"/>
  <c r="L133" i="2"/>
  <c r="W133" i="2"/>
  <c r="V133" i="2"/>
  <c r="X133" i="2"/>
  <c r="Y133" i="2"/>
  <c r="U133" i="2"/>
  <c r="Z133" i="2"/>
  <c r="AA133" i="2"/>
  <c r="AB133" i="2"/>
  <c r="AC133" i="2"/>
  <c r="AD133" i="2"/>
  <c r="F133" i="2"/>
  <c r="G133" i="2"/>
  <c r="AE133" i="2"/>
  <c r="AF133" i="2"/>
  <c r="AH133" i="2"/>
  <c r="AL133" i="2"/>
  <c r="AP133" i="2"/>
  <c r="L134" i="2"/>
  <c r="W134" i="2"/>
  <c r="V134" i="2"/>
  <c r="X134" i="2"/>
  <c r="Y134" i="2"/>
  <c r="U134" i="2"/>
  <c r="Z134" i="2"/>
  <c r="AA134" i="2"/>
  <c r="AB134" i="2"/>
  <c r="AC134" i="2"/>
  <c r="AD134" i="2"/>
  <c r="F134" i="2"/>
  <c r="G134" i="2"/>
  <c r="AE134" i="2"/>
  <c r="AF134" i="2"/>
  <c r="AH134" i="2"/>
  <c r="AL134" i="2"/>
  <c r="AP134" i="2"/>
  <c r="L135" i="2"/>
  <c r="W135" i="2"/>
  <c r="V135" i="2"/>
  <c r="X135" i="2"/>
  <c r="Y135" i="2"/>
  <c r="U135" i="2"/>
  <c r="Z135" i="2"/>
  <c r="AA135" i="2"/>
  <c r="AB135" i="2"/>
  <c r="AC135" i="2"/>
  <c r="AD135" i="2"/>
  <c r="F135" i="2"/>
  <c r="G135" i="2"/>
  <c r="AE135" i="2"/>
  <c r="AF135" i="2"/>
  <c r="AH135" i="2"/>
  <c r="AL135" i="2"/>
  <c r="AP135" i="2"/>
  <c r="L136" i="2"/>
  <c r="W136" i="2"/>
  <c r="V136" i="2"/>
  <c r="X136" i="2"/>
  <c r="Y136" i="2"/>
  <c r="U136" i="2"/>
  <c r="Z136" i="2"/>
  <c r="AA136" i="2"/>
  <c r="AB136" i="2"/>
  <c r="AC136" i="2"/>
  <c r="AD136" i="2"/>
  <c r="F136" i="2"/>
  <c r="G136" i="2"/>
  <c r="AE136" i="2"/>
  <c r="AF136" i="2"/>
  <c r="AH136" i="2"/>
  <c r="AL136" i="2"/>
  <c r="AP136" i="2"/>
  <c r="L137" i="2"/>
  <c r="W137" i="2"/>
  <c r="V137" i="2"/>
  <c r="X137" i="2"/>
  <c r="Y137" i="2"/>
  <c r="U137" i="2"/>
  <c r="Z137" i="2"/>
  <c r="AA137" i="2"/>
  <c r="AB137" i="2"/>
  <c r="AC137" i="2"/>
  <c r="AD137" i="2"/>
  <c r="F137" i="2"/>
  <c r="G137" i="2"/>
  <c r="AE137" i="2"/>
  <c r="AF137" i="2"/>
  <c r="AH137" i="2"/>
  <c r="AL137" i="2"/>
  <c r="AP137" i="2"/>
  <c r="L138" i="2"/>
  <c r="W138" i="2"/>
  <c r="V138" i="2"/>
  <c r="X138" i="2"/>
  <c r="Y138" i="2"/>
  <c r="U138" i="2"/>
  <c r="Z138" i="2"/>
  <c r="AA138" i="2"/>
  <c r="AB138" i="2"/>
  <c r="AC138" i="2"/>
  <c r="AD138" i="2"/>
  <c r="F138" i="2"/>
  <c r="G138" i="2"/>
  <c r="AE138" i="2"/>
  <c r="AF138" i="2"/>
  <c r="AH138" i="2"/>
  <c r="AL138" i="2"/>
  <c r="AP138" i="2"/>
  <c r="L139" i="2"/>
  <c r="W139" i="2"/>
  <c r="V139" i="2"/>
  <c r="X139" i="2"/>
  <c r="Y139" i="2"/>
  <c r="U139" i="2"/>
  <c r="Z139" i="2"/>
  <c r="AA139" i="2"/>
  <c r="AB139" i="2"/>
  <c r="AC139" i="2"/>
  <c r="AD139" i="2"/>
  <c r="F139" i="2"/>
  <c r="G139" i="2"/>
  <c r="AE139" i="2"/>
  <c r="AF139" i="2"/>
  <c r="AH139" i="2"/>
  <c r="AL139" i="2"/>
  <c r="AP139" i="2"/>
  <c r="L140" i="2"/>
  <c r="W140" i="2"/>
  <c r="V140" i="2"/>
  <c r="X140" i="2"/>
  <c r="Y140" i="2"/>
  <c r="U140" i="2"/>
  <c r="Z140" i="2"/>
  <c r="AA140" i="2"/>
  <c r="AB140" i="2"/>
  <c r="AC140" i="2"/>
  <c r="AD140" i="2"/>
  <c r="F140" i="2"/>
  <c r="G140" i="2"/>
  <c r="AE140" i="2"/>
  <c r="AF140" i="2"/>
  <c r="AH140" i="2"/>
  <c r="AL140" i="2"/>
  <c r="AP140" i="2"/>
  <c r="L141" i="2"/>
  <c r="W141" i="2"/>
  <c r="V141" i="2"/>
  <c r="X141" i="2"/>
  <c r="Y141" i="2"/>
  <c r="U141" i="2"/>
  <c r="Z141" i="2"/>
  <c r="AA141" i="2"/>
  <c r="AB141" i="2"/>
  <c r="AC141" i="2"/>
  <c r="AD141" i="2"/>
  <c r="F141" i="2"/>
  <c r="G141" i="2"/>
  <c r="AE141" i="2"/>
  <c r="AF141" i="2"/>
  <c r="AH141" i="2"/>
  <c r="AL141" i="2"/>
  <c r="AP141" i="2"/>
  <c r="L142" i="2"/>
  <c r="W142" i="2"/>
  <c r="V142" i="2"/>
  <c r="X142" i="2"/>
  <c r="Y142" i="2"/>
  <c r="U142" i="2"/>
  <c r="Z142" i="2"/>
  <c r="AA142" i="2"/>
  <c r="AB142" i="2"/>
  <c r="AC142" i="2"/>
  <c r="AD142" i="2"/>
  <c r="F142" i="2"/>
  <c r="G142" i="2"/>
  <c r="AE142" i="2"/>
  <c r="AF142" i="2"/>
  <c r="AH142" i="2"/>
  <c r="AL142" i="2"/>
  <c r="AP142" i="2"/>
  <c r="L143" i="2"/>
  <c r="W143" i="2"/>
  <c r="V143" i="2"/>
  <c r="X143" i="2"/>
  <c r="Y143" i="2"/>
  <c r="U143" i="2"/>
  <c r="Z143" i="2"/>
  <c r="AA143" i="2"/>
  <c r="AB143" i="2"/>
  <c r="AC143" i="2"/>
  <c r="AD143" i="2"/>
  <c r="F143" i="2"/>
  <c r="G143" i="2"/>
  <c r="AE143" i="2"/>
  <c r="AF143" i="2"/>
  <c r="AH143" i="2"/>
  <c r="AL143" i="2"/>
  <c r="AP143" i="2"/>
  <c r="L144" i="2"/>
  <c r="W144" i="2"/>
  <c r="V144" i="2"/>
  <c r="X144" i="2"/>
  <c r="Y144" i="2"/>
  <c r="U144" i="2"/>
  <c r="Z144" i="2"/>
  <c r="AA144" i="2"/>
  <c r="AB144" i="2"/>
  <c r="AC144" i="2"/>
  <c r="AD144" i="2"/>
  <c r="F144" i="2"/>
  <c r="G144" i="2"/>
  <c r="AE144" i="2"/>
  <c r="AF144" i="2"/>
  <c r="AH144" i="2"/>
  <c r="AL144" i="2"/>
  <c r="AP144" i="2"/>
  <c r="L145" i="2"/>
  <c r="W145" i="2"/>
  <c r="V145" i="2"/>
  <c r="X145" i="2"/>
  <c r="Y145" i="2"/>
  <c r="U145" i="2"/>
  <c r="Z145" i="2"/>
  <c r="AA145" i="2"/>
  <c r="AB145" i="2"/>
  <c r="AC145" i="2"/>
  <c r="AD145" i="2"/>
  <c r="F145" i="2"/>
  <c r="G145" i="2"/>
  <c r="AE145" i="2"/>
  <c r="AF145" i="2"/>
  <c r="AH145" i="2"/>
  <c r="AL145" i="2"/>
  <c r="AP145" i="2"/>
  <c r="L146" i="2"/>
  <c r="W146" i="2"/>
  <c r="V146" i="2"/>
  <c r="X146" i="2"/>
  <c r="Y146" i="2"/>
  <c r="U146" i="2"/>
  <c r="Z146" i="2"/>
  <c r="AA146" i="2"/>
  <c r="AB146" i="2"/>
  <c r="AC146" i="2"/>
  <c r="AD146" i="2"/>
  <c r="F146" i="2"/>
  <c r="G146" i="2"/>
  <c r="AE146" i="2"/>
  <c r="AF146" i="2"/>
  <c r="AH146" i="2"/>
  <c r="AL146" i="2"/>
  <c r="AP146" i="2"/>
  <c r="L147" i="2"/>
  <c r="W147" i="2"/>
  <c r="V147" i="2"/>
  <c r="X147" i="2"/>
  <c r="Y147" i="2"/>
  <c r="U147" i="2"/>
  <c r="Z147" i="2"/>
  <c r="AA147" i="2"/>
  <c r="AB147" i="2"/>
  <c r="AC147" i="2"/>
  <c r="AD147" i="2"/>
  <c r="F147" i="2"/>
  <c r="G147" i="2"/>
  <c r="AE147" i="2"/>
  <c r="AF147" i="2"/>
  <c r="AH147" i="2"/>
  <c r="AL147" i="2"/>
  <c r="AP147" i="2"/>
  <c r="L148" i="2"/>
  <c r="W148" i="2"/>
  <c r="V148" i="2"/>
  <c r="X148" i="2"/>
  <c r="Y148" i="2"/>
  <c r="U148" i="2"/>
  <c r="Z148" i="2"/>
  <c r="AA148" i="2"/>
  <c r="AB148" i="2"/>
  <c r="AC148" i="2"/>
  <c r="AD148" i="2"/>
  <c r="F148" i="2"/>
  <c r="G148" i="2"/>
  <c r="AE148" i="2"/>
  <c r="AF148" i="2"/>
  <c r="AH148" i="2"/>
  <c r="AL148" i="2"/>
  <c r="AP148" i="2"/>
  <c r="L149" i="2"/>
  <c r="W149" i="2"/>
  <c r="V149" i="2"/>
  <c r="X149" i="2"/>
  <c r="Y149" i="2"/>
  <c r="U149" i="2"/>
  <c r="Z149" i="2"/>
  <c r="AA149" i="2"/>
  <c r="AB149" i="2"/>
  <c r="AC149" i="2"/>
  <c r="AD149" i="2"/>
  <c r="F149" i="2"/>
  <c r="G149" i="2"/>
  <c r="AE149" i="2"/>
  <c r="AF149" i="2"/>
  <c r="AH149" i="2"/>
  <c r="AL149" i="2"/>
  <c r="AP149" i="2"/>
  <c r="L150" i="2"/>
  <c r="W150" i="2"/>
  <c r="V150" i="2"/>
  <c r="X150" i="2"/>
  <c r="Y150" i="2"/>
  <c r="U150" i="2"/>
  <c r="Z150" i="2"/>
  <c r="AA150" i="2"/>
  <c r="AB150" i="2"/>
  <c r="AC150" i="2"/>
  <c r="AD150" i="2"/>
  <c r="F150" i="2"/>
  <c r="G150" i="2"/>
  <c r="AE150" i="2"/>
  <c r="AF150" i="2"/>
  <c r="AH150" i="2"/>
  <c r="AL150" i="2"/>
  <c r="AP150" i="2"/>
  <c r="L151" i="2"/>
  <c r="W151" i="2"/>
  <c r="V151" i="2"/>
  <c r="X151" i="2"/>
  <c r="Y151" i="2"/>
  <c r="U151" i="2"/>
  <c r="Z151" i="2"/>
  <c r="AA151" i="2"/>
  <c r="AB151" i="2"/>
  <c r="AC151" i="2"/>
  <c r="AD151" i="2"/>
  <c r="F151" i="2"/>
  <c r="G151" i="2"/>
  <c r="AE151" i="2"/>
  <c r="AF151" i="2"/>
  <c r="AH151" i="2"/>
  <c r="AL151" i="2"/>
  <c r="AP151" i="2"/>
  <c r="L152" i="2"/>
  <c r="W152" i="2"/>
  <c r="V152" i="2"/>
  <c r="X152" i="2"/>
  <c r="Y152" i="2"/>
  <c r="U152" i="2"/>
  <c r="Z152" i="2"/>
  <c r="AA152" i="2"/>
  <c r="AB152" i="2"/>
  <c r="AC152" i="2"/>
  <c r="AD152" i="2"/>
  <c r="F152" i="2"/>
  <c r="G152" i="2"/>
  <c r="AE152" i="2"/>
  <c r="AF152" i="2"/>
  <c r="AH152" i="2"/>
  <c r="AL152" i="2"/>
  <c r="AP152" i="2"/>
  <c r="L153" i="2"/>
  <c r="W153" i="2"/>
  <c r="V153" i="2"/>
  <c r="X153" i="2"/>
  <c r="Y153" i="2"/>
  <c r="U153" i="2"/>
  <c r="Z153" i="2"/>
  <c r="AA153" i="2"/>
  <c r="AB153" i="2"/>
  <c r="AC153" i="2"/>
  <c r="AD153" i="2"/>
  <c r="F153" i="2"/>
  <c r="G153" i="2"/>
  <c r="AE153" i="2"/>
  <c r="AF153" i="2"/>
  <c r="AH153" i="2"/>
  <c r="AL153" i="2"/>
  <c r="AP153" i="2"/>
  <c r="L154" i="2"/>
  <c r="W154" i="2"/>
  <c r="V154" i="2"/>
  <c r="X154" i="2"/>
  <c r="Y154" i="2"/>
  <c r="U154" i="2"/>
  <c r="Z154" i="2"/>
  <c r="AA154" i="2"/>
  <c r="AB154" i="2"/>
  <c r="AC154" i="2"/>
  <c r="AD154" i="2"/>
  <c r="F154" i="2"/>
  <c r="G154" i="2"/>
  <c r="AE154" i="2"/>
  <c r="AF154" i="2"/>
  <c r="AH154" i="2"/>
  <c r="AL154" i="2"/>
  <c r="AP154" i="2"/>
  <c r="L155" i="2"/>
  <c r="W155" i="2"/>
  <c r="V155" i="2"/>
  <c r="X155" i="2"/>
  <c r="Y155" i="2"/>
  <c r="U155" i="2"/>
  <c r="Z155" i="2"/>
  <c r="AA155" i="2"/>
  <c r="AB155" i="2"/>
  <c r="AC155" i="2"/>
  <c r="AD155" i="2"/>
  <c r="F155" i="2"/>
  <c r="G155" i="2"/>
  <c r="AE155" i="2"/>
  <c r="AF155" i="2"/>
  <c r="AH155" i="2"/>
  <c r="AL155" i="2"/>
  <c r="AP155" i="2"/>
  <c r="L156" i="2"/>
  <c r="W156" i="2"/>
  <c r="V156" i="2"/>
  <c r="X156" i="2"/>
  <c r="Y156" i="2"/>
  <c r="U156" i="2"/>
  <c r="Z156" i="2"/>
  <c r="AA156" i="2"/>
  <c r="AB156" i="2"/>
  <c r="AC156" i="2"/>
  <c r="AD156" i="2"/>
  <c r="F156" i="2"/>
  <c r="G156" i="2"/>
  <c r="AE156" i="2"/>
  <c r="AF156" i="2"/>
  <c r="AH156" i="2"/>
  <c r="AL156" i="2"/>
  <c r="AP156" i="2"/>
  <c r="L157" i="2"/>
  <c r="W157" i="2"/>
  <c r="V157" i="2"/>
  <c r="X157" i="2"/>
  <c r="Y157" i="2"/>
  <c r="U157" i="2"/>
  <c r="Z157" i="2"/>
  <c r="AA157" i="2"/>
  <c r="AB157" i="2"/>
  <c r="AC157" i="2"/>
  <c r="AD157" i="2"/>
  <c r="F157" i="2"/>
  <c r="G157" i="2"/>
  <c r="AE157" i="2"/>
  <c r="AF157" i="2"/>
  <c r="AH157" i="2"/>
  <c r="AL157" i="2"/>
  <c r="AP157" i="2"/>
  <c r="L158" i="2"/>
  <c r="W158" i="2"/>
  <c r="V158" i="2"/>
  <c r="X158" i="2"/>
  <c r="Y158" i="2"/>
  <c r="U158" i="2"/>
  <c r="Z158" i="2"/>
  <c r="AA158" i="2"/>
  <c r="AB158" i="2"/>
  <c r="AC158" i="2"/>
  <c r="AD158" i="2"/>
  <c r="F158" i="2"/>
  <c r="G158" i="2"/>
  <c r="AE158" i="2"/>
  <c r="AF158" i="2"/>
  <c r="AH158" i="2"/>
  <c r="AL158" i="2"/>
  <c r="AP158" i="2"/>
  <c r="L159" i="2"/>
  <c r="W159" i="2"/>
  <c r="V159" i="2"/>
  <c r="X159" i="2"/>
  <c r="Y159" i="2"/>
  <c r="U159" i="2"/>
  <c r="Z159" i="2"/>
  <c r="AA159" i="2"/>
  <c r="AB159" i="2"/>
  <c r="AC159" i="2"/>
  <c r="AD159" i="2"/>
  <c r="F159" i="2"/>
  <c r="G159" i="2"/>
  <c r="AE159" i="2"/>
  <c r="AF159" i="2"/>
  <c r="AH159" i="2"/>
  <c r="AL159" i="2"/>
  <c r="AP159" i="2"/>
  <c r="L160" i="2"/>
  <c r="W160" i="2"/>
  <c r="V160" i="2"/>
  <c r="X160" i="2"/>
  <c r="Y160" i="2"/>
  <c r="U160" i="2"/>
  <c r="Z160" i="2"/>
  <c r="AA160" i="2"/>
  <c r="AB160" i="2"/>
  <c r="AC160" i="2"/>
  <c r="AD160" i="2"/>
  <c r="F160" i="2"/>
  <c r="G160" i="2"/>
  <c r="AE160" i="2"/>
  <c r="AF160" i="2"/>
  <c r="AH160" i="2"/>
  <c r="AL160" i="2"/>
  <c r="AP160" i="2"/>
  <c r="L161" i="2"/>
  <c r="W161" i="2"/>
  <c r="V161" i="2"/>
  <c r="X161" i="2"/>
  <c r="Y161" i="2"/>
  <c r="U161" i="2"/>
  <c r="Z161" i="2"/>
  <c r="AA161" i="2"/>
  <c r="AB161" i="2"/>
  <c r="AC161" i="2"/>
  <c r="AD161" i="2"/>
  <c r="F161" i="2"/>
  <c r="G161" i="2"/>
  <c r="AE161" i="2"/>
  <c r="AF161" i="2"/>
  <c r="AH161" i="2"/>
  <c r="AL161" i="2"/>
  <c r="AP161" i="2"/>
  <c r="L162" i="2"/>
  <c r="W162" i="2"/>
  <c r="V162" i="2"/>
  <c r="X162" i="2"/>
  <c r="Y162" i="2"/>
  <c r="U162" i="2"/>
  <c r="Z162" i="2"/>
  <c r="AA162" i="2"/>
  <c r="AB162" i="2"/>
  <c r="AC162" i="2"/>
  <c r="AD162" i="2"/>
  <c r="F162" i="2"/>
  <c r="G162" i="2"/>
  <c r="AE162" i="2"/>
  <c r="AF162" i="2"/>
  <c r="AH162" i="2"/>
  <c r="AL162" i="2"/>
  <c r="AP162" i="2"/>
  <c r="L163" i="2"/>
  <c r="W163" i="2"/>
  <c r="V163" i="2"/>
  <c r="X163" i="2"/>
  <c r="Y163" i="2"/>
  <c r="U163" i="2"/>
  <c r="Z163" i="2"/>
  <c r="AA163" i="2"/>
  <c r="AB163" i="2"/>
  <c r="AC163" i="2"/>
  <c r="AD163" i="2"/>
  <c r="F163" i="2"/>
  <c r="G163" i="2"/>
  <c r="AE163" i="2"/>
  <c r="AF163" i="2"/>
  <c r="AH163" i="2"/>
  <c r="AL163" i="2"/>
  <c r="AP163" i="2"/>
  <c r="L164" i="2"/>
  <c r="W164" i="2"/>
  <c r="V164" i="2"/>
  <c r="X164" i="2"/>
  <c r="Y164" i="2"/>
  <c r="U164" i="2"/>
  <c r="Z164" i="2"/>
  <c r="AA164" i="2"/>
  <c r="AB164" i="2"/>
  <c r="AC164" i="2"/>
  <c r="AD164" i="2"/>
  <c r="F164" i="2"/>
  <c r="G164" i="2"/>
  <c r="AE164" i="2"/>
  <c r="AF164" i="2"/>
  <c r="AH164" i="2"/>
  <c r="AL164" i="2"/>
  <c r="AP164" i="2"/>
  <c r="L165" i="2"/>
  <c r="W165" i="2"/>
  <c r="V165" i="2"/>
  <c r="X165" i="2"/>
  <c r="Y165" i="2"/>
  <c r="U165" i="2"/>
  <c r="Z165" i="2"/>
  <c r="AA165" i="2"/>
  <c r="AB165" i="2"/>
  <c r="AC165" i="2"/>
  <c r="AD165" i="2"/>
  <c r="F165" i="2"/>
  <c r="G165" i="2"/>
  <c r="AE165" i="2"/>
  <c r="AF165" i="2"/>
  <c r="AH165" i="2"/>
  <c r="AL165" i="2"/>
  <c r="AP165" i="2"/>
  <c r="L166" i="2"/>
  <c r="W166" i="2"/>
  <c r="V166" i="2"/>
  <c r="X166" i="2"/>
  <c r="Y166" i="2"/>
  <c r="U166" i="2"/>
  <c r="Z166" i="2"/>
  <c r="AA166" i="2"/>
  <c r="AB166" i="2"/>
  <c r="AC166" i="2"/>
  <c r="AD166" i="2"/>
  <c r="F166" i="2"/>
  <c r="G166" i="2"/>
  <c r="AE166" i="2"/>
  <c r="AF166" i="2"/>
  <c r="AH166" i="2"/>
  <c r="AL166" i="2"/>
  <c r="AP166" i="2"/>
  <c r="L167" i="2"/>
  <c r="W167" i="2"/>
  <c r="V167" i="2"/>
  <c r="X167" i="2"/>
  <c r="Y167" i="2"/>
  <c r="U167" i="2"/>
  <c r="Z167" i="2"/>
  <c r="AA167" i="2"/>
  <c r="AB167" i="2"/>
  <c r="AC167" i="2"/>
  <c r="AD167" i="2"/>
  <c r="F167" i="2"/>
  <c r="G167" i="2"/>
  <c r="AE167" i="2"/>
  <c r="AF167" i="2"/>
  <c r="AH167" i="2"/>
  <c r="AL167" i="2"/>
  <c r="AP167" i="2"/>
  <c r="L168" i="2"/>
  <c r="W168" i="2"/>
  <c r="V168" i="2"/>
  <c r="X168" i="2"/>
  <c r="Y168" i="2"/>
  <c r="U168" i="2"/>
  <c r="Z168" i="2"/>
  <c r="AA168" i="2"/>
  <c r="AB168" i="2"/>
  <c r="AC168" i="2"/>
  <c r="AD168" i="2"/>
  <c r="F168" i="2"/>
  <c r="G168" i="2"/>
  <c r="AE168" i="2"/>
  <c r="AF168" i="2"/>
  <c r="AH168" i="2"/>
  <c r="AL168" i="2"/>
  <c r="AP168" i="2"/>
  <c r="L169" i="2"/>
  <c r="W169" i="2"/>
  <c r="V169" i="2"/>
  <c r="X169" i="2"/>
  <c r="Y169" i="2"/>
  <c r="U169" i="2"/>
  <c r="Z169" i="2"/>
  <c r="AA169" i="2"/>
  <c r="AB169" i="2"/>
  <c r="AC169" i="2"/>
  <c r="AD169" i="2"/>
  <c r="F169" i="2"/>
  <c r="G169" i="2"/>
  <c r="AE169" i="2"/>
  <c r="AF169" i="2"/>
  <c r="AH169" i="2"/>
  <c r="AL169" i="2"/>
  <c r="AP169" i="2"/>
  <c r="L170" i="2"/>
  <c r="W170" i="2"/>
  <c r="V170" i="2"/>
  <c r="X170" i="2"/>
  <c r="Y170" i="2"/>
  <c r="U170" i="2"/>
  <c r="Z170" i="2"/>
  <c r="AA170" i="2"/>
  <c r="AB170" i="2"/>
  <c r="AC170" i="2"/>
  <c r="AD170" i="2"/>
  <c r="F170" i="2"/>
  <c r="G170" i="2"/>
  <c r="AE170" i="2"/>
  <c r="AF170" i="2"/>
  <c r="AH170" i="2"/>
  <c r="AL170" i="2"/>
  <c r="AP170" i="2"/>
  <c r="L171" i="2"/>
  <c r="W171" i="2"/>
  <c r="V171" i="2"/>
  <c r="X171" i="2"/>
  <c r="Y171" i="2"/>
  <c r="U171" i="2"/>
  <c r="Z171" i="2"/>
  <c r="AA171" i="2"/>
  <c r="AB171" i="2"/>
  <c r="AC171" i="2"/>
  <c r="AD171" i="2"/>
  <c r="F171" i="2"/>
  <c r="G171" i="2"/>
  <c r="AE171" i="2"/>
  <c r="AF171" i="2"/>
  <c r="AH171" i="2"/>
  <c r="AL171" i="2"/>
  <c r="AP171" i="2"/>
  <c r="L172" i="2"/>
  <c r="W172" i="2"/>
  <c r="V172" i="2"/>
  <c r="X172" i="2"/>
  <c r="Y172" i="2"/>
  <c r="U172" i="2"/>
  <c r="Z172" i="2"/>
  <c r="AA172" i="2"/>
  <c r="AB172" i="2"/>
  <c r="AC172" i="2"/>
  <c r="AD172" i="2"/>
  <c r="F172" i="2"/>
  <c r="G172" i="2"/>
  <c r="AE172" i="2"/>
  <c r="AF172" i="2"/>
  <c r="AH172" i="2"/>
  <c r="AL172" i="2"/>
  <c r="AP172" i="2"/>
  <c r="L173" i="2"/>
  <c r="W173" i="2"/>
  <c r="V173" i="2"/>
  <c r="X173" i="2"/>
  <c r="Y173" i="2"/>
  <c r="U173" i="2"/>
  <c r="Z173" i="2"/>
  <c r="AA173" i="2"/>
  <c r="AB173" i="2"/>
  <c r="AC173" i="2"/>
  <c r="AD173" i="2"/>
  <c r="F173" i="2"/>
  <c r="G173" i="2"/>
  <c r="AE173" i="2"/>
  <c r="AF173" i="2"/>
  <c r="AH173" i="2"/>
  <c r="AL173" i="2"/>
  <c r="AP173" i="2"/>
  <c r="L174" i="2"/>
  <c r="W174" i="2"/>
  <c r="V174" i="2"/>
  <c r="X174" i="2"/>
  <c r="Y174" i="2"/>
  <c r="U174" i="2"/>
  <c r="Z174" i="2"/>
  <c r="AA174" i="2"/>
  <c r="AB174" i="2"/>
  <c r="AC174" i="2"/>
  <c r="AD174" i="2"/>
  <c r="F174" i="2"/>
  <c r="G174" i="2"/>
  <c r="AE174" i="2"/>
  <c r="AF174" i="2"/>
  <c r="AH174" i="2"/>
  <c r="AL174" i="2"/>
  <c r="AP174" i="2"/>
  <c r="L175" i="2"/>
  <c r="W175" i="2"/>
  <c r="V175" i="2"/>
  <c r="X175" i="2"/>
  <c r="Y175" i="2"/>
  <c r="U175" i="2"/>
  <c r="Z175" i="2"/>
  <c r="AA175" i="2"/>
  <c r="AB175" i="2"/>
  <c r="AC175" i="2"/>
  <c r="AD175" i="2"/>
  <c r="F175" i="2"/>
  <c r="G175" i="2"/>
  <c r="AE175" i="2"/>
  <c r="AF175" i="2"/>
  <c r="AH175" i="2"/>
  <c r="AL175" i="2"/>
  <c r="AP175" i="2"/>
  <c r="L176" i="2"/>
  <c r="W176" i="2"/>
  <c r="V176" i="2"/>
  <c r="X176" i="2"/>
  <c r="Y176" i="2"/>
  <c r="U176" i="2"/>
  <c r="Z176" i="2"/>
  <c r="AA176" i="2"/>
  <c r="AB176" i="2"/>
  <c r="AC176" i="2"/>
  <c r="AD176" i="2"/>
  <c r="F176" i="2"/>
  <c r="G176" i="2"/>
  <c r="AE176" i="2"/>
  <c r="AF176" i="2"/>
  <c r="AH176" i="2"/>
  <c r="AL176" i="2"/>
  <c r="AP176" i="2"/>
  <c r="L177" i="2"/>
  <c r="W177" i="2"/>
  <c r="V177" i="2"/>
  <c r="X177" i="2"/>
  <c r="Y177" i="2"/>
  <c r="U177" i="2"/>
  <c r="Z177" i="2"/>
  <c r="AA177" i="2"/>
  <c r="AB177" i="2"/>
  <c r="AC177" i="2"/>
  <c r="AD177" i="2"/>
  <c r="F177" i="2"/>
  <c r="G177" i="2"/>
  <c r="AE177" i="2"/>
  <c r="AF177" i="2"/>
  <c r="AH177" i="2"/>
  <c r="AL177" i="2"/>
  <c r="AP177" i="2"/>
  <c r="L178" i="2"/>
  <c r="W178" i="2"/>
  <c r="V178" i="2"/>
  <c r="X178" i="2"/>
  <c r="Y178" i="2"/>
  <c r="U178" i="2"/>
  <c r="Z178" i="2"/>
  <c r="AA178" i="2"/>
  <c r="AB178" i="2"/>
  <c r="AC178" i="2"/>
  <c r="AD178" i="2"/>
  <c r="F178" i="2"/>
  <c r="G178" i="2"/>
  <c r="AE178" i="2"/>
  <c r="AF178" i="2"/>
  <c r="AH178" i="2"/>
  <c r="AL178" i="2"/>
  <c r="AP178" i="2"/>
  <c r="L179" i="2"/>
  <c r="W179" i="2"/>
  <c r="V179" i="2"/>
  <c r="X179" i="2"/>
  <c r="Y179" i="2"/>
  <c r="U179" i="2"/>
  <c r="Z179" i="2"/>
  <c r="AA179" i="2"/>
  <c r="AB179" i="2"/>
  <c r="AC179" i="2"/>
  <c r="AD179" i="2"/>
  <c r="F179" i="2"/>
  <c r="G179" i="2"/>
  <c r="AE179" i="2"/>
  <c r="AF179" i="2"/>
  <c r="AH179" i="2"/>
  <c r="AL179" i="2"/>
  <c r="AP179" i="2"/>
  <c r="L180" i="2"/>
  <c r="W180" i="2"/>
  <c r="V180" i="2"/>
  <c r="X180" i="2"/>
  <c r="Y180" i="2"/>
  <c r="U180" i="2"/>
  <c r="Z180" i="2"/>
  <c r="AA180" i="2"/>
  <c r="AB180" i="2"/>
  <c r="AC180" i="2"/>
  <c r="AD180" i="2"/>
  <c r="F180" i="2"/>
  <c r="G180" i="2"/>
  <c r="AE180" i="2"/>
  <c r="AF180" i="2"/>
  <c r="AH180" i="2"/>
  <c r="AL180" i="2"/>
  <c r="AP180" i="2"/>
  <c r="L181" i="2"/>
  <c r="W181" i="2"/>
  <c r="V181" i="2"/>
  <c r="X181" i="2"/>
  <c r="Y181" i="2"/>
  <c r="U181" i="2"/>
  <c r="Z181" i="2"/>
  <c r="AA181" i="2"/>
  <c r="AB181" i="2"/>
  <c r="AC181" i="2"/>
  <c r="AD181" i="2"/>
  <c r="F181" i="2"/>
  <c r="G181" i="2"/>
  <c r="AE181" i="2"/>
  <c r="AF181" i="2"/>
  <c r="AH181" i="2"/>
  <c r="AL181" i="2"/>
  <c r="AP181" i="2"/>
  <c r="L182" i="2"/>
  <c r="W182" i="2"/>
  <c r="V182" i="2"/>
  <c r="X182" i="2"/>
  <c r="Y182" i="2"/>
  <c r="U182" i="2"/>
  <c r="Z182" i="2"/>
  <c r="AA182" i="2"/>
  <c r="AB182" i="2"/>
  <c r="AC182" i="2"/>
  <c r="AD182" i="2"/>
  <c r="F182" i="2"/>
  <c r="G182" i="2"/>
  <c r="AE182" i="2"/>
  <c r="AF182" i="2"/>
  <c r="AH182" i="2"/>
  <c r="AL182" i="2"/>
  <c r="AP182" i="2"/>
  <c r="L183" i="2"/>
  <c r="W183" i="2"/>
  <c r="V183" i="2"/>
  <c r="X183" i="2"/>
  <c r="Y183" i="2"/>
  <c r="U183" i="2"/>
  <c r="Z183" i="2"/>
  <c r="AA183" i="2"/>
  <c r="AB183" i="2"/>
  <c r="AC183" i="2"/>
  <c r="AD183" i="2"/>
  <c r="F183" i="2"/>
  <c r="G183" i="2"/>
  <c r="AE183" i="2"/>
  <c r="AF183" i="2"/>
  <c r="AH183" i="2"/>
  <c r="AL183" i="2"/>
  <c r="AP183" i="2"/>
  <c r="L184" i="2"/>
  <c r="W184" i="2"/>
  <c r="V184" i="2"/>
  <c r="X184" i="2"/>
  <c r="Y184" i="2"/>
  <c r="U184" i="2"/>
  <c r="Z184" i="2"/>
  <c r="AA184" i="2"/>
  <c r="AB184" i="2"/>
  <c r="AC184" i="2"/>
  <c r="AD184" i="2"/>
  <c r="F184" i="2"/>
  <c r="G184" i="2"/>
  <c r="AE184" i="2"/>
  <c r="AF184" i="2"/>
  <c r="AH184" i="2"/>
  <c r="AL184" i="2"/>
  <c r="AP184" i="2"/>
  <c r="L185" i="2"/>
  <c r="W185" i="2"/>
  <c r="V185" i="2"/>
  <c r="X185" i="2"/>
  <c r="Y185" i="2"/>
  <c r="U185" i="2"/>
  <c r="Z185" i="2"/>
  <c r="AA185" i="2"/>
  <c r="AB185" i="2"/>
  <c r="AC185" i="2"/>
  <c r="AD185" i="2"/>
  <c r="F185" i="2"/>
  <c r="G185" i="2"/>
  <c r="AE185" i="2"/>
  <c r="AF185" i="2"/>
  <c r="AH185" i="2"/>
  <c r="AL185" i="2"/>
  <c r="AP185" i="2"/>
  <c r="L186" i="2"/>
  <c r="W186" i="2"/>
  <c r="V186" i="2"/>
  <c r="X186" i="2"/>
  <c r="Y186" i="2"/>
  <c r="U186" i="2"/>
  <c r="Z186" i="2"/>
  <c r="AA186" i="2"/>
  <c r="AB186" i="2"/>
  <c r="AC186" i="2"/>
  <c r="AD186" i="2"/>
  <c r="F186" i="2"/>
  <c r="G186" i="2"/>
  <c r="AE186" i="2"/>
  <c r="AF186" i="2"/>
  <c r="AH186" i="2"/>
  <c r="AL186" i="2"/>
  <c r="AP186" i="2"/>
  <c r="L187" i="2"/>
  <c r="W187" i="2"/>
  <c r="V187" i="2"/>
  <c r="X187" i="2"/>
  <c r="Y187" i="2"/>
  <c r="U187" i="2"/>
  <c r="Z187" i="2"/>
  <c r="AA187" i="2"/>
  <c r="AB187" i="2"/>
  <c r="AC187" i="2"/>
  <c r="AD187" i="2"/>
  <c r="F187" i="2"/>
  <c r="G187" i="2"/>
  <c r="AE187" i="2"/>
  <c r="AF187" i="2"/>
  <c r="AH187" i="2"/>
  <c r="AL187" i="2"/>
  <c r="AP187" i="2"/>
  <c r="L188" i="2"/>
  <c r="W188" i="2"/>
  <c r="V188" i="2"/>
  <c r="X188" i="2"/>
  <c r="Y188" i="2"/>
  <c r="U188" i="2"/>
  <c r="Z188" i="2"/>
  <c r="AA188" i="2"/>
  <c r="AB188" i="2"/>
  <c r="AC188" i="2"/>
  <c r="AD188" i="2"/>
  <c r="F188" i="2"/>
  <c r="G188" i="2"/>
  <c r="AE188" i="2"/>
  <c r="AF188" i="2"/>
  <c r="AH188" i="2"/>
  <c r="AL188" i="2"/>
  <c r="AP188" i="2"/>
  <c r="L189" i="2"/>
  <c r="W189" i="2"/>
  <c r="V189" i="2"/>
  <c r="X189" i="2"/>
  <c r="Y189" i="2"/>
  <c r="U189" i="2"/>
  <c r="Z189" i="2"/>
  <c r="AA189" i="2"/>
  <c r="AB189" i="2"/>
  <c r="AC189" i="2"/>
  <c r="AD189" i="2"/>
  <c r="F189" i="2"/>
  <c r="G189" i="2"/>
  <c r="AE189" i="2"/>
  <c r="AF189" i="2"/>
  <c r="AH189" i="2"/>
  <c r="AL189" i="2"/>
  <c r="AP189" i="2"/>
  <c r="L190" i="2"/>
  <c r="W190" i="2"/>
  <c r="V190" i="2"/>
  <c r="X190" i="2"/>
  <c r="Y190" i="2"/>
  <c r="U190" i="2"/>
  <c r="Z190" i="2"/>
  <c r="AA190" i="2"/>
  <c r="AB190" i="2"/>
  <c r="AC190" i="2"/>
  <c r="AD190" i="2"/>
  <c r="F190" i="2"/>
  <c r="G190" i="2"/>
  <c r="AE190" i="2"/>
  <c r="AF190" i="2"/>
  <c r="AH190" i="2"/>
  <c r="AL190" i="2"/>
  <c r="AP190" i="2"/>
  <c r="L191" i="2"/>
  <c r="W191" i="2"/>
  <c r="V191" i="2"/>
  <c r="X191" i="2"/>
  <c r="Y191" i="2"/>
  <c r="U191" i="2"/>
  <c r="Z191" i="2"/>
  <c r="AA191" i="2"/>
  <c r="AB191" i="2"/>
  <c r="AC191" i="2"/>
  <c r="AD191" i="2"/>
  <c r="F191" i="2"/>
  <c r="G191" i="2"/>
  <c r="AE191" i="2"/>
  <c r="AF191" i="2"/>
  <c r="AH191" i="2"/>
  <c r="AL191" i="2"/>
  <c r="AP191" i="2"/>
  <c r="L192" i="2"/>
  <c r="W192" i="2"/>
  <c r="V192" i="2"/>
  <c r="X192" i="2"/>
  <c r="Y192" i="2"/>
  <c r="U192" i="2"/>
  <c r="Z192" i="2"/>
  <c r="AA192" i="2"/>
  <c r="AB192" i="2"/>
  <c r="AC192" i="2"/>
  <c r="AD192" i="2"/>
  <c r="F192" i="2"/>
  <c r="G192" i="2"/>
  <c r="AE192" i="2"/>
  <c r="AF192" i="2"/>
  <c r="AH192" i="2"/>
  <c r="AL192" i="2"/>
  <c r="AP192" i="2"/>
  <c r="L193" i="2"/>
  <c r="W193" i="2"/>
  <c r="V193" i="2"/>
  <c r="X193" i="2"/>
  <c r="Y193" i="2"/>
  <c r="U193" i="2"/>
  <c r="Z193" i="2"/>
  <c r="AA193" i="2"/>
  <c r="AB193" i="2"/>
  <c r="AC193" i="2"/>
  <c r="AD193" i="2"/>
  <c r="F193" i="2"/>
  <c r="G193" i="2"/>
  <c r="AE193" i="2"/>
  <c r="AF193" i="2"/>
  <c r="AH193" i="2"/>
  <c r="AL193" i="2"/>
  <c r="AP193" i="2"/>
  <c r="L194" i="2"/>
  <c r="W194" i="2"/>
  <c r="V194" i="2"/>
  <c r="X194" i="2"/>
  <c r="Y194" i="2"/>
  <c r="U194" i="2"/>
  <c r="Z194" i="2"/>
  <c r="AA194" i="2"/>
  <c r="AB194" i="2"/>
  <c r="AC194" i="2"/>
  <c r="AD194" i="2"/>
  <c r="F194" i="2"/>
  <c r="G194" i="2"/>
  <c r="AE194" i="2"/>
  <c r="AF194" i="2"/>
  <c r="AH194" i="2"/>
  <c r="AL194" i="2"/>
  <c r="AP194" i="2"/>
  <c r="L195" i="2"/>
  <c r="W195" i="2"/>
  <c r="V195" i="2"/>
  <c r="X195" i="2"/>
  <c r="Y195" i="2"/>
  <c r="U195" i="2"/>
  <c r="Z195" i="2"/>
  <c r="AA195" i="2"/>
  <c r="AB195" i="2"/>
  <c r="AC195" i="2"/>
  <c r="AD195" i="2"/>
  <c r="F195" i="2"/>
  <c r="G195" i="2"/>
  <c r="AE195" i="2"/>
  <c r="AF195" i="2"/>
  <c r="AH195" i="2"/>
  <c r="AL195" i="2"/>
  <c r="AP195" i="2"/>
  <c r="L196" i="2"/>
  <c r="W196" i="2"/>
  <c r="V196" i="2"/>
  <c r="X196" i="2"/>
  <c r="Y196" i="2"/>
  <c r="U196" i="2"/>
  <c r="Z196" i="2"/>
  <c r="AA196" i="2"/>
  <c r="AB196" i="2"/>
  <c r="AC196" i="2"/>
  <c r="AD196" i="2"/>
  <c r="F196" i="2"/>
  <c r="G196" i="2"/>
  <c r="AE196" i="2"/>
  <c r="AF196" i="2"/>
  <c r="AH196" i="2"/>
  <c r="AL196" i="2"/>
  <c r="AP196" i="2"/>
  <c r="L197" i="2"/>
  <c r="W197" i="2"/>
  <c r="V197" i="2"/>
  <c r="X197" i="2"/>
  <c r="Y197" i="2"/>
  <c r="U197" i="2"/>
  <c r="Z197" i="2"/>
  <c r="AA197" i="2"/>
  <c r="AB197" i="2"/>
  <c r="AC197" i="2"/>
  <c r="AD197" i="2"/>
  <c r="F197" i="2"/>
  <c r="G197" i="2"/>
  <c r="AE197" i="2"/>
  <c r="AF197" i="2"/>
  <c r="AH197" i="2"/>
  <c r="AL197" i="2"/>
  <c r="AP197" i="2"/>
  <c r="L198" i="2"/>
  <c r="W198" i="2"/>
  <c r="V198" i="2"/>
  <c r="X198" i="2"/>
  <c r="Y198" i="2"/>
  <c r="U198" i="2"/>
  <c r="Z198" i="2"/>
  <c r="AA198" i="2"/>
  <c r="AB198" i="2"/>
  <c r="AC198" i="2"/>
  <c r="AD198" i="2"/>
  <c r="F198" i="2"/>
  <c r="G198" i="2"/>
  <c r="AE198" i="2"/>
  <c r="AF198" i="2"/>
  <c r="AH198" i="2"/>
  <c r="AL198" i="2"/>
  <c r="AP198" i="2"/>
  <c r="L199" i="2"/>
  <c r="W199" i="2"/>
  <c r="V199" i="2"/>
  <c r="X199" i="2"/>
  <c r="Y199" i="2"/>
  <c r="U199" i="2"/>
  <c r="Z199" i="2"/>
  <c r="AA199" i="2"/>
  <c r="AB199" i="2"/>
  <c r="AC199" i="2"/>
  <c r="AD199" i="2"/>
  <c r="F199" i="2"/>
  <c r="G199" i="2"/>
  <c r="AE199" i="2"/>
  <c r="AF199" i="2"/>
  <c r="AH199" i="2"/>
  <c r="AL199" i="2"/>
  <c r="AP199" i="2"/>
  <c r="L200" i="2"/>
  <c r="W200" i="2"/>
  <c r="V200" i="2"/>
  <c r="X200" i="2"/>
  <c r="Y200" i="2"/>
  <c r="U200" i="2"/>
  <c r="Z200" i="2"/>
  <c r="AA200" i="2"/>
  <c r="AB200" i="2"/>
  <c r="AC200" i="2"/>
  <c r="AD200" i="2"/>
  <c r="F200" i="2"/>
  <c r="G200" i="2"/>
  <c r="AE200" i="2"/>
  <c r="AF200" i="2"/>
  <c r="AH200" i="2"/>
  <c r="AL200" i="2"/>
  <c r="AP200" i="2"/>
  <c r="L201" i="2"/>
  <c r="W201" i="2"/>
  <c r="V201" i="2"/>
  <c r="X201" i="2"/>
  <c r="Y201" i="2"/>
  <c r="U201" i="2"/>
  <c r="Z201" i="2"/>
  <c r="AA201" i="2"/>
  <c r="AB201" i="2"/>
  <c r="AC201" i="2"/>
  <c r="AD201" i="2"/>
  <c r="F201" i="2"/>
  <c r="G201" i="2"/>
  <c r="AE201" i="2"/>
  <c r="AF201" i="2"/>
  <c r="AH201" i="2"/>
  <c r="AL201" i="2"/>
  <c r="AP201" i="2"/>
  <c r="L202" i="2"/>
  <c r="W202" i="2"/>
  <c r="V202" i="2"/>
  <c r="X202" i="2"/>
  <c r="Y202" i="2"/>
  <c r="U202" i="2"/>
  <c r="Z202" i="2"/>
  <c r="AA202" i="2"/>
  <c r="AB202" i="2"/>
  <c r="AC202" i="2"/>
  <c r="AD202" i="2"/>
  <c r="F202" i="2"/>
  <c r="G202" i="2"/>
  <c r="AE202" i="2"/>
  <c r="AF202" i="2"/>
  <c r="AH202" i="2"/>
  <c r="AL202" i="2"/>
  <c r="AP202" i="2"/>
  <c r="L203" i="2"/>
  <c r="W203" i="2"/>
  <c r="V203" i="2"/>
  <c r="X203" i="2"/>
  <c r="Y203" i="2"/>
  <c r="U203" i="2"/>
  <c r="Z203" i="2"/>
  <c r="AA203" i="2"/>
  <c r="AB203" i="2"/>
  <c r="AC203" i="2"/>
  <c r="AD203" i="2"/>
  <c r="F203" i="2"/>
  <c r="G203" i="2"/>
  <c r="AE203" i="2"/>
  <c r="AF203" i="2"/>
  <c r="AH203" i="2"/>
  <c r="AL203" i="2"/>
  <c r="AP203" i="2"/>
  <c r="L204" i="2"/>
  <c r="W204" i="2"/>
  <c r="V204" i="2"/>
  <c r="X204" i="2"/>
  <c r="Y204" i="2"/>
  <c r="U204" i="2"/>
  <c r="Z204" i="2"/>
  <c r="AA204" i="2"/>
  <c r="AB204" i="2"/>
  <c r="AC204" i="2"/>
  <c r="AD204" i="2"/>
  <c r="F204" i="2"/>
  <c r="G204" i="2"/>
  <c r="AE204" i="2"/>
  <c r="AF204" i="2"/>
  <c r="AH204" i="2"/>
  <c r="AL204" i="2"/>
  <c r="AP204" i="2"/>
  <c r="L205" i="2"/>
  <c r="W205" i="2"/>
  <c r="V205" i="2"/>
  <c r="X205" i="2"/>
  <c r="Y205" i="2"/>
  <c r="U205" i="2"/>
  <c r="Z205" i="2"/>
  <c r="AA205" i="2"/>
  <c r="AB205" i="2"/>
  <c r="AC205" i="2"/>
  <c r="AD205" i="2"/>
  <c r="F205" i="2"/>
  <c r="G205" i="2"/>
  <c r="AE205" i="2"/>
  <c r="AF205" i="2"/>
  <c r="AH205" i="2"/>
  <c r="AL205" i="2"/>
  <c r="AP205" i="2"/>
  <c r="L206" i="2"/>
  <c r="W206" i="2"/>
  <c r="V206" i="2"/>
  <c r="X206" i="2"/>
  <c r="Y206" i="2"/>
  <c r="U206" i="2"/>
  <c r="Z206" i="2"/>
  <c r="AA206" i="2"/>
  <c r="AB206" i="2"/>
  <c r="AC206" i="2"/>
  <c r="AD206" i="2"/>
  <c r="F206" i="2"/>
  <c r="G206" i="2"/>
  <c r="AE206" i="2"/>
  <c r="AF206" i="2"/>
  <c r="AH206" i="2"/>
  <c r="AL206" i="2"/>
  <c r="AP206" i="2"/>
  <c r="L207" i="2"/>
  <c r="W207" i="2"/>
  <c r="V207" i="2"/>
  <c r="X207" i="2"/>
  <c r="Y207" i="2"/>
  <c r="U207" i="2"/>
  <c r="Z207" i="2"/>
  <c r="AA207" i="2"/>
  <c r="AB207" i="2"/>
  <c r="AC207" i="2"/>
  <c r="AD207" i="2"/>
  <c r="F207" i="2"/>
  <c r="G207" i="2"/>
  <c r="AE207" i="2"/>
  <c r="AF207" i="2"/>
  <c r="AH207" i="2"/>
  <c r="AL207" i="2"/>
  <c r="AP207" i="2"/>
  <c r="L208" i="2"/>
  <c r="W208" i="2"/>
  <c r="V208" i="2"/>
  <c r="X208" i="2"/>
  <c r="Y208" i="2"/>
  <c r="U208" i="2"/>
  <c r="Z208" i="2"/>
  <c r="AA208" i="2"/>
  <c r="AB208" i="2"/>
  <c r="AC208" i="2"/>
  <c r="AD208" i="2"/>
  <c r="F208" i="2"/>
  <c r="G208" i="2"/>
  <c r="AE208" i="2"/>
  <c r="AF208" i="2"/>
  <c r="AH208" i="2"/>
  <c r="AL208" i="2"/>
  <c r="AP208" i="2"/>
  <c r="L209" i="2"/>
  <c r="W209" i="2"/>
  <c r="V209" i="2"/>
  <c r="X209" i="2"/>
  <c r="Y209" i="2"/>
  <c r="U209" i="2"/>
  <c r="Z209" i="2"/>
  <c r="AA209" i="2"/>
  <c r="AB209" i="2"/>
  <c r="AC209" i="2"/>
  <c r="AD209" i="2"/>
  <c r="F209" i="2"/>
  <c r="G209" i="2"/>
  <c r="AE209" i="2"/>
  <c r="AF209" i="2"/>
  <c r="AH209" i="2"/>
  <c r="AL209" i="2"/>
  <c r="AP209" i="2"/>
  <c r="L210" i="2"/>
  <c r="W210" i="2"/>
  <c r="V210" i="2"/>
  <c r="X210" i="2"/>
  <c r="Y210" i="2"/>
  <c r="U210" i="2"/>
  <c r="Z210" i="2"/>
  <c r="AA210" i="2"/>
  <c r="AB210" i="2"/>
  <c r="AC210" i="2"/>
  <c r="AD210" i="2"/>
  <c r="F210" i="2"/>
  <c r="G210" i="2"/>
  <c r="AE210" i="2"/>
  <c r="AF210" i="2"/>
  <c r="AH210" i="2"/>
  <c r="AL210" i="2"/>
  <c r="AP210" i="2"/>
  <c r="L211" i="2"/>
  <c r="W211" i="2"/>
  <c r="V211" i="2"/>
  <c r="X211" i="2"/>
  <c r="Y211" i="2"/>
  <c r="U211" i="2"/>
  <c r="Z211" i="2"/>
  <c r="AA211" i="2"/>
  <c r="AB211" i="2"/>
  <c r="AC211" i="2"/>
  <c r="AD211" i="2"/>
  <c r="F211" i="2"/>
  <c r="G211" i="2"/>
  <c r="AE211" i="2"/>
  <c r="AF211" i="2"/>
  <c r="AH211" i="2"/>
  <c r="AL211" i="2"/>
  <c r="AP211" i="2"/>
  <c r="L212" i="2"/>
  <c r="W212" i="2"/>
  <c r="V212" i="2"/>
  <c r="X212" i="2"/>
  <c r="Y212" i="2"/>
  <c r="U212" i="2"/>
  <c r="Z212" i="2"/>
  <c r="AA212" i="2"/>
  <c r="AB212" i="2"/>
  <c r="AC212" i="2"/>
  <c r="AD212" i="2"/>
  <c r="F212" i="2"/>
  <c r="G212" i="2"/>
  <c r="AE212" i="2"/>
  <c r="AF212" i="2"/>
  <c r="AH212" i="2"/>
  <c r="AL212" i="2"/>
  <c r="AP212" i="2"/>
  <c r="L213" i="2"/>
  <c r="W213" i="2"/>
  <c r="V213" i="2"/>
  <c r="X213" i="2"/>
  <c r="Y213" i="2"/>
  <c r="U213" i="2"/>
  <c r="Z213" i="2"/>
  <c r="AA213" i="2"/>
  <c r="AB213" i="2"/>
  <c r="AC213" i="2"/>
  <c r="AD213" i="2"/>
  <c r="F213" i="2"/>
  <c r="G213" i="2"/>
  <c r="AE213" i="2"/>
  <c r="AF213" i="2"/>
  <c r="AH213" i="2"/>
  <c r="AL213" i="2"/>
  <c r="AP213" i="2"/>
  <c r="L214" i="2"/>
  <c r="W214" i="2"/>
  <c r="V214" i="2"/>
  <c r="X214" i="2"/>
  <c r="Y214" i="2"/>
  <c r="U214" i="2"/>
  <c r="Z214" i="2"/>
  <c r="AA214" i="2"/>
  <c r="AB214" i="2"/>
  <c r="AC214" i="2"/>
  <c r="AD214" i="2"/>
  <c r="F214" i="2"/>
  <c r="G214" i="2"/>
  <c r="AE214" i="2"/>
  <c r="AF214" i="2"/>
  <c r="AH214" i="2"/>
  <c r="AL214" i="2"/>
  <c r="AP214" i="2"/>
  <c r="L215" i="2"/>
  <c r="W215" i="2"/>
  <c r="V215" i="2"/>
  <c r="X215" i="2"/>
  <c r="Y215" i="2"/>
  <c r="U215" i="2"/>
  <c r="Z215" i="2"/>
  <c r="AA215" i="2"/>
  <c r="AB215" i="2"/>
  <c r="AC215" i="2"/>
  <c r="AD215" i="2"/>
  <c r="F215" i="2"/>
  <c r="G215" i="2"/>
  <c r="AE215" i="2"/>
  <c r="AF215" i="2"/>
  <c r="AH215" i="2"/>
  <c r="AL215" i="2"/>
  <c r="AP215" i="2"/>
  <c r="L216" i="2"/>
  <c r="W216" i="2"/>
  <c r="V216" i="2"/>
  <c r="X216" i="2"/>
  <c r="Y216" i="2"/>
  <c r="U216" i="2"/>
  <c r="Z216" i="2"/>
  <c r="AA216" i="2"/>
  <c r="AB216" i="2"/>
  <c r="AC216" i="2"/>
  <c r="AD216" i="2"/>
  <c r="F216" i="2"/>
  <c r="G216" i="2"/>
  <c r="AE216" i="2"/>
  <c r="AF216" i="2"/>
  <c r="AH216" i="2"/>
  <c r="AL216" i="2"/>
  <c r="AP216" i="2"/>
  <c r="L217" i="2"/>
  <c r="W217" i="2"/>
  <c r="V217" i="2"/>
  <c r="X217" i="2"/>
  <c r="Y217" i="2"/>
  <c r="U217" i="2"/>
  <c r="Z217" i="2"/>
  <c r="AA217" i="2"/>
  <c r="AB217" i="2"/>
  <c r="AC217" i="2"/>
  <c r="AD217" i="2"/>
  <c r="F217" i="2"/>
  <c r="G217" i="2"/>
  <c r="AE217" i="2"/>
  <c r="AF217" i="2"/>
  <c r="AH217" i="2"/>
  <c r="AL217" i="2"/>
  <c r="AP217" i="2"/>
  <c r="L218" i="2"/>
  <c r="W218" i="2"/>
  <c r="V218" i="2"/>
  <c r="X218" i="2"/>
  <c r="Y218" i="2"/>
  <c r="U218" i="2"/>
  <c r="Z218" i="2"/>
  <c r="AA218" i="2"/>
  <c r="AB218" i="2"/>
  <c r="AC218" i="2"/>
  <c r="AD218" i="2"/>
  <c r="F218" i="2"/>
  <c r="G218" i="2"/>
  <c r="AE218" i="2"/>
  <c r="AF218" i="2"/>
  <c r="AH218" i="2"/>
  <c r="AL218" i="2"/>
  <c r="AP218" i="2"/>
  <c r="L219" i="2"/>
  <c r="W219" i="2"/>
  <c r="V219" i="2"/>
  <c r="X219" i="2"/>
  <c r="Y219" i="2"/>
  <c r="U219" i="2"/>
  <c r="Z219" i="2"/>
  <c r="AA219" i="2"/>
  <c r="AB219" i="2"/>
  <c r="AC219" i="2"/>
  <c r="AD219" i="2"/>
  <c r="F219" i="2"/>
  <c r="G219" i="2"/>
  <c r="AE219" i="2"/>
  <c r="AF219" i="2"/>
  <c r="AH219" i="2"/>
  <c r="AL219" i="2"/>
  <c r="AP219" i="2"/>
  <c r="L220" i="2"/>
  <c r="W220" i="2"/>
  <c r="V220" i="2"/>
  <c r="X220" i="2"/>
  <c r="Y220" i="2"/>
  <c r="U220" i="2"/>
  <c r="Z220" i="2"/>
  <c r="AA220" i="2"/>
  <c r="AB220" i="2"/>
  <c r="AC220" i="2"/>
  <c r="AD220" i="2"/>
  <c r="F220" i="2"/>
  <c r="G220" i="2"/>
  <c r="AE220" i="2"/>
  <c r="AF220" i="2"/>
  <c r="AH220" i="2"/>
  <c r="AL220" i="2"/>
  <c r="AP220" i="2"/>
  <c r="L221" i="2"/>
  <c r="W221" i="2"/>
  <c r="V221" i="2"/>
  <c r="X221" i="2"/>
  <c r="Y221" i="2"/>
  <c r="U221" i="2"/>
  <c r="Z221" i="2"/>
  <c r="AA221" i="2"/>
  <c r="AB221" i="2"/>
  <c r="AC221" i="2"/>
  <c r="AD221" i="2"/>
  <c r="F221" i="2"/>
  <c r="G221" i="2"/>
  <c r="AE221" i="2"/>
  <c r="AF221" i="2"/>
  <c r="AH221" i="2"/>
  <c r="AL221" i="2"/>
  <c r="AP221" i="2"/>
  <c r="L222" i="2"/>
  <c r="W222" i="2"/>
  <c r="V222" i="2"/>
  <c r="X222" i="2"/>
  <c r="Y222" i="2"/>
  <c r="U222" i="2"/>
  <c r="Z222" i="2"/>
  <c r="AA222" i="2"/>
  <c r="AB222" i="2"/>
  <c r="AC222" i="2"/>
  <c r="AD222" i="2"/>
  <c r="F222" i="2"/>
  <c r="G222" i="2"/>
  <c r="AE222" i="2"/>
  <c r="AF222" i="2"/>
  <c r="AH222" i="2"/>
  <c r="AL222" i="2"/>
  <c r="AP222" i="2"/>
  <c r="L223" i="2"/>
  <c r="W223" i="2"/>
  <c r="V223" i="2"/>
  <c r="X223" i="2"/>
  <c r="Y223" i="2"/>
  <c r="U223" i="2"/>
  <c r="Z223" i="2"/>
  <c r="AA223" i="2"/>
  <c r="AB223" i="2"/>
  <c r="AC223" i="2"/>
  <c r="AD223" i="2"/>
  <c r="F223" i="2"/>
  <c r="G223" i="2"/>
  <c r="AE223" i="2"/>
  <c r="AF223" i="2"/>
  <c r="AH223" i="2"/>
  <c r="AL223" i="2"/>
  <c r="AP223" i="2"/>
  <c r="L224" i="2"/>
  <c r="W224" i="2"/>
  <c r="V224" i="2"/>
  <c r="X224" i="2"/>
  <c r="Y224" i="2"/>
  <c r="U224" i="2"/>
  <c r="Z224" i="2"/>
  <c r="AA224" i="2"/>
  <c r="AB224" i="2"/>
  <c r="AC224" i="2"/>
  <c r="AD224" i="2"/>
  <c r="F224" i="2"/>
  <c r="G224" i="2"/>
  <c r="AE224" i="2"/>
  <c r="AF224" i="2"/>
  <c r="AH224" i="2"/>
  <c r="AL224" i="2"/>
  <c r="AP224" i="2"/>
  <c r="L225" i="2"/>
  <c r="W225" i="2"/>
  <c r="V225" i="2"/>
  <c r="X225" i="2"/>
  <c r="Y225" i="2"/>
  <c r="U225" i="2"/>
  <c r="Z225" i="2"/>
  <c r="AA225" i="2"/>
  <c r="AB225" i="2"/>
  <c r="AC225" i="2"/>
  <c r="AD225" i="2"/>
  <c r="F225" i="2"/>
  <c r="G225" i="2"/>
  <c r="AE225" i="2"/>
  <c r="AF225" i="2"/>
  <c r="AH225" i="2"/>
  <c r="AL225" i="2"/>
  <c r="AP225" i="2"/>
  <c r="L226" i="2"/>
  <c r="W226" i="2"/>
  <c r="V226" i="2"/>
  <c r="X226" i="2"/>
  <c r="Y226" i="2"/>
  <c r="U226" i="2"/>
  <c r="Z226" i="2"/>
  <c r="AA226" i="2"/>
  <c r="AB226" i="2"/>
  <c r="AC226" i="2"/>
  <c r="AD226" i="2"/>
  <c r="F226" i="2"/>
  <c r="G226" i="2"/>
  <c r="AE226" i="2"/>
  <c r="AF226" i="2"/>
  <c r="AH226" i="2"/>
  <c r="AL226" i="2"/>
  <c r="AP226" i="2"/>
  <c r="L227" i="2"/>
  <c r="W227" i="2"/>
  <c r="V227" i="2"/>
  <c r="X227" i="2"/>
  <c r="Y227" i="2"/>
  <c r="U227" i="2"/>
  <c r="Z227" i="2"/>
  <c r="AA227" i="2"/>
  <c r="AB227" i="2"/>
  <c r="AC227" i="2"/>
  <c r="AD227" i="2"/>
  <c r="F227" i="2"/>
  <c r="G227" i="2"/>
  <c r="AE227" i="2"/>
  <c r="AF227" i="2"/>
  <c r="AH227" i="2"/>
  <c r="AL227" i="2"/>
  <c r="AP227" i="2"/>
  <c r="L228" i="2"/>
  <c r="W228" i="2"/>
  <c r="V228" i="2"/>
  <c r="X228" i="2"/>
  <c r="Y228" i="2"/>
  <c r="U228" i="2"/>
  <c r="Z228" i="2"/>
  <c r="AA228" i="2"/>
  <c r="AB228" i="2"/>
  <c r="AC228" i="2"/>
  <c r="AD228" i="2"/>
  <c r="F228" i="2"/>
  <c r="G228" i="2"/>
  <c r="AE228" i="2"/>
  <c r="AF228" i="2"/>
  <c r="AH228" i="2"/>
  <c r="AL228" i="2"/>
  <c r="AP228" i="2"/>
  <c r="L229" i="2"/>
  <c r="W229" i="2"/>
  <c r="V229" i="2"/>
  <c r="X229" i="2"/>
  <c r="Y229" i="2"/>
  <c r="U229" i="2"/>
  <c r="Z229" i="2"/>
  <c r="AA229" i="2"/>
  <c r="AB229" i="2"/>
  <c r="AC229" i="2"/>
  <c r="AD229" i="2"/>
  <c r="F229" i="2"/>
  <c r="G229" i="2"/>
  <c r="AE229" i="2"/>
  <c r="AF229" i="2"/>
  <c r="AH229" i="2"/>
  <c r="AL229" i="2"/>
  <c r="AP229" i="2"/>
  <c r="L230" i="2"/>
  <c r="W230" i="2"/>
  <c r="V230" i="2"/>
  <c r="X230" i="2"/>
  <c r="Y230" i="2"/>
  <c r="U230" i="2"/>
  <c r="Z230" i="2"/>
  <c r="AA230" i="2"/>
  <c r="AB230" i="2"/>
  <c r="AC230" i="2"/>
  <c r="AD230" i="2"/>
  <c r="F230" i="2"/>
  <c r="G230" i="2"/>
  <c r="AE230" i="2"/>
  <c r="AF230" i="2"/>
  <c r="AH230" i="2"/>
  <c r="AL230" i="2"/>
  <c r="AP230" i="2"/>
  <c r="L231" i="2"/>
  <c r="W231" i="2"/>
  <c r="V231" i="2"/>
  <c r="X231" i="2"/>
  <c r="Y231" i="2"/>
  <c r="U231" i="2"/>
  <c r="Z231" i="2"/>
  <c r="AA231" i="2"/>
  <c r="AB231" i="2"/>
  <c r="AC231" i="2"/>
  <c r="AD231" i="2"/>
  <c r="F231" i="2"/>
  <c r="G231" i="2"/>
  <c r="AE231" i="2"/>
  <c r="AF231" i="2"/>
  <c r="AH231" i="2"/>
  <c r="AL231" i="2"/>
  <c r="AP231" i="2"/>
  <c r="L232" i="2"/>
  <c r="W232" i="2"/>
  <c r="V232" i="2"/>
  <c r="X232" i="2"/>
  <c r="Y232" i="2"/>
  <c r="U232" i="2"/>
  <c r="Z232" i="2"/>
  <c r="AA232" i="2"/>
  <c r="AB232" i="2"/>
  <c r="AC232" i="2"/>
  <c r="AD232" i="2"/>
  <c r="F232" i="2"/>
  <c r="G232" i="2"/>
  <c r="AE232" i="2"/>
  <c r="AF232" i="2"/>
  <c r="AH232" i="2"/>
  <c r="AL232" i="2"/>
  <c r="AP232" i="2"/>
  <c r="L233" i="2"/>
  <c r="W233" i="2"/>
  <c r="V233" i="2"/>
  <c r="X233" i="2"/>
  <c r="Y233" i="2"/>
  <c r="U233" i="2"/>
  <c r="Z233" i="2"/>
  <c r="AA233" i="2"/>
  <c r="AB233" i="2"/>
  <c r="AC233" i="2"/>
  <c r="AD233" i="2"/>
  <c r="F233" i="2"/>
  <c r="G233" i="2"/>
  <c r="AE233" i="2"/>
  <c r="AF233" i="2"/>
  <c r="AH233" i="2"/>
  <c r="AL233" i="2"/>
  <c r="AP233" i="2"/>
  <c r="L234" i="2"/>
  <c r="W234" i="2"/>
  <c r="V234" i="2"/>
  <c r="X234" i="2"/>
  <c r="Y234" i="2"/>
  <c r="U234" i="2"/>
  <c r="Z234" i="2"/>
  <c r="AA234" i="2"/>
  <c r="AB234" i="2"/>
  <c r="AC234" i="2"/>
  <c r="AD234" i="2"/>
  <c r="F234" i="2"/>
  <c r="G234" i="2"/>
  <c r="AE234" i="2"/>
  <c r="AF234" i="2"/>
  <c r="AH234" i="2"/>
  <c r="AL234" i="2"/>
  <c r="AP234" i="2"/>
  <c r="L235" i="2"/>
  <c r="W235" i="2"/>
  <c r="V235" i="2"/>
  <c r="X235" i="2"/>
  <c r="Y235" i="2"/>
  <c r="U235" i="2"/>
  <c r="Z235" i="2"/>
  <c r="AA235" i="2"/>
  <c r="AB235" i="2"/>
  <c r="AC235" i="2"/>
  <c r="AD235" i="2"/>
  <c r="F235" i="2"/>
  <c r="G235" i="2"/>
  <c r="AE235" i="2"/>
  <c r="AF235" i="2"/>
  <c r="AH235" i="2"/>
  <c r="AL235" i="2"/>
  <c r="AP235" i="2"/>
  <c r="L236" i="2"/>
  <c r="W236" i="2"/>
  <c r="V236" i="2"/>
  <c r="X236" i="2"/>
  <c r="Y236" i="2"/>
  <c r="U236" i="2"/>
  <c r="Z236" i="2"/>
  <c r="AA236" i="2"/>
  <c r="AB236" i="2"/>
  <c r="AC236" i="2"/>
  <c r="AD236" i="2"/>
  <c r="F236" i="2"/>
  <c r="G236" i="2"/>
  <c r="AE236" i="2"/>
  <c r="AF236" i="2"/>
  <c r="AH236" i="2"/>
  <c r="AL236" i="2"/>
  <c r="AP236" i="2"/>
  <c r="L237" i="2"/>
  <c r="W237" i="2"/>
  <c r="V237" i="2"/>
  <c r="X237" i="2"/>
  <c r="Y237" i="2"/>
  <c r="U237" i="2"/>
  <c r="Z237" i="2"/>
  <c r="AA237" i="2"/>
  <c r="AB237" i="2"/>
  <c r="AC237" i="2"/>
  <c r="AD237" i="2"/>
  <c r="F237" i="2"/>
  <c r="G237" i="2"/>
  <c r="AE237" i="2"/>
  <c r="AF237" i="2"/>
  <c r="AH237" i="2"/>
  <c r="AL237" i="2"/>
  <c r="AP237" i="2"/>
  <c r="L238" i="2"/>
  <c r="W238" i="2"/>
  <c r="V238" i="2"/>
  <c r="X238" i="2"/>
  <c r="Y238" i="2"/>
  <c r="U238" i="2"/>
  <c r="Z238" i="2"/>
  <c r="AA238" i="2"/>
  <c r="AB238" i="2"/>
  <c r="AC238" i="2"/>
  <c r="AD238" i="2"/>
  <c r="F238" i="2"/>
  <c r="G238" i="2"/>
  <c r="AE238" i="2"/>
  <c r="AF238" i="2"/>
  <c r="AH238" i="2"/>
  <c r="AL238" i="2"/>
  <c r="AP238" i="2"/>
  <c r="L239" i="2"/>
  <c r="W239" i="2"/>
  <c r="V239" i="2"/>
  <c r="X239" i="2"/>
  <c r="Y239" i="2"/>
  <c r="U239" i="2"/>
  <c r="Z239" i="2"/>
  <c r="AA239" i="2"/>
  <c r="AB239" i="2"/>
  <c r="AC239" i="2"/>
  <c r="AD239" i="2"/>
  <c r="F239" i="2"/>
  <c r="G239" i="2"/>
  <c r="AE239" i="2"/>
  <c r="AF239" i="2"/>
  <c r="AH239" i="2"/>
  <c r="AL239" i="2"/>
  <c r="AP239" i="2"/>
  <c r="L240" i="2"/>
  <c r="W240" i="2"/>
  <c r="V240" i="2"/>
  <c r="X240" i="2"/>
  <c r="Y240" i="2"/>
  <c r="U240" i="2"/>
  <c r="Z240" i="2"/>
  <c r="AA240" i="2"/>
  <c r="AB240" i="2"/>
  <c r="AC240" i="2"/>
  <c r="AD240" i="2"/>
  <c r="F240" i="2"/>
  <c r="G240" i="2"/>
  <c r="AE240" i="2"/>
  <c r="AF240" i="2"/>
  <c r="AH240" i="2"/>
  <c r="AL240" i="2"/>
  <c r="AP240" i="2"/>
  <c r="L241" i="2"/>
  <c r="W241" i="2"/>
  <c r="V241" i="2"/>
  <c r="X241" i="2"/>
  <c r="Y241" i="2"/>
  <c r="U241" i="2"/>
  <c r="Z241" i="2"/>
  <c r="AA241" i="2"/>
  <c r="AB241" i="2"/>
  <c r="AC241" i="2"/>
  <c r="AD241" i="2"/>
  <c r="F241" i="2"/>
  <c r="G241" i="2"/>
  <c r="AE241" i="2"/>
  <c r="AF241" i="2"/>
  <c r="AH241" i="2"/>
  <c r="AL241" i="2"/>
  <c r="AP241" i="2"/>
  <c r="L242" i="2"/>
  <c r="W242" i="2"/>
  <c r="V242" i="2"/>
  <c r="X242" i="2"/>
  <c r="Y242" i="2"/>
  <c r="U242" i="2"/>
  <c r="Z242" i="2"/>
  <c r="AA242" i="2"/>
  <c r="AB242" i="2"/>
  <c r="AC242" i="2"/>
  <c r="AD242" i="2"/>
  <c r="F242" i="2"/>
  <c r="G242" i="2"/>
  <c r="AE242" i="2"/>
  <c r="AF242" i="2"/>
  <c r="AH242" i="2"/>
  <c r="AL242" i="2"/>
  <c r="AP242" i="2"/>
  <c r="L243" i="2"/>
  <c r="W243" i="2"/>
  <c r="V243" i="2"/>
  <c r="X243" i="2"/>
  <c r="Y243" i="2"/>
  <c r="U243" i="2"/>
  <c r="Z243" i="2"/>
  <c r="AA243" i="2"/>
  <c r="AB243" i="2"/>
  <c r="AC243" i="2"/>
  <c r="AD243" i="2"/>
  <c r="F243" i="2"/>
  <c r="G243" i="2"/>
  <c r="AE243" i="2"/>
  <c r="AF243" i="2"/>
  <c r="AH243" i="2"/>
  <c r="AL243" i="2"/>
  <c r="AP243" i="2"/>
  <c r="L244" i="2"/>
  <c r="W244" i="2"/>
  <c r="V244" i="2"/>
  <c r="X244" i="2"/>
  <c r="Y244" i="2"/>
  <c r="U244" i="2"/>
  <c r="Z244" i="2"/>
  <c r="AA244" i="2"/>
  <c r="AB244" i="2"/>
  <c r="AC244" i="2"/>
  <c r="AD244" i="2"/>
  <c r="F244" i="2"/>
  <c r="G244" i="2"/>
  <c r="AE244" i="2"/>
  <c r="AF244" i="2"/>
  <c r="AH244" i="2"/>
  <c r="AL244" i="2"/>
  <c r="AP244" i="2"/>
  <c r="L245" i="2"/>
  <c r="W245" i="2"/>
  <c r="V245" i="2"/>
  <c r="X245" i="2"/>
  <c r="Y245" i="2"/>
  <c r="U245" i="2"/>
  <c r="Z245" i="2"/>
  <c r="AA245" i="2"/>
  <c r="AB245" i="2"/>
  <c r="AC245" i="2"/>
  <c r="AD245" i="2"/>
  <c r="F245" i="2"/>
  <c r="G245" i="2"/>
  <c r="AE245" i="2"/>
  <c r="AF245" i="2"/>
  <c r="AH245" i="2"/>
  <c r="AL245" i="2"/>
  <c r="AP245" i="2"/>
  <c r="L246" i="2"/>
  <c r="W246" i="2"/>
  <c r="V246" i="2"/>
  <c r="X246" i="2"/>
  <c r="Y246" i="2"/>
  <c r="U246" i="2"/>
  <c r="Z246" i="2"/>
  <c r="AA246" i="2"/>
  <c r="AB246" i="2"/>
  <c r="AC246" i="2"/>
  <c r="AD246" i="2"/>
  <c r="F246" i="2"/>
  <c r="G246" i="2"/>
  <c r="AE246" i="2"/>
  <c r="AF246" i="2"/>
  <c r="AH246" i="2"/>
  <c r="AL246" i="2"/>
  <c r="AP246" i="2"/>
  <c r="L247" i="2"/>
  <c r="W247" i="2"/>
  <c r="V247" i="2"/>
  <c r="X247" i="2"/>
  <c r="Y247" i="2"/>
  <c r="U247" i="2"/>
  <c r="Z247" i="2"/>
  <c r="AA247" i="2"/>
  <c r="AB247" i="2"/>
  <c r="AC247" i="2"/>
  <c r="AD247" i="2"/>
  <c r="F247" i="2"/>
  <c r="G247" i="2"/>
  <c r="AE247" i="2"/>
  <c r="AF247" i="2"/>
  <c r="AH247" i="2"/>
  <c r="AL247" i="2"/>
  <c r="AP247" i="2"/>
  <c r="AR4" i="2"/>
  <c r="AR5" i="2"/>
  <c r="AR6" i="2"/>
  <c r="AR7" i="2"/>
  <c r="AS4" i="2"/>
  <c r="AS5" i="2"/>
  <c r="AS6" i="2"/>
  <c r="AS7" i="2"/>
  <c r="AR8" i="2"/>
  <c r="AS8" i="2"/>
  <c r="AR9" i="2"/>
  <c r="AS9" i="2"/>
  <c r="AR10" i="2"/>
  <c r="AS10" i="2"/>
  <c r="AR11" i="2"/>
  <c r="AS11" i="2"/>
  <c r="AR12" i="2"/>
  <c r="AS12" i="2"/>
  <c r="AR13" i="2"/>
  <c r="AS13" i="2"/>
  <c r="AR14" i="2"/>
  <c r="AS14" i="2"/>
  <c r="AR15" i="2"/>
  <c r="AS15" i="2"/>
  <c r="AR16" i="2"/>
  <c r="AS16" i="2"/>
  <c r="AR17" i="2"/>
  <c r="AS17" i="2"/>
  <c r="AR18" i="2"/>
  <c r="AS18" i="2"/>
  <c r="AR19" i="2"/>
  <c r="AS19" i="2"/>
  <c r="AR20" i="2"/>
  <c r="AS20" i="2"/>
  <c r="AR21" i="2"/>
  <c r="AS21" i="2"/>
  <c r="AR22" i="2"/>
  <c r="AS22" i="2"/>
  <c r="AR23" i="2"/>
  <c r="AS23" i="2"/>
  <c r="AR24" i="2"/>
  <c r="AS24" i="2"/>
  <c r="AR25" i="2"/>
  <c r="AS25" i="2"/>
  <c r="AR26" i="2"/>
  <c r="AS26" i="2"/>
  <c r="AR27" i="2"/>
  <c r="AS27" i="2"/>
  <c r="AR28" i="2"/>
  <c r="AS28" i="2"/>
  <c r="AR29" i="2"/>
  <c r="AS29" i="2"/>
  <c r="AR30" i="2"/>
  <c r="AS30" i="2"/>
  <c r="AR31" i="2"/>
  <c r="AS31" i="2"/>
  <c r="AR32" i="2"/>
  <c r="AS32" i="2"/>
  <c r="AR33" i="2"/>
  <c r="AS33" i="2"/>
  <c r="AR34" i="2"/>
  <c r="AS34" i="2"/>
  <c r="AR35" i="2"/>
  <c r="AS35" i="2"/>
  <c r="AR36" i="2"/>
  <c r="AS36" i="2"/>
  <c r="AR37" i="2"/>
  <c r="AS37" i="2"/>
  <c r="AR38" i="2"/>
  <c r="AS38" i="2"/>
  <c r="AR39" i="2"/>
  <c r="AS39" i="2"/>
  <c r="AR40" i="2"/>
  <c r="AS40" i="2"/>
  <c r="AR41" i="2"/>
  <c r="AS41" i="2"/>
  <c r="AR42" i="2"/>
  <c r="AS42" i="2"/>
  <c r="AR43" i="2"/>
  <c r="AS43" i="2"/>
  <c r="AR44" i="2"/>
  <c r="AS44" i="2"/>
  <c r="AR45" i="2"/>
  <c r="AS45" i="2"/>
  <c r="AR46" i="2"/>
  <c r="AS46" i="2"/>
  <c r="AR47" i="2"/>
  <c r="AS47" i="2"/>
  <c r="AR48" i="2"/>
  <c r="AS48" i="2"/>
  <c r="AR49" i="2"/>
  <c r="AS49" i="2"/>
  <c r="AR50" i="2"/>
  <c r="AS50" i="2"/>
  <c r="AR51" i="2"/>
  <c r="AS51" i="2"/>
  <c r="AR52" i="2"/>
  <c r="AS52" i="2"/>
  <c r="AR53" i="2"/>
  <c r="AS53" i="2"/>
  <c r="AR54" i="2"/>
  <c r="AS54" i="2"/>
  <c r="AR55" i="2"/>
  <c r="AS55" i="2"/>
  <c r="AR56" i="2"/>
  <c r="AS56" i="2"/>
  <c r="AR57" i="2"/>
  <c r="AS57" i="2"/>
  <c r="AR58" i="2"/>
  <c r="AS58" i="2"/>
  <c r="AR59" i="2"/>
  <c r="AS59" i="2"/>
  <c r="AR60" i="2"/>
  <c r="AS60" i="2"/>
  <c r="AR61" i="2"/>
  <c r="AS61" i="2"/>
  <c r="AR62" i="2"/>
  <c r="AS62" i="2"/>
  <c r="AR63" i="2"/>
  <c r="AS63" i="2"/>
  <c r="AR64" i="2"/>
  <c r="AS64" i="2"/>
  <c r="AR65" i="2"/>
  <c r="AS65" i="2"/>
  <c r="AR66" i="2"/>
  <c r="AS66" i="2"/>
  <c r="AR67" i="2"/>
  <c r="AS67" i="2"/>
  <c r="AR68" i="2"/>
  <c r="AS68" i="2"/>
  <c r="AR69" i="2"/>
  <c r="AS69" i="2"/>
  <c r="AR70" i="2"/>
  <c r="AS70" i="2"/>
  <c r="AR71" i="2"/>
  <c r="AS71" i="2"/>
  <c r="AR72" i="2"/>
  <c r="AS72" i="2"/>
  <c r="AR73" i="2"/>
  <c r="AS73" i="2"/>
  <c r="AR74" i="2"/>
  <c r="AS74" i="2"/>
  <c r="AR75" i="2"/>
  <c r="AS75" i="2"/>
  <c r="AR76" i="2"/>
  <c r="AS76" i="2"/>
  <c r="AR77" i="2"/>
  <c r="AS77" i="2"/>
  <c r="AR78" i="2"/>
  <c r="AS78" i="2"/>
  <c r="AR79" i="2"/>
  <c r="AS79" i="2"/>
  <c r="AR80" i="2"/>
  <c r="AS80" i="2"/>
  <c r="AR81" i="2"/>
  <c r="AS81" i="2"/>
  <c r="AR82" i="2"/>
  <c r="AS82" i="2"/>
  <c r="AR83" i="2"/>
  <c r="AS83" i="2"/>
  <c r="AR84" i="2"/>
  <c r="AS84" i="2"/>
  <c r="AR85" i="2"/>
  <c r="AS85" i="2"/>
  <c r="AR86" i="2"/>
  <c r="AS86" i="2"/>
  <c r="AR87" i="2"/>
  <c r="AS87" i="2"/>
  <c r="AR88" i="2"/>
  <c r="AS88" i="2"/>
  <c r="AR89" i="2"/>
  <c r="AS89" i="2"/>
  <c r="AR90" i="2"/>
  <c r="AS90" i="2"/>
  <c r="AR91" i="2"/>
  <c r="AS91" i="2"/>
  <c r="AR92" i="2"/>
  <c r="AS92" i="2"/>
  <c r="AR93" i="2"/>
  <c r="AS93" i="2"/>
  <c r="AR94" i="2"/>
  <c r="AS94" i="2"/>
  <c r="AR95" i="2"/>
  <c r="AS95" i="2"/>
  <c r="AR96" i="2"/>
  <c r="AS96" i="2"/>
  <c r="AR97" i="2"/>
  <c r="AS97" i="2"/>
  <c r="AR98" i="2"/>
  <c r="AS98" i="2"/>
  <c r="AR99" i="2"/>
  <c r="AS99" i="2"/>
  <c r="AR100" i="2"/>
  <c r="AS100" i="2"/>
  <c r="AR101" i="2"/>
  <c r="AS101" i="2"/>
  <c r="AR102" i="2"/>
  <c r="AS102" i="2"/>
  <c r="AR103" i="2"/>
  <c r="AS103" i="2"/>
  <c r="AR104" i="2"/>
  <c r="AS104" i="2"/>
  <c r="AR105" i="2"/>
  <c r="AS105" i="2"/>
  <c r="AR106" i="2"/>
  <c r="AS106" i="2"/>
  <c r="AR107" i="2"/>
  <c r="AS107" i="2"/>
  <c r="AR108" i="2"/>
  <c r="AS108" i="2"/>
  <c r="AR109" i="2"/>
  <c r="AS109" i="2"/>
  <c r="AR110" i="2"/>
  <c r="AS110" i="2"/>
  <c r="AR111" i="2"/>
  <c r="AS111" i="2"/>
  <c r="AR112" i="2"/>
  <c r="AS112" i="2"/>
  <c r="AR113" i="2"/>
  <c r="AS113" i="2"/>
  <c r="AR114" i="2"/>
  <c r="AS114" i="2"/>
  <c r="AR115" i="2"/>
  <c r="AS115" i="2"/>
  <c r="AR116" i="2"/>
  <c r="AS116" i="2"/>
  <c r="AR117" i="2"/>
  <c r="AS117" i="2"/>
  <c r="AR118" i="2"/>
  <c r="AS118" i="2"/>
  <c r="AR119" i="2"/>
  <c r="AS119" i="2"/>
  <c r="AR120" i="2"/>
  <c r="AS120" i="2"/>
  <c r="AR121" i="2"/>
  <c r="AS121" i="2"/>
  <c r="AR122" i="2"/>
  <c r="AS122" i="2"/>
  <c r="AR123" i="2"/>
  <c r="AS123" i="2"/>
  <c r="AR124" i="2"/>
  <c r="AS124" i="2"/>
  <c r="AR125" i="2"/>
  <c r="AS125" i="2"/>
  <c r="AR126" i="2"/>
  <c r="AS126" i="2"/>
  <c r="AR127" i="2"/>
  <c r="AS127" i="2"/>
  <c r="AR128" i="2"/>
  <c r="AS128" i="2"/>
  <c r="AR129" i="2"/>
  <c r="AS129" i="2"/>
  <c r="AR130" i="2"/>
  <c r="AS130" i="2"/>
  <c r="AR131" i="2"/>
  <c r="AS131" i="2"/>
  <c r="AR132" i="2"/>
  <c r="AS132" i="2"/>
  <c r="AR133" i="2"/>
  <c r="AS133" i="2"/>
  <c r="AR134" i="2"/>
  <c r="AS134" i="2"/>
  <c r="AR135" i="2"/>
  <c r="AS135" i="2"/>
  <c r="AR136" i="2"/>
  <c r="AS136" i="2"/>
  <c r="AR137" i="2"/>
  <c r="AS137" i="2"/>
  <c r="AR138" i="2"/>
  <c r="AS138" i="2"/>
  <c r="AR139" i="2"/>
  <c r="AS139" i="2"/>
  <c r="AR140" i="2"/>
  <c r="AS140" i="2"/>
  <c r="AR141" i="2"/>
  <c r="AS141" i="2"/>
  <c r="AR142" i="2"/>
  <c r="AS142" i="2"/>
  <c r="AR143" i="2"/>
  <c r="AS143" i="2"/>
  <c r="AR144" i="2"/>
  <c r="AS144" i="2"/>
  <c r="AR145" i="2"/>
  <c r="AS145" i="2"/>
  <c r="AR146" i="2"/>
  <c r="AS146" i="2"/>
  <c r="AR147" i="2"/>
  <c r="AS147" i="2"/>
  <c r="AR148" i="2"/>
  <c r="AS148" i="2"/>
  <c r="AR149" i="2"/>
  <c r="AS149" i="2"/>
  <c r="AR150" i="2"/>
  <c r="AS150" i="2"/>
  <c r="AR151" i="2"/>
  <c r="AS151" i="2"/>
  <c r="AR152" i="2"/>
  <c r="AS152" i="2"/>
  <c r="AR153" i="2"/>
  <c r="AS153" i="2"/>
  <c r="AR154" i="2"/>
  <c r="AS154" i="2"/>
  <c r="AR155" i="2"/>
  <c r="AS155" i="2"/>
  <c r="AR156" i="2"/>
  <c r="AS156" i="2"/>
  <c r="AR157" i="2"/>
  <c r="AS157" i="2"/>
  <c r="AR158" i="2"/>
  <c r="AS158" i="2"/>
  <c r="AR159" i="2"/>
  <c r="AS159" i="2"/>
  <c r="AR160" i="2"/>
  <c r="AS160" i="2"/>
  <c r="AR161" i="2"/>
  <c r="AS161" i="2"/>
  <c r="AR162" i="2"/>
  <c r="AS162" i="2"/>
  <c r="AR163" i="2"/>
  <c r="AS163" i="2"/>
  <c r="AR164" i="2"/>
  <c r="AS164" i="2"/>
  <c r="AR165" i="2"/>
  <c r="AS165" i="2"/>
  <c r="AR166" i="2"/>
  <c r="AS166" i="2"/>
  <c r="AR167" i="2"/>
  <c r="AS167" i="2"/>
  <c r="AR168" i="2"/>
  <c r="AS168" i="2"/>
  <c r="AR169" i="2"/>
  <c r="AS169" i="2"/>
  <c r="AR170" i="2"/>
  <c r="AS170" i="2"/>
  <c r="AR171" i="2"/>
  <c r="AS171" i="2"/>
  <c r="AR172" i="2"/>
  <c r="AS172" i="2"/>
  <c r="AR173" i="2"/>
  <c r="AS173" i="2"/>
  <c r="AR174" i="2"/>
  <c r="AS174" i="2"/>
  <c r="AR175" i="2"/>
  <c r="AS175" i="2"/>
  <c r="AR176" i="2"/>
  <c r="AS176" i="2"/>
  <c r="AR177" i="2"/>
  <c r="AS177" i="2"/>
  <c r="AR178" i="2"/>
  <c r="AS178" i="2"/>
  <c r="AR179" i="2"/>
  <c r="AS179" i="2"/>
  <c r="AR180" i="2"/>
  <c r="AS180" i="2"/>
  <c r="AR181" i="2"/>
  <c r="AS181" i="2"/>
  <c r="AR182" i="2"/>
  <c r="AS182" i="2"/>
  <c r="AR183" i="2"/>
  <c r="AS183" i="2"/>
  <c r="AR184" i="2"/>
  <c r="AS184" i="2"/>
  <c r="AR185" i="2"/>
  <c r="AS185" i="2"/>
  <c r="AR186" i="2"/>
  <c r="AS186" i="2"/>
  <c r="AR187" i="2"/>
  <c r="AS187" i="2"/>
  <c r="AR188" i="2"/>
  <c r="AS188" i="2"/>
  <c r="AR189" i="2"/>
  <c r="AS189" i="2"/>
  <c r="AR190" i="2"/>
  <c r="AS190" i="2"/>
  <c r="AR191" i="2"/>
  <c r="AS191" i="2"/>
  <c r="AR192" i="2"/>
  <c r="AS192" i="2"/>
  <c r="AR193" i="2"/>
  <c r="AS193" i="2"/>
  <c r="AR194" i="2"/>
  <c r="AS194" i="2"/>
  <c r="AR195" i="2"/>
  <c r="AS195" i="2"/>
  <c r="AR196" i="2"/>
  <c r="AS196" i="2"/>
  <c r="AR197" i="2"/>
  <c r="AS197" i="2"/>
  <c r="AR198" i="2"/>
  <c r="AS198" i="2"/>
  <c r="AR199" i="2"/>
  <c r="AS199" i="2"/>
  <c r="AR200" i="2"/>
  <c r="AS200" i="2"/>
  <c r="AR201" i="2"/>
  <c r="AS201" i="2"/>
  <c r="AR202" i="2"/>
  <c r="AS202" i="2"/>
  <c r="AR203" i="2"/>
  <c r="AS203" i="2"/>
  <c r="AR204" i="2"/>
  <c r="AS204" i="2"/>
  <c r="AR205" i="2"/>
  <c r="AS205" i="2"/>
  <c r="AR206" i="2"/>
  <c r="AS206" i="2"/>
  <c r="AR207" i="2"/>
  <c r="AS207" i="2"/>
  <c r="AR208" i="2"/>
  <c r="AS208" i="2"/>
  <c r="AR209" i="2"/>
  <c r="AS209" i="2"/>
  <c r="AR210" i="2"/>
  <c r="AS210" i="2"/>
  <c r="AR211" i="2"/>
  <c r="AS211" i="2"/>
  <c r="AR212" i="2"/>
  <c r="AS212" i="2"/>
  <c r="AR213" i="2"/>
  <c r="AS213" i="2"/>
  <c r="AR214" i="2"/>
  <c r="AS214" i="2"/>
  <c r="AR215" i="2"/>
  <c r="AS215" i="2"/>
  <c r="AR216" i="2"/>
  <c r="AS216" i="2"/>
  <c r="AR217" i="2"/>
  <c r="AS217" i="2"/>
  <c r="AR218" i="2"/>
  <c r="AS218" i="2"/>
  <c r="AR219" i="2"/>
  <c r="AS219" i="2"/>
  <c r="AR220" i="2"/>
  <c r="AS220" i="2"/>
  <c r="AR221" i="2"/>
  <c r="AS221" i="2"/>
  <c r="AR222" i="2"/>
  <c r="AS222" i="2"/>
  <c r="AR223" i="2"/>
  <c r="AS223" i="2"/>
  <c r="AR224" i="2"/>
  <c r="AS224" i="2"/>
  <c r="AR225" i="2"/>
  <c r="AS225" i="2"/>
  <c r="AR226" i="2"/>
  <c r="AS226" i="2"/>
  <c r="AR227" i="2"/>
  <c r="AS227" i="2"/>
  <c r="AR228" i="2"/>
  <c r="AS228" i="2"/>
  <c r="AR229" i="2"/>
  <c r="AS229" i="2"/>
  <c r="AR230" i="2"/>
  <c r="AS230" i="2"/>
  <c r="AR231" i="2"/>
  <c r="AS231" i="2"/>
  <c r="AR232" i="2"/>
  <c r="AS232" i="2"/>
  <c r="AR233" i="2"/>
  <c r="AS233" i="2"/>
  <c r="AR234" i="2"/>
  <c r="AS234" i="2"/>
  <c r="AR235" i="2"/>
  <c r="AS235" i="2"/>
  <c r="AR236" i="2"/>
  <c r="AS236" i="2"/>
  <c r="AR237" i="2"/>
  <c r="AS237" i="2"/>
  <c r="AR238" i="2"/>
  <c r="AS238" i="2"/>
  <c r="AR239" i="2"/>
  <c r="AS239" i="2"/>
  <c r="AR240" i="2"/>
  <c r="AS240" i="2"/>
  <c r="AR241" i="2"/>
  <c r="AS241" i="2"/>
  <c r="AR242" i="2"/>
  <c r="AS242" i="2"/>
  <c r="AR243" i="2"/>
  <c r="AS243" i="2"/>
  <c r="AR244" i="2"/>
  <c r="AS244" i="2"/>
  <c r="AR245" i="2"/>
  <c r="AS245" i="2"/>
  <c r="AR246" i="2"/>
  <c r="AS246" i="2"/>
  <c r="AR247" i="2"/>
  <c r="AS247" i="2"/>
  <c r="BT4" i="2"/>
  <c r="BT5" i="2"/>
  <c r="BT6" i="2"/>
  <c r="BU4" i="2"/>
  <c r="BV4" i="2"/>
  <c r="BW4" i="2"/>
  <c r="AI67" i="2"/>
  <c r="AT67" i="2"/>
  <c r="BX4" i="2"/>
  <c r="AU67" i="2"/>
  <c r="BY4" i="2"/>
  <c r="BZ4" i="2"/>
  <c r="BU5" i="2"/>
  <c r="BV5" i="2"/>
  <c r="BW5" i="2"/>
  <c r="AI66" i="2"/>
  <c r="AT66" i="2"/>
  <c r="BX5" i="2"/>
  <c r="AU66" i="2"/>
  <c r="BY5" i="2"/>
  <c r="BZ5" i="2"/>
  <c r="BU6" i="2"/>
  <c r="BV6" i="2"/>
  <c r="BW6" i="2"/>
  <c r="AI76" i="2"/>
  <c r="AT76" i="2"/>
  <c r="BX6" i="2"/>
  <c r="AU76" i="2"/>
  <c r="BY6" i="2"/>
  <c r="BZ6" i="2"/>
  <c r="BT7" i="2"/>
  <c r="BU7" i="2"/>
  <c r="BV7" i="2"/>
  <c r="BW7" i="2"/>
  <c r="AI75" i="2"/>
  <c r="AT75" i="2"/>
  <c r="BX7" i="2"/>
  <c r="AU75" i="2"/>
  <c r="BY7" i="2"/>
  <c r="BZ7" i="2"/>
  <c r="BT8" i="2"/>
  <c r="BU8" i="2"/>
  <c r="BV8" i="2"/>
  <c r="BW8" i="2"/>
  <c r="AI13" i="2"/>
  <c r="AT13" i="2"/>
  <c r="BX8" i="2"/>
  <c r="AU13" i="2"/>
  <c r="BY8" i="2"/>
  <c r="BZ8" i="2"/>
  <c r="BT9" i="2"/>
  <c r="BU9" i="2"/>
  <c r="BV9" i="2"/>
  <c r="BW9" i="2"/>
  <c r="AI28" i="2"/>
  <c r="AT28" i="2"/>
  <c r="BX9" i="2"/>
  <c r="AU28" i="2"/>
  <c r="BY9" i="2"/>
  <c r="BZ9" i="2"/>
  <c r="BT10" i="2"/>
  <c r="BU10" i="2"/>
  <c r="BV10" i="2"/>
  <c r="BW10" i="2"/>
  <c r="AI14" i="2"/>
  <c r="AT14" i="2"/>
  <c r="BX10" i="2"/>
  <c r="AU14" i="2"/>
  <c r="BY10" i="2"/>
  <c r="BZ10" i="2"/>
  <c r="BT11" i="2"/>
  <c r="BU11" i="2"/>
  <c r="BV11" i="2"/>
  <c r="BW11" i="2"/>
  <c r="AI63" i="2"/>
  <c r="AT63" i="2"/>
  <c r="BX11" i="2"/>
  <c r="AU63" i="2"/>
  <c r="BY11" i="2"/>
  <c r="BZ11" i="2"/>
  <c r="BT12" i="2"/>
  <c r="BU12" i="2"/>
  <c r="BV12" i="2"/>
  <c r="BW12" i="2"/>
  <c r="AI17" i="2"/>
  <c r="AT17" i="2"/>
  <c r="BX12" i="2"/>
  <c r="AU17" i="2"/>
  <c r="BY12" i="2"/>
  <c r="BZ12" i="2"/>
  <c r="BT13" i="2"/>
  <c r="BU13" i="2"/>
  <c r="BV13" i="2"/>
  <c r="BW13" i="2"/>
  <c r="AI72" i="2"/>
  <c r="AT72" i="2"/>
  <c r="BX13" i="2"/>
  <c r="AU72" i="2"/>
  <c r="BY13" i="2"/>
  <c r="BZ13" i="2"/>
  <c r="BT14" i="2"/>
  <c r="BU14" i="2"/>
  <c r="BV14" i="2"/>
  <c r="BW14" i="2"/>
  <c r="AI21" i="2"/>
  <c r="AT21" i="2"/>
  <c r="BX14" i="2"/>
  <c r="AU21" i="2"/>
  <c r="BY14" i="2"/>
  <c r="BZ14" i="2"/>
  <c r="BT15" i="2"/>
  <c r="BU15" i="2"/>
  <c r="BV15" i="2"/>
  <c r="BW15" i="2"/>
  <c r="AI19" i="2"/>
  <c r="AT19" i="2"/>
  <c r="BX15" i="2"/>
  <c r="AU19" i="2"/>
  <c r="BY15" i="2"/>
  <c r="BZ15" i="2"/>
  <c r="BT16" i="2"/>
  <c r="BU16" i="2"/>
  <c r="BV16" i="2"/>
  <c r="BW16" i="2"/>
  <c r="AI26" i="2"/>
  <c r="AT26" i="2"/>
  <c r="BX16" i="2"/>
  <c r="AU26" i="2"/>
  <c r="BY16" i="2"/>
  <c r="BZ16" i="2"/>
  <c r="BT17" i="2"/>
  <c r="BU17" i="2"/>
  <c r="BV17" i="2"/>
  <c r="BW17" i="2"/>
  <c r="AI18" i="2"/>
  <c r="AT18" i="2"/>
  <c r="BX17" i="2"/>
  <c r="AU18" i="2"/>
  <c r="BY17" i="2"/>
  <c r="BZ17" i="2"/>
  <c r="BT18" i="2"/>
  <c r="BU18" i="2"/>
  <c r="BV18" i="2"/>
  <c r="BW18" i="2"/>
  <c r="AI23" i="2"/>
  <c r="AT23" i="2"/>
  <c r="BX18" i="2"/>
  <c r="AU23" i="2"/>
  <c r="BY18" i="2"/>
  <c r="BZ18" i="2"/>
  <c r="BT19" i="2"/>
  <c r="BU19" i="2"/>
  <c r="BV19" i="2"/>
  <c r="BW19" i="2"/>
  <c r="AI68" i="2"/>
  <c r="AT68" i="2"/>
  <c r="BX19" i="2"/>
  <c r="AU68" i="2"/>
  <c r="BY19" i="2"/>
  <c r="BZ19" i="2"/>
  <c r="BT20" i="2"/>
  <c r="BU20" i="2"/>
  <c r="BV20" i="2"/>
  <c r="BW20" i="2"/>
  <c r="AI22" i="2"/>
  <c r="AT22" i="2"/>
  <c r="BX20" i="2"/>
  <c r="AU22" i="2"/>
  <c r="BY20" i="2"/>
  <c r="BZ20" i="2"/>
  <c r="BT21" i="2"/>
  <c r="BU21" i="2"/>
  <c r="BV21" i="2"/>
  <c r="BW21" i="2"/>
  <c r="AI70" i="2"/>
  <c r="AT70" i="2"/>
  <c r="BX21" i="2"/>
  <c r="AU70" i="2"/>
  <c r="BY21" i="2"/>
  <c r="BZ21" i="2"/>
  <c r="BT22" i="2"/>
  <c r="BU22" i="2"/>
  <c r="BV22" i="2"/>
  <c r="BW22" i="2"/>
  <c r="AI25" i="2"/>
  <c r="AT25" i="2"/>
  <c r="BX22" i="2"/>
  <c r="AU25" i="2"/>
  <c r="BY22" i="2"/>
  <c r="BZ22" i="2"/>
  <c r="BT23" i="2"/>
  <c r="BU23" i="2"/>
  <c r="BV23" i="2"/>
  <c r="BW23" i="2"/>
  <c r="AI9" i="2"/>
  <c r="AT9" i="2"/>
  <c r="BX23" i="2"/>
  <c r="AU9" i="2"/>
  <c r="BY23" i="2"/>
  <c r="BZ23" i="2"/>
  <c r="BT24" i="2"/>
  <c r="BU24" i="2"/>
  <c r="BV24" i="2"/>
  <c r="BW24" i="2"/>
  <c r="AI15" i="2"/>
  <c r="AT15" i="2"/>
  <c r="BX24" i="2"/>
  <c r="AU15" i="2"/>
  <c r="BY24" i="2"/>
  <c r="BZ24" i="2"/>
  <c r="BT25" i="2"/>
  <c r="BU25" i="2"/>
  <c r="BV25" i="2"/>
  <c r="BW25" i="2"/>
  <c r="AI8" i="2"/>
  <c r="AT8" i="2"/>
  <c r="BX25" i="2"/>
  <c r="AU8" i="2"/>
  <c r="BY25" i="2"/>
  <c r="BZ25" i="2"/>
  <c r="CJ4" i="2"/>
  <c r="CK4" i="2"/>
  <c r="CM4" i="2"/>
  <c r="CL4" i="2"/>
  <c r="CI5" i="2"/>
  <c r="CJ5" i="2"/>
  <c r="CI6" i="2"/>
  <c r="CJ6" i="2"/>
  <c r="CI7" i="2"/>
  <c r="CJ7" i="2"/>
  <c r="CI8" i="2"/>
  <c r="CJ8" i="2"/>
  <c r="CI9" i="2"/>
  <c r="CJ9" i="2"/>
  <c r="CI10" i="2"/>
  <c r="CJ10" i="2"/>
  <c r="CI11" i="2"/>
  <c r="CJ11" i="2"/>
  <c r="CI12" i="2"/>
  <c r="CJ12" i="2"/>
  <c r="CI13" i="2"/>
  <c r="CJ13" i="2"/>
  <c r="CI14" i="2"/>
  <c r="CJ14" i="2"/>
  <c r="CI15" i="2"/>
  <c r="CJ15" i="2"/>
  <c r="CI16" i="2"/>
  <c r="CJ16" i="2"/>
  <c r="CI17" i="2"/>
  <c r="CJ17" i="2"/>
  <c r="CI18" i="2"/>
  <c r="CJ18" i="2"/>
  <c r="CI19" i="2"/>
  <c r="CJ19" i="2"/>
  <c r="CI20" i="2"/>
  <c r="CJ20" i="2"/>
  <c r="CI21" i="2"/>
  <c r="CJ21" i="2"/>
  <c r="CI22" i="2"/>
  <c r="CJ22" i="2"/>
  <c r="CI23" i="2"/>
  <c r="CJ23" i="2"/>
  <c r="CI24" i="2"/>
  <c r="CJ24" i="2"/>
  <c r="CI25" i="2"/>
  <c r="CJ25" i="2"/>
  <c r="CI26" i="2"/>
  <c r="CJ26" i="2"/>
  <c r="CI27" i="2"/>
  <c r="CJ27" i="2"/>
  <c r="CI28" i="2"/>
  <c r="CJ28" i="2"/>
  <c r="CI29" i="2"/>
  <c r="CJ29" i="2"/>
  <c r="CI30" i="2"/>
  <c r="CJ30" i="2"/>
  <c r="CI31" i="2"/>
  <c r="CJ31" i="2"/>
  <c r="CI32" i="2"/>
  <c r="CJ32" i="2"/>
  <c r="CI33" i="2"/>
  <c r="CJ33" i="2"/>
  <c r="CI34" i="2"/>
  <c r="CJ34" i="2"/>
  <c r="CI35" i="2"/>
  <c r="CJ35" i="2"/>
  <c r="CI36" i="2"/>
  <c r="CJ36" i="2"/>
  <c r="CI37" i="2"/>
  <c r="CJ37" i="2"/>
  <c r="CI38" i="2"/>
  <c r="CJ38" i="2"/>
  <c r="CI39" i="2"/>
  <c r="CJ39" i="2"/>
  <c r="CI40" i="2"/>
  <c r="CJ40" i="2"/>
  <c r="CI41" i="2"/>
  <c r="CJ41" i="2"/>
  <c r="CI42" i="2"/>
  <c r="CJ42" i="2"/>
  <c r="CI43" i="2"/>
  <c r="CJ43" i="2"/>
  <c r="CI44" i="2"/>
  <c r="CJ44" i="2"/>
  <c r="CI45" i="2"/>
  <c r="CJ45" i="2"/>
  <c r="CI46" i="2"/>
  <c r="CJ46" i="2"/>
  <c r="CI47" i="2"/>
  <c r="CJ47" i="2"/>
  <c r="CI48" i="2"/>
  <c r="CJ48" i="2"/>
  <c r="CI49" i="2"/>
  <c r="CJ49" i="2"/>
  <c r="CI50" i="2"/>
  <c r="CJ50" i="2"/>
  <c r="CI51" i="2"/>
  <c r="CJ51" i="2"/>
  <c r="CI52" i="2"/>
  <c r="CJ52" i="2"/>
  <c r="CI53" i="2"/>
  <c r="CJ53" i="2"/>
  <c r="CI54" i="2"/>
  <c r="CJ54" i="2"/>
  <c r="CI55" i="2"/>
  <c r="CJ55" i="2"/>
  <c r="CI56" i="2"/>
  <c r="CJ56" i="2"/>
  <c r="CI57" i="2"/>
  <c r="CJ57" i="2"/>
  <c r="CI58" i="2"/>
  <c r="CJ58" i="2"/>
  <c r="CI59" i="2"/>
  <c r="CJ59" i="2"/>
  <c r="CI60" i="2"/>
  <c r="CJ60" i="2"/>
  <c r="CI61" i="2"/>
  <c r="CJ61" i="2"/>
  <c r="CI62" i="2"/>
  <c r="CJ62" i="2"/>
  <c r="CI63" i="2"/>
  <c r="CJ63" i="2"/>
  <c r="CI64" i="2"/>
  <c r="CJ64" i="2"/>
  <c r="CI65" i="2"/>
  <c r="CJ65" i="2"/>
  <c r="CI66" i="2"/>
  <c r="CJ66" i="2"/>
  <c r="CI67" i="2"/>
  <c r="CJ67" i="2"/>
  <c r="CI68" i="2"/>
  <c r="CJ68" i="2"/>
  <c r="CI69" i="2"/>
  <c r="CJ69" i="2"/>
  <c r="CI70" i="2"/>
  <c r="CJ70" i="2"/>
  <c r="CI71" i="2"/>
  <c r="CJ71" i="2"/>
  <c r="CI72" i="2"/>
  <c r="CJ72" i="2"/>
  <c r="CI73" i="2"/>
  <c r="CJ73" i="2"/>
  <c r="CI74" i="2"/>
  <c r="CJ74" i="2"/>
  <c r="CI75" i="2"/>
  <c r="CJ75" i="2"/>
  <c r="CI76" i="2"/>
  <c r="CJ76" i="2"/>
  <c r="CI77" i="2"/>
  <c r="CJ77" i="2"/>
  <c r="CI78" i="2"/>
  <c r="CJ78" i="2"/>
  <c r="CI79" i="2"/>
  <c r="CJ79" i="2"/>
  <c r="CI80" i="2"/>
  <c r="CJ80" i="2"/>
  <c r="CI81" i="2"/>
  <c r="CJ81" i="2"/>
  <c r="CI82" i="2"/>
  <c r="CJ82" i="2"/>
  <c r="CI83" i="2"/>
  <c r="CJ83" i="2"/>
  <c r="CI84" i="2"/>
  <c r="CJ84" i="2"/>
  <c r="CI85" i="2"/>
  <c r="CJ85" i="2"/>
  <c r="CI86" i="2"/>
  <c r="CJ86" i="2"/>
  <c r="CI87" i="2"/>
  <c r="CJ87" i="2"/>
  <c r="CI88" i="2"/>
  <c r="CJ88" i="2"/>
  <c r="CI89" i="2"/>
  <c r="CJ89" i="2"/>
  <c r="CI90" i="2"/>
  <c r="CJ90" i="2"/>
  <c r="CI91" i="2"/>
  <c r="CJ91" i="2"/>
  <c r="CI92" i="2"/>
  <c r="CJ92" i="2"/>
  <c r="CI93" i="2"/>
  <c r="CJ93" i="2"/>
  <c r="CI94" i="2"/>
  <c r="CJ94" i="2"/>
  <c r="CI95" i="2"/>
  <c r="CJ95" i="2"/>
  <c r="CI96" i="2"/>
  <c r="CJ96" i="2"/>
  <c r="CI97" i="2"/>
  <c r="CJ97" i="2"/>
  <c r="CI98" i="2"/>
  <c r="CJ98" i="2"/>
  <c r="CI99" i="2"/>
  <c r="CJ99" i="2"/>
  <c r="CI100" i="2"/>
  <c r="CJ100" i="2"/>
  <c r="CI101" i="2"/>
  <c r="CJ101" i="2"/>
  <c r="CI102" i="2"/>
  <c r="CJ102" i="2"/>
  <c r="CI103" i="2"/>
  <c r="CJ103" i="2"/>
  <c r="CI104" i="2"/>
  <c r="CJ104" i="2"/>
  <c r="CI105" i="2"/>
  <c r="CJ105" i="2"/>
  <c r="CI106" i="2"/>
  <c r="CJ106" i="2"/>
  <c r="CI107" i="2"/>
  <c r="CJ107" i="2"/>
  <c r="CI108" i="2"/>
  <c r="CJ108" i="2"/>
  <c r="CI109" i="2"/>
  <c r="CJ109" i="2"/>
  <c r="CI110" i="2"/>
  <c r="CJ110" i="2"/>
  <c r="CI111" i="2"/>
  <c r="CJ111" i="2"/>
  <c r="CI112" i="2"/>
  <c r="CJ112" i="2"/>
  <c r="CI113" i="2"/>
  <c r="CJ113" i="2"/>
  <c r="CI114" i="2"/>
  <c r="CJ114" i="2"/>
  <c r="CI115" i="2"/>
  <c r="CJ115" i="2"/>
  <c r="CI116" i="2"/>
  <c r="CJ116" i="2"/>
  <c r="CI117" i="2"/>
  <c r="CJ117" i="2"/>
  <c r="CI118" i="2"/>
  <c r="CJ118" i="2"/>
  <c r="CI119" i="2"/>
  <c r="CJ119" i="2"/>
  <c r="CI120" i="2"/>
  <c r="CJ120" i="2"/>
  <c r="CI121" i="2"/>
  <c r="CJ121" i="2"/>
  <c r="CI122" i="2"/>
  <c r="CJ122" i="2"/>
  <c r="CI123" i="2"/>
  <c r="CJ123" i="2"/>
  <c r="CI124" i="2"/>
  <c r="CJ124" i="2"/>
  <c r="CI125" i="2"/>
  <c r="CJ125" i="2"/>
  <c r="CI126" i="2"/>
  <c r="CJ126" i="2"/>
  <c r="CI127" i="2"/>
  <c r="CJ127" i="2"/>
  <c r="CI128" i="2"/>
  <c r="CJ128" i="2"/>
  <c r="CI129" i="2"/>
  <c r="CJ129" i="2"/>
  <c r="CI130" i="2"/>
  <c r="CJ130" i="2"/>
  <c r="CI131" i="2"/>
  <c r="CJ131" i="2"/>
  <c r="CI132" i="2"/>
  <c r="CJ132" i="2"/>
  <c r="CI133" i="2"/>
  <c r="CJ133" i="2"/>
  <c r="CI134" i="2"/>
  <c r="CJ134" i="2"/>
  <c r="CI135" i="2"/>
  <c r="CJ135" i="2"/>
  <c r="CI136" i="2"/>
  <c r="CJ136" i="2"/>
  <c r="CI137" i="2"/>
  <c r="CJ137" i="2"/>
  <c r="CI138" i="2"/>
  <c r="CJ138" i="2"/>
  <c r="CI139" i="2"/>
  <c r="CJ139" i="2"/>
  <c r="CI140" i="2"/>
  <c r="CJ140" i="2"/>
  <c r="CI141" i="2"/>
  <c r="CJ141" i="2"/>
  <c r="CI142" i="2"/>
  <c r="CJ142" i="2"/>
  <c r="CI143" i="2"/>
  <c r="CJ143" i="2"/>
  <c r="CI144" i="2"/>
  <c r="CJ144" i="2"/>
  <c r="CI145" i="2"/>
  <c r="CJ145" i="2"/>
  <c r="CI146" i="2"/>
  <c r="CJ146" i="2"/>
  <c r="CI147" i="2"/>
  <c r="CJ147" i="2"/>
  <c r="CI148" i="2"/>
  <c r="CJ148" i="2"/>
  <c r="CI149" i="2"/>
  <c r="CJ149" i="2"/>
  <c r="CI150" i="2"/>
  <c r="CJ150" i="2"/>
  <c r="CI151" i="2"/>
  <c r="CJ151" i="2"/>
  <c r="CI152" i="2"/>
  <c r="CJ152" i="2"/>
  <c r="CI153" i="2"/>
  <c r="CJ153" i="2"/>
  <c r="CI154" i="2"/>
  <c r="CJ154" i="2"/>
  <c r="CI155" i="2"/>
  <c r="CJ155" i="2"/>
  <c r="CI156" i="2"/>
  <c r="CJ156" i="2"/>
  <c r="CI157" i="2"/>
  <c r="CJ157" i="2"/>
  <c r="CI158" i="2"/>
  <c r="CJ158" i="2"/>
  <c r="CI159" i="2"/>
  <c r="CJ159" i="2"/>
  <c r="CI160" i="2"/>
  <c r="CJ160" i="2"/>
  <c r="CI161" i="2"/>
  <c r="CJ161" i="2"/>
  <c r="CI162" i="2"/>
  <c r="CJ162" i="2"/>
  <c r="CI163" i="2"/>
  <c r="CJ163" i="2"/>
  <c r="CI164" i="2"/>
  <c r="CJ164" i="2"/>
  <c r="CI165" i="2"/>
  <c r="CJ165" i="2"/>
  <c r="CI166" i="2"/>
  <c r="CJ166" i="2"/>
  <c r="CI167" i="2"/>
  <c r="CJ167" i="2"/>
  <c r="CI168" i="2"/>
  <c r="CJ168" i="2"/>
  <c r="CI169" i="2"/>
  <c r="CJ169" i="2"/>
  <c r="CI170" i="2"/>
  <c r="CJ170" i="2"/>
  <c r="CI171" i="2"/>
  <c r="CJ171" i="2"/>
  <c r="CI172" i="2"/>
  <c r="CJ172" i="2"/>
  <c r="CI173" i="2"/>
  <c r="CJ173" i="2"/>
  <c r="CI174" i="2"/>
  <c r="CJ174" i="2"/>
  <c r="CI175" i="2"/>
  <c r="CJ175" i="2"/>
  <c r="CI176" i="2"/>
  <c r="CJ176" i="2"/>
  <c r="CI177" i="2"/>
  <c r="CJ177" i="2"/>
  <c r="CI178" i="2"/>
  <c r="CJ178" i="2"/>
  <c r="CI179" i="2"/>
  <c r="CJ179" i="2"/>
  <c r="CI180" i="2"/>
  <c r="CJ180" i="2"/>
  <c r="CI181" i="2"/>
  <c r="CJ181" i="2"/>
  <c r="CI182" i="2"/>
  <c r="CJ182" i="2"/>
  <c r="CI183" i="2"/>
  <c r="CJ183" i="2"/>
  <c r="CI184" i="2"/>
  <c r="CJ184" i="2"/>
  <c r="CI185" i="2"/>
  <c r="CJ185" i="2"/>
  <c r="CI186" i="2"/>
  <c r="CJ186" i="2"/>
  <c r="CI187" i="2"/>
  <c r="CJ187" i="2"/>
  <c r="CI188" i="2"/>
  <c r="CJ188" i="2"/>
  <c r="CI189" i="2"/>
  <c r="CJ189" i="2"/>
  <c r="CI190" i="2"/>
  <c r="CJ190" i="2"/>
  <c r="CI191" i="2"/>
  <c r="CJ191" i="2"/>
  <c r="CI192" i="2"/>
  <c r="CJ192" i="2"/>
  <c r="CI193" i="2"/>
  <c r="CJ193" i="2"/>
  <c r="CI194" i="2"/>
  <c r="CJ194" i="2"/>
  <c r="CI195" i="2"/>
  <c r="CJ195" i="2"/>
  <c r="CI196" i="2"/>
  <c r="CJ196" i="2"/>
  <c r="CI197" i="2"/>
  <c r="CJ197" i="2"/>
  <c r="CI198" i="2"/>
  <c r="CJ198" i="2"/>
  <c r="CI199" i="2"/>
  <c r="CJ199" i="2"/>
  <c r="CI200" i="2"/>
  <c r="CJ200" i="2"/>
  <c r="CI201" i="2"/>
  <c r="CJ201" i="2"/>
  <c r="CI202" i="2"/>
  <c r="CJ202" i="2"/>
  <c r="CI203" i="2"/>
  <c r="CJ203" i="2"/>
  <c r="CI204" i="2"/>
  <c r="CJ204" i="2"/>
  <c r="CI205" i="2"/>
  <c r="CJ205" i="2"/>
  <c r="CI206" i="2"/>
  <c r="CJ206" i="2"/>
  <c r="CI207" i="2"/>
  <c r="CJ207" i="2"/>
  <c r="CI208" i="2"/>
  <c r="CJ208" i="2"/>
  <c r="CI209" i="2"/>
  <c r="CJ209" i="2"/>
  <c r="CI210" i="2"/>
  <c r="CJ210" i="2"/>
  <c r="CI211" i="2"/>
  <c r="CJ211" i="2"/>
  <c r="CI212" i="2"/>
  <c r="CJ212" i="2"/>
  <c r="CI213" i="2"/>
  <c r="CJ213" i="2"/>
  <c r="CI214" i="2"/>
  <c r="CJ214" i="2"/>
  <c r="CI215" i="2"/>
  <c r="CJ215" i="2"/>
  <c r="CI216" i="2"/>
  <c r="CJ216" i="2"/>
  <c r="CI217" i="2"/>
  <c r="CJ217" i="2"/>
  <c r="CI218" i="2"/>
  <c r="CJ218" i="2"/>
  <c r="CI219" i="2"/>
  <c r="CJ219" i="2"/>
  <c r="CI220" i="2"/>
  <c r="CJ220" i="2"/>
  <c r="CI221" i="2"/>
  <c r="CJ221" i="2"/>
  <c r="CI222" i="2"/>
  <c r="CJ222" i="2"/>
  <c r="CI223" i="2"/>
  <c r="CJ223" i="2"/>
  <c r="CI224" i="2"/>
  <c r="CJ224" i="2"/>
  <c r="CI225" i="2"/>
  <c r="CJ225" i="2"/>
  <c r="CI226" i="2"/>
  <c r="CJ226" i="2"/>
  <c r="CI227" i="2"/>
  <c r="CJ227" i="2"/>
  <c r="CI228" i="2"/>
  <c r="CJ228" i="2"/>
  <c r="CI229" i="2"/>
  <c r="CJ229" i="2"/>
  <c r="CI230" i="2"/>
  <c r="CJ230" i="2"/>
  <c r="CI231" i="2"/>
  <c r="CJ231" i="2"/>
  <c r="CI232" i="2"/>
  <c r="CJ232" i="2"/>
  <c r="CI233" i="2"/>
  <c r="CJ233" i="2"/>
  <c r="CI234" i="2"/>
  <c r="CJ234" i="2"/>
  <c r="CI235" i="2"/>
  <c r="CJ235" i="2"/>
  <c r="CI236" i="2"/>
  <c r="CJ236" i="2"/>
  <c r="CI237" i="2"/>
  <c r="CJ237" i="2"/>
  <c r="CI238" i="2"/>
  <c r="CJ238" i="2"/>
  <c r="CI239" i="2"/>
  <c r="CJ239" i="2"/>
  <c r="CI240" i="2"/>
  <c r="CJ240" i="2"/>
  <c r="CI241" i="2"/>
  <c r="CJ241" i="2"/>
  <c r="CI242" i="2"/>
  <c r="CJ242" i="2"/>
  <c r="CI243" i="2"/>
  <c r="CJ243" i="2"/>
  <c r="CI244" i="2"/>
  <c r="CJ244" i="2"/>
  <c r="CI245" i="2"/>
  <c r="CJ245" i="2"/>
  <c r="CI246" i="2"/>
  <c r="CJ246" i="2"/>
  <c r="CI247" i="2"/>
  <c r="CJ247" i="2"/>
  <c r="CK5" i="2"/>
  <c r="CK6" i="2"/>
  <c r="CK7" i="2"/>
  <c r="CK8" i="2"/>
  <c r="CK9" i="2"/>
  <c r="CK10" i="2"/>
  <c r="CK11" i="2"/>
  <c r="CK12" i="2"/>
  <c r="CK13" i="2"/>
  <c r="CK14" i="2"/>
  <c r="CK15" i="2"/>
  <c r="CK16" i="2"/>
  <c r="CK17" i="2"/>
  <c r="CK18" i="2"/>
  <c r="CK19" i="2"/>
  <c r="CK20" i="2"/>
  <c r="CK21" i="2"/>
  <c r="CK22" i="2"/>
  <c r="CK23" i="2"/>
  <c r="CK24" i="2"/>
  <c r="CK25" i="2"/>
  <c r="CK26" i="2"/>
  <c r="CK27" i="2"/>
  <c r="CK28" i="2"/>
  <c r="CK29" i="2"/>
  <c r="CK30" i="2"/>
  <c r="CK31" i="2"/>
  <c r="CK32" i="2"/>
  <c r="CK33" i="2"/>
  <c r="CK34" i="2"/>
  <c r="CK35" i="2"/>
  <c r="CK36" i="2"/>
  <c r="CK37" i="2"/>
  <c r="CK38" i="2"/>
  <c r="CK39" i="2"/>
  <c r="CK40" i="2"/>
  <c r="CK41" i="2"/>
  <c r="CK42" i="2"/>
  <c r="CK43" i="2"/>
  <c r="CK44" i="2"/>
  <c r="CK45" i="2"/>
  <c r="CK46" i="2"/>
  <c r="CK47" i="2"/>
  <c r="CK48" i="2"/>
  <c r="CK49" i="2"/>
  <c r="CK50" i="2"/>
  <c r="CK51" i="2"/>
  <c r="CK52" i="2"/>
  <c r="CK53" i="2"/>
  <c r="CK54" i="2"/>
  <c r="CK55" i="2"/>
  <c r="CK56" i="2"/>
  <c r="CK57" i="2"/>
  <c r="CK58" i="2"/>
  <c r="CK59" i="2"/>
  <c r="CK60" i="2"/>
  <c r="CK61" i="2"/>
  <c r="CK62" i="2"/>
  <c r="CK63" i="2"/>
  <c r="CK64" i="2"/>
  <c r="CK65" i="2"/>
  <c r="CK66" i="2"/>
  <c r="CK67" i="2"/>
  <c r="CK68" i="2"/>
  <c r="CK69" i="2"/>
  <c r="CK70" i="2"/>
  <c r="CK71" i="2"/>
  <c r="CK72" i="2"/>
  <c r="CK73" i="2"/>
  <c r="CK74" i="2"/>
  <c r="CK75" i="2"/>
  <c r="CK76" i="2"/>
  <c r="CK77" i="2"/>
  <c r="CK78" i="2"/>
  <c r="CK79" i="2"/>
  <c r="CK80" i="2"/>
  <c r="CK81" i="2"/>
  <c r="CK82" i="2"/>
  <c r="CK83" i="2"/>
  <c r="CK84" i="2"/>
  <c r="CK85" i="2"/>
  <c r="CK86" i="2"/>
  <c r="CK87" i="2"/>
  <c r="CK88" i="2"/>
  <c r="CK89" i="2"/>
  <c r="CK90" i="2"/>
  <c r="CK91" i="2"/>
  <c r="CK92" i="2"/>
  <c r="CK93" i="2"/>
  <c r="CK94" i="2"/>
  <c r="CK95" i="2"/>
  <c r="CK96" i="2"/>
  <c r="CK97" i="2"/>
  <c r="CK98" i="2"/>
  <c r="CK99" i="2"/>
  <c r="CK100" i="2"/>
  <c r="CK101" i="2"/>
  <c r="CK102" i="2"/>
  <c r="CK103" i="2"/>
  <c r="CK104" i="2"/>
  <c r="CK105" i="2"/>
  <c r="CK106" i="2"/>
  <c r="CK107" i="2"/>
  <c r="CK108" i="2"/>
  <c r="CK109" i="2"/>
  <c r="CK110" i="2"/>
  <c r="CK111" i="2"/>
  <c r="CK112" i="2"/>
  <c r="CK113" i="2"/>
  <c r="CK114" i="2"/>
  <c r="CK115" i="2"/>
  <c r="CK116" i="2"/>
  <c r="CK117" i="2"/>
  <c r="CK118" i="2"/>
  <c r="CK119" i="2"/>
  <c r="CK120" i="2"/>
  <c r="CK121" i="2"/>
  <c r="CK122" i="2"/>
  <c r="CK123" i="2"/>
  <c r="CK124" i="2"/>
  <c r="CK125" i="2"/>
  <c r="CK126" i="2"/>
  <c r="CK127" i="2"/>
  <c r="CK128" i="2"/>
  <c r="CK129" i="2"/>
  <c r="CK130" i="2"/>
  <c r="CK131" i="2"/>
  <c r="CK132" i="2"/>
  <c r="CK133" i="2"/>
  <c r="CK134" i="2"/>
  <c r="CK135" i="2"/>
  <c r="CK136" i="2"/>
  <c r="CK137" i="2"/>
  <c r="CK138" i="2"/>
  <c r="CK139" i="2"/>
  <c r="CK140" i="2"/>
  <c r="CK141" i="2"/>
  <c r="CK142" i="2"/>
  <c r="CK143" i="2"/>
  <c r="CK144" i="2"/>
  <c r="CK145" i="2"/>
  <c r="CK146" i="2"/>
  <c r="CK147" i="2"/>
  <c r="CK148" i="2"/>
  <c r="CK149" i="2"/>
  <c r="CK150" i="2"/>
  <c r="CK151" i="2"/>
  <c r="CK152" i="2"/>
  <c r="CK153" i="2"/>
  <c r="CK154" i="2"/>
  <c r="CK155" i="2"/>
  <c r="CK156" i="2"/>
  <c r="CK157" i="2"/>
  <c r="CK158" i="2"/>
  <c r="CK159" i="2"/>
  <c r="CK160" i="2"/>
  <c r="CK161" i="2"/>
  <c r="CK162" i="2"/>
  <c r="CK163" i="2"/>
  <c r="CK164" i="2"/>
  <c r="CK165" i="2"/>
  <c r="CK166" i="2"/>
  <c r="CK167" i="2"/>
  <c r="CK168" i="2"/>
  <c r="CK169" i="2"/>
  <c r="CK170" i="2"/>
  <c r="CK171" i="2"/>
  <c r="CK172" i="2"/>
  <c r="CK173" i="2"/>
  <c r="CK174" i="2"/>
  <c r="CK175" i="2"/>
  <c r="CK176" i="2"/>
  <c r="CK177" i="2"/>
  <c r="CK178" i="2"/>
  <c r="CK179" i="2"/>
  <c r="CK180" i="2"/>
  <c r="CK181" i="2"/>
  <c r="CK182" i="2"/>
  <c r="CK183" i="2"/>
  <c r="CK184" i="2"/>
  <c r="CK185" i="2"/>
  <c r="CK186" i="2"/>
  <c r="CK187" i="2"/>
  <c r="CK188" i="2"/>
  <c r="CK189" i="2"/>
  <c r="CK190" i="2"/>
  <c r="CK191" i="2"/>
  <c r="CK192" i="2"/>
  <c r="CK193" i="2"/>
  <c r="CK194" i="2"/>
  <c r="CK195" i="2"/>
  <c r="CK196" i="2"/>
  <c r="CK197" i="2"/>
  <c r="CK198" i="2"/>
  <c r="CK199" i="2"/>
  <c r="CK200" i="2"/>
  <c r="CK201" i="2"/>
  <c r="CK202" i="2"/>
  <c r="CK203" i="2"/>
  <c r="CK204" i="2"/>
  <c r="CK205" i="2"/>
  <c r="CK206" i="2"/>
  <c r="CK207" i="2"/>
  <c r="CK208" i="2"/>
  <c r="CK209" i="2"/>
  <c r="CK210" i="2"/>
  <c r="CK211" i="2"/>
  <c r="CK212" i="2"/>
  <c r="CK213" i="2"/>
  <c r="CK214" i="2"/>
  <c r="CK215" i="2"/>
  <c r="CK216" i="2"/>
  <c r="CK217" i="2"/>
  <c r="CK218" i="2"/>
  <c r="CK219" i="2"/>
  <c r="CK220" i="2"/>
  <c r="CK221" i="2"/>
  <c r="CK222" i="2"/>
  <c r="CK223" i="2"/>
  <c r="CK224" i="2"/>
  <c r="CK225" i="2"/>
  <c r="CK226" i="2"/>
  <c r="CK227" i="2"/>
  <c r="CK228" i="2"/>
  <c r="CK229" i="2"/>
  <c r="CK230" i="2"/>
  <c r="CK231" i="2"/>
  <c r="CK232" i="2"/>
  <c r="CK233" i="2"/>
  <c r="CK234" i="2"/>
  <c r="CK235" i="2"/>
  <c r="CK236" i="2"/>
  <c r="CK237" i="2"/>
  <c r="CK238" i="2"/>
  <c r="CK239" i="2"/>
  <c r="CK240" i="2"/>
  <c r="CK241" i="2"/>
  <c r="CK242" i="2"/>
  <c r="CK243" i="2"/>
  <c r="CK244" i="2"/>
  <c r="CK245" i="2"/>
  <c r="CK246" i="2"/>
  <c r="CK247" i="2"/>
  <c r="CP4" i="2"/>
  <c r="CP5" i="2"/>
  <c r="CP6" i="2"/>
  <c r="CP7" i="2"/>
  <c r="CP8" i="2"/>
  <c r="AK13" i="2"/>
  <c r="AO13" i="2"/>
  <c r="AZ13" i="2"/>
  <c r="AK14" i="2"/>
  <c r="AO14" i="2"/>
  <c r="AZ14" i="2"/>
  <c r="AK17" i="2"/>
  <c r="AO17" i="2"/>
  <c r="AZ17" i="2"/>
  <c r="AK18" i="2"/>
  <c r="AO18" i="2"/>
  <c r="AZ18" i="2"/>
  <c r="AK19" i="2"/>
  <c r="AO19" i="2"/>
  <c r="AZ19" i="2"/>
  <c r="AK21" i="2"/>
  <c r="AO21" i="2"/>
  <c r="AZ21" i="2"/>
  <c r="AK23" i="2"/>
  <c r="AO23" i="2"/>
  <c r="AZ23" i="2"/>
  <c r="AK26" i="2"/>
  <c r="AO26" i="2"/>
  <c r="AZ26" i="2"/>
  <c r="AK28" i="2"/>
  <c r="AO28" i="2"/>
  <c r="AZ28" i="2"/>
  <c r="AK63" i="2"/>
  <c r="AO63" i="2"/>
  <c r="AZ63" i="2"/>
  <c r="AK66" i="2"/>
  <c r="AO66" i="2"/>
  <c r="AZ66" i="2"/>
  <c r="AK67" i="2"/>
  <c r="AO67" i="2"/>
  <c r="AZ67" i="2"/>
  <c r="AK68" i="2"/>
  <c r="AO68" i="2"/>
  <c r="AZ68" i="2"/>
  <c r="AK72" i="2"/>
  <c r="AO72" i="2"/>
  <c r="AZ72" i="2"/>
  <c r="AK75" i="2"/>
  <c r="AO75" i="2"/>
  <c r="AZ75" i="2"/>
  <c r="AK76" i="2"/>
  <c r="AO76" i="2"/>
  <c r="AZ76" i="2"/>
  <c r="CQ4" i="2"/>
  <c r="BA13" i="2"/>
  <c r="BA14" i="2"/>
  <c r="BA17" i="2"/>
  <c r="BA18" i="2"/>
  <c r="BA19" i="2"/>
  <c r="BA21" i="2"/>
  <c r="BA23" i="2"/>
  <c r="BA26" i="2"/>
  <c r="BA28" i="2"/>
  <c r="BA63" i="2"/>
  <c r="BA66" i="2"/>
  <c r="BA67" i="2"/>
  <c r="BA68" i="2"/>
  <c r="BA72" i="2"/>
  <c r="BA75" i="2"/>
  <c r="BA76" i="2"/>
  <c r="CQ5" i="2"/>
  <c r="CQ6" i="2"/>
  <c r="CQ7" i="2"/>
  <c r="CQ8" i="2"/>
  <c r="G9" i="4"/>
  <c r="G8" i="4"/>
  <c r="G3" i="4"/>
  <c r="G4" i="4"/>
  <c r="G5" i="4"/>
  <c r="G6" i="4"/>
  <c r="G7" i="4"/>
  <c r="G2" i="4"/>
  <c r="BF4" i="2"/>
  <c r="BF5" i="2"/>
  <c r="AM66" i="2"/>
  <c r="AX66" i="2"/>
  <c r="BN5" i="2"/>
  <c r="CB5" i="2"/>
  <c r="AJ66" i="2"/>
  <c r="AN66" i="2"/>
  <c r="AY66" i="2"/>
  <c r="BO5" i="2"/>
  <c r="CC5" i="2"/>
  <c r="BP5" i="2"/>
  <c r="CD5" i="2"/>
  <c r="BQ5" i="2"/>
  <c r="CE5" i="2"/>
  <c r="BF6" i="2"/>
  <c r="AM76" i="2"/>
  <c r="AX76" i="2"/>
  <c r="BN6" i="2"/>
  <c r="CB6" i="2"/>
  <c r="AJ76" i="2"/>
  <c r="AN76" i="2"/>
  <c r="AY76" i="2"/>
  <c r="BO6" i="2"/>
  <c r="CC6" i="2"/>
  <c r="BP6" i="2"/>
  <c r="CD6" i="2"/>
  <c r="BQ6" i="2"/>
  <c r="CE6" i="2"/>
  <c r="BF7" i="2"/>
  <c r="AM75" i="2"/>
  <c r="AX75" i="2"/>
  <c r="BN7" i="2"/>
  <c r="CB7" i="2"/>
  <c r="AJ75" i="2"/>
  <c r="AN75" i="2"/>
  <c r="AY75" i="2"/>
  <c r="BO7" i="2"/>
  <c r="CC7" i="2"/>
  <c r="BP7" i="2"/>
  <c r="CD7" i="2"/>
  <c r="BQ7" i="2"/>
  <c r="CE7" i="2"/>
  <c r="BF8" i="2"/>
  <c r="AM13" i="2"/>
  <c r="AX13" i="2"/>
  <c r="BN8" i="2"/>
  <c r="CB8" i="2"/>
  <c r="AJ13" i="2"/>
  <c r="AN13" i="2"/>
  <c r="AY13" i="2"/>
  <c r="BO8" i="2"/>
  <c r="CC8" i="2"/>
  <c r="BP8" i="2"/>
  <c r="CD8" i="2"/>
  <c r="BQ8" i="2"/>
  <c r="CE8" i="2"/>
  <c r="BF9" i="2"/>
  <c r="AM28" i="2"/>
  <c r="AX28" i="2"/>
  <c r="BN9" i="2"/>
  <c r="CB9" i="2"/>
  <c r="AJ28" i="2"/>
  <c r="AN28" i="2"/>
  <c r="AY28" i="2"/>
  <c r="BO9" i="2"/>
  <c r="CC9" i="2"/>
  <c r="BP9" i="2"/>
  <c r="CD9" i="2"/>
  <c r="BQ9" i="2"/>
  <c r="CE9" i="2"/>
  <c r="BF10" i="2"/>
  <c r="AM14" i="2"/>
  <c r="AX14" i="2"/>
  <c r="BN10" i="2"/>
  <c r="CB10" i="2"/>
  <c r="AJ14" i="2"/>
  <c r="AN14" i="2"/>
  <c r="AY14" i="2"/>
  <c r="BO10" i="2"/>
  <c r="CC10" i="2"/>
  <c r="BP10" i="2"/>
  <c r="CD10" i="2"/>
  <c r="BQ10" i="2"/>
  <c r="CE10" i="2"/>
  <c r="BF11" i="2"/>
  <c r="BF12" i="2"/>
  <c r="BF13" i="2"/>
  <c r="AM63" i="2"/>
  <c r="AX63" i="2"/>
  <c r="BN13" i="2"/>
  <c r="CB11" i="2"/>
  <c r="AJ63" i="2"/>
  <c r="AN63" i="2"/>
  <c r="AY63" i="2"/>
  <c r="BO13" i="2"/>
  <c r="CC11" i="2"/>
  <c r="BP13" i="2"/>
  <c r="CD11" i="2"/>
  <c r="BQ13" i="2"/>
  <c r="CE11" i="2"/>
  <c r="BF14" i="2"/>
  <c r="BF15" i="2"/>
  <c r="AM17" i="2"/>
  <c r="AX17" i="2"/>
  <c r="BN15" i="2"/>
  <c r="CB12" i="2"/>
  <c r="AJ17" i="2"/>
  <c r="AN17" i="2"/>
  <c r="AY17" i="2"/>
  <c r="BO15" i="2"/>
  <c r="CC12" i="2"/>
  <c r="BP15" i="2"/>
  <c r="CD12" i="2"/>
  <c r="BQ15" i="2"/>
  <c r="CE12" i="2"/>
  <c r="BF16" i="2"/>
  <c r="AM72" i="2"/>
  <c r="AX72" i="2"/>
  <c r="BN16" i="2"/>
  <c r="CB13" i="2"/>
  <c r="AJ72" i="2"/>
  <c r="AN72" i="2"/>
  <c r="AY72" i="2"/>
  <c r="BO16" i="2"/>
  <c r="CC13" i="2"/>
  <c r="BP16" i="2"/>
  <c r="CD13" i="2"/>
  <c r="BQ16" i="2"/>
  <c r="CE13" i="2"/>
  <c r="BF17" i="2"/>
  <c r="BF18" i="2"/>
  <c r="BF19" i="2"/>
  <c r="AM21" i="2"/>
  <c r="AX21" i="2"/>
  <c r="BN19" i="2"/>
  <c r="CB14" i="2"/>
  <c r="AJ21" i="2"/>
  <c r="AN21" i="2"/>
  <c r="AY21" i="2"/>
  <c r="BO19" i="2"/>
  <c r="CC14" i="2"/>
  <c r="BP19" i="2"/>
  <c r="CD14" i="2"/>
  <c r="BQ19" i="2"/>
  <c r="CE14" i="2"/>
  <c r="BF20" i="2"/>
  <c r="AM19" i="2"/>
  <c r="AX19" i="2"/>
  <c r="BN20" i="2"/>
  <c r="CB15" i="2"/>
  <c r="AJ19" i="2"/>
  <c r="AN19" i="2"/>
  <c r="AY19" i="2"/>
  <c r="BO20" i="2"/>
  <c r="CC15" i="2"/>
  <c r="BP20" i="2"/>
  <c r="CD15" i="2"/>
  <c r="BQ20" i="2"/>
  <c r="CE15" i="2"/>
  <c r="BF21" i="2"/>
  <c r="AM26" i="2"/>
  <c r="AX26" i="2"/>
  <c r="BN21" i="2"/>
  <c r="CB16" i="2"/>
  <c r="AJ26" i="2"/>
  <c r="AN26" i="2"/>
  <c r="AY26" i="2"/>
  <c r="BO21" i="2"/>
  <c r="CC16" i="2"/>
  <c r="BP21" i="2"/>
  <c r="CD16" i="2"/>
  <c r="BQ21" i="2"/>
  <c r="CE16" i="2"/>
  <c r="BF22" i="2"/>
  <c r="AM18" i="2"/>
  <c r="AX18" i="2"/>
  <c r="BN22" i="2"/>
  <c r="CB17" i="2"/>
  <c r="AJ18" i="2"/>
  <c r="AN18" i="2"/>
  <c r="AY18" i="2"/>
  <c r="BO22" i="2"/>
  <c r="CC17" i="2"/>
  <c r="BP22" i="2"/>
  <c r="CD17" i="2"/>
  <c r="BQ22" i="2"/>
  <c r="CE17" i="2"/>
  <c r="BF23" i="2"/>
  <c r="BF24" i="2"/>
  <c r="BF25" i="2"/>
  <c r="AM23" i="2"/>
  <c r="AX23" i="2"/>
  <c r="BN25" i="2"/>
  <c r="CB18" i="2"/>
  <c r="AJ23" i="2"/>
  <c r="AN23" i="2"/>
  <c r="AY23" i="2"/>
  <c r="BO25" i="2"/>
  <c r="CC18" i="2"/>
  <c r="BP25" i="2"/>
  <c r="CD18" i="2"/>
  <c r="BQ25" i="2"/>
  <c r="CE18" i="2"/>
  <c r="BF26" i="2"/>
  <c r="AM68" i="2"/>
  <c r="AX68" i="2"/>
  <c r="BN26" i="2"/>
  <c r="CB19" i="2"/>
  <c r="AJ68" i="2"/>
  <c r="AN68" i="2"/>
  <c r="AY68" i="2"/>
  <c r="BO26" i="2"/>
  <c r="CC19" i="2"/>
  <c r="BP26" i="2"/>
  <c r="CD19" i="2"/>
  <c r="BQ26" i="2"/>
  <c r="CE19" i="2"/>
  <c r="BF27" i="2"/>
  <c r="AM22" i="2"/>
  <c r="AX22" i="2"/>
  <c r="BN27" i="2"/>
  <c r="CB20" i="2"/>
  <c r="AJ22" i="2"/>
  <c r="AN22" i="2"/>
  <c r="AY22" i="2"/>
  <c r="BO27" i="2"/>
  <c r="CC20" i="2"/>
  <c r="AK22" i="2"/>
  <c r="AO22" i="2"/>
  <c r="AZ22" i="2"/>
  <c r="BP27" i="2"/>
  <c r="CD20" i="2"/>
  <c r="BA22" i="2"/>
  <c r="BQ27" i="2"/>
  <c r="CE20" i="2"/>
  <c r="BF28" i="2"/>
  <c r="BF29" i="2"/>
  <c r="AM70" i="2"/>
  <c r="AX70" i="2"/>
  <c r="BN29" i="2"/>
  <c r="CB21" i="2"/>
  <c r="AJ70" i="2"/>
  <c r="AN70" i="2"/>
  <c r="AY70" i="2"/>
  <c r="BO29" i="2"/>
  <c r="CC21" i="2"/>
  <c r="AK70" i="2"/>
  <c r="AO70" i="2"/>
  <c r="AZ70" i="2"/>
  <c r="BP29" i="2"/>
  <c r="CD21" i="2"/>
  <c r="BA70" i="2"/>
  <c r="BQ29" i="2"/>
  <c r="CE21" i="2"/>
  <c r="BF30" i="2"/>
  <c r="BF31" i="2"/>
  <c r="AM25" i="2"/>
  <c r="AX25" i="2"/>
  <c r="BN31" i="2"/>
  <c r="CB22" i="2"/>
  <c r="AJ25" i="2"/>
  <c r="AN25" i="2"/>
  <c r="AY25" i="2"/>
  <c r="BO31" i="2"/>
  <c r="CC22" i="2"/>
  <c r="AK25" i="2"/>
  <c r="AO25" i="2"/>
  <c r="AZ25" i="2"/>
  <c r="BP31" i="2"/>
  <c r="CD22" i="2"/>
  <c r="BA25" i="2"/>
  <c r="BQ31" i="2"/>
  <c r="CE22" i="2"/>
  <c r="BF32" i="2"/>
  <c r="BF33" i="2"/>
  <c r="BF34" i="2"/>
  <c r="BF35" i="2"/>
  <c r="BG4" i="2"/>
  <c r="BH4" i="2"/>
  <c r="BI4" i="2"/>
  <c r="BJ4" i="2"/>
  <c r="BK4" i="2"/>
  <c r="BL4" i="2"/>
  <c r="BM4" i="2"/>
  <c r="AM67" i="2"/>
  <c r="AX67" i="2"/>
  <c r="BN4" i="2"/>
  <c r="AJ67" i="2"/>
  <c r="AN67" i="2"/>
  <c r="AY67" i="2"/>
  <c r="BO4" i="2"/>
  <c r="BP4" i="2"/>
  <c r="BQ4" i="2"/>
  <c r="BG5" i="2"/>
  <c r="BH5" i="2"/>
  <c r="BI5" i="2"/>
  <c r="BJ5" i="2"/>
  <c r="BK5" i="2"/>
  <c r="BL5" i="2"/>
  <c r="BM5" i="2"/>
  <c r="BG6" i="2"/>
  <c r="BH6" i="2"/>
  <c r="BI6" i="2"/>
  <c r="BJ6" i="2"/>
  <c r="BK6" i="2"/>
  <c r="BL6" i="2"/>
  <c r="BM6" i="2"/>
  <c r="BG7" i="2"/>
  <c r="BH7" i="2"/>
  <c r="BI7" i="2"/>
  <c r="BJ7" i="2"/>
  <c r="BK7" i="2"/>
  <c r="BL7" i="2"/>
  <c r="BM7" i="2"/>
  <c r="BG8" i="2"/>
  <c r="BH8" i="2"/>
  <c r="BI8" i="2"/>
  <c r="BJ8" i="2"/>
  <c r="BK8" i="2"/>
  <c r="BL8" i="2"/>
  <c r="BM8" i="2"/>
  <c r="BG9" i="2"/>
  <c r="BH9" i="2"/>
  <c r="BI9" i="2"/>
  <c r="BJ9" i="2"/>
  <c r="BK9" i="2"/>
  <c r="BL9" i="2"/>
  <c r="BM9" i="2"/>
  <c r="BG10" i="2"/>
  <c r="BH10" i="2"/>
  <c r="BI10" i="2"/>
  <c r="BJ10" i="2"/>
  <c r="BK10" i="2"/>
  <c r="BL10" i="2"/>
  <c r="BM10" i="2"/>
  <c r="BG11" i="2"/>
  <c r="BH11" i="2"/>
  <c r="BI11" i="2"/>
  <c r="AI212" i="2"/>
  <c r="AT212" i="2"/>
  <c r="BJ11" i="2"/>
  <c r="AU212" i="2"/>
  <c r="BK11" i="2"/>
  <c r="BL11" i="2"/>
  <c r="BM11" i="2"/>
  <c r="AM212" i="2"/>
  <c r="AX212" i="2"/>
  <c r="BN11" i="2"/>
  <c r="AJ212" i="2"/>
  <c r="AN212" i="2"/>
  <c r="AY212" i="2"/>
  <c r="BO11" i="2"/>
  <c r="AK212" i="2"/>
  <c r="AO212" i="2"/>
  <c r="AZ212" i="2"/>
  <c r="BP11" i="2"/>
  <c r="BA212" i="2"/>
  <c r="BQ11" i="2"/>
  <c r="BG12" i="2"/>
  <c r="BH12" i="2"/>
  <c r="BI12" i="2"/>
  <c r="AI105" i="2"/>
  <c r="AT105" i="2"/>
  <c r="BJ12" i="2"/>
  <c r="AU105" i="2"/>
  <c r="BK12" i="2"/>
  <c r="BL12" i="2"/>
  <c r="BM12" i="2"/>
  <c r="AM105" i="2"/>
  <c r="AX105" i="2"/>
  <c r="BN12" i="2"/>
  <c r="AJ105" i="2"/>
  <c r="AN105" i="2"/>
  <c r="AY105" i="2"/>
  <c r="BO12" i="2"/>
  <c r="AK105" i="2"/>
  <c r="AO105" i="2"/>
  <c r="AZ105" i="2"/>
  <c r="BP12" i="2"/>
  <c r="BA105" i="2"/>
  <c r="BQ12" i="2"/>
  <c r="BG13" i="2"/>
  <c r="BH13" i="2"/>
  <c r="BI13" i="2"/>
  <c r="BJ13" i="2"/>
  <c r="BK13" i="2"/>
  <c r="BL13" i="2"/>
  <c r="BM13" i="2"/>
  <c r="BG14" i="2"/>
  <c r="BH14" i="2"/>
  <c r="BI14" i="2"/>
  <c r="AI211" i="2"/>
  <c r="AT211" i="2"/>
  <c r="BJ14" i="2"/>
  <c r="AU211" i="2"/>
  <c r="BK14" i="2"/>
  <c r="BL14" i="2"/>
  <c r="BM14" i="2"/>
  <c r="AM211" i="2"/>
  <c r="AX211" i="2"/>
  <c r="BN14" i="2"/>
  <c r="AJ211" i="2"/>
  <c r="AN211" i="2"/>
  <c r="AY211" i="2"/>
  <c r="BO14" i="2"/>
  <c r="AK211" i="2"/>
  <c r="AO211" i="2"/>
  <c r="AZ211" i="2"/>
  <c r="BP14" i="2"/>
  <c r="BA211" i="2"/>
  <c r="BQ14" i="2"/>
  <c r="BG15" i="2"/>
  <c r="BH15" i="2"/>
  <c r="BI15" i="2"/>
  <c r="BJ15" i="2"/>
  <c r="BK15" i="2"/>
  <c r="BL15" i="2"/>
  <c r="BM15" i="2"/>
  <c r="BG16" i="2"/>
  <c r="BH16" i="2"/>
  <c r="BI16" i="2"/>
  <c r="BJ16" i="2"/>
  <c r="BK16" i="2"/>
  <c r="BL16" i="2"/>
  <c r="BM16" i="2"/>
  <c r="BG17" i="2"/>
  <c r="BH17" i="2"/>
  <c r="BI17" i="2"/>
  <c r="AI189" i="2"/>
  <c r="AT189" i="2"/>
  <c r="BJ17" i="2"/>
  <c r="AU189" i="2"/>
  <c r="BK17" i="2"/>
  <c r="BL17" i="2"/>
  <c r="BM17" i="2"/>
  <c r="AM189" i="2"/>
  <c r="AX189" i="2"/>
  <c r="BN17" i="2"/>
  <c r="AJ189" i="2"/>
  <c r="AN189" i="2"/>
  <c r="AY189" i="2"/>
  <c r="BO17" i="2"/>
  <c r="AK189" i="2"/>
  <c r="AO189" i="2"/>
  <c r="AZ189" i="2"/>
  <c r="BP17" i="2"/>
  <c r="BA189" i="2"/>
  <c r="BQ17" i="2"/>
  <c r="BG18" i="2"/>
  <c r="BH18" i="2"/>
  <c r="BI18" i="2"/>
  <c r="AI107" i="2"/>
  <c r="AT107" i="2"/>
  <c r="BJ18" i="2"/>
  <c r="AU107" i="2"/>
  <c r="BK18" i="2"/>
  <c r="BL18" i="2"/>
  <c r="BM18" i="2"/>
  <c r="AM107" i="2"/>
  <c r="AX107" i="2"/>
  <c r="BN18" i="2"/>
  <c r="AJ107" i="2"/>
  <c r="AN107" i="2"/>
  <c r="AY107" i="2"/>
  <c r="BO18" i="2"/>
  <c r="AK107" i="2"/>
  <c r="AO107" i="2"/>
  <c r="AZ107" i="2"/>
  <c r="BP18" i="2"/>
  <c r="BA107" i="2"/>
  <c r="BQ18" i="2"/>
  <c r="BG19" i="2"/>
  <c r="BH19" i="2"/>
  <c r="BI19" i="2"/>
  <c r="BJ19" i="2"/>
  <c r="BK19" i="2"/>
  <c r="BL19" i="2"/>
  <c r="BM19" i="2"/>
  <c r="BG20" i="2"/>
  <c r="BH20" i="2"/>
  <c r="BI20" i="2"/>
  <c r="BJ20" i="2"/>
  <c r="BK20" i="2"/>
  <c r="BL20" i="2"/>
  <c r="BM20" i="2"/>
  <c r="BG21" i="2"/>
  <c r="BH21" i="2"/>
  <c r="BI21" i="2"/>
  <c r="BJ21" i="2"/>
  <c r="BK21" i="2"/>
  <c r="BL21" i="2"/>
  <c r="BM21" i="2"/>
  <c r="BG22" i="2"/>
  <c r="BH22" i="2"/>
  <c r="BI22" i="2"/>
  <c r="BJ22" i="2"/>
  <c r="BK22" i="2"/>
  <c r="BL22" i="2"/>
  <c r="BM22" i="2"/>
  <c r="BG23" i="2"/>
  <c r="BH23" i="2"/>
  <c r="BI23" i="2"/>
  <c r="AI102" i="2"/>
  <c r="AT102" i="2"/>
  <c r="BJ23" i="2"/>
  <c r="AU102" i="2"/>
  <c r="BK23" i="2"/>
  <c r="BL23" i="2"/>
  <c r="BM23" i="2"/>
  <c r="AM102" i="2"/>
  <c r="AX102" i="2"/>
  <c r="BN23" i="2"/>
  <c r="AJ102" i="2"/>
  <c r="AN102" i="2"/>
  <c r="AY102" i="2"/>
  <c r="BO23" i="2"/>
  <c r="AK102" i="2"/>
  <c r="AO102" i="2"/>
  <c r="AZ102" i="2"/>
  <c r="BP23" i="2"/>
  <c r="BA102" i="2"/>
  <c r="BQ23" i="2"/>
  <c r="BG24" i="2"/>
  <c r="BH24" i="2"/>
  <c r="BI24" i="2"/>
  <c r="AI54" i="2"/>
  <c r="AT54" i="2"/>
  <c r="BJ24" i="2"/>
  <c r="AU54" i="2"/>
  <c r="BK24" i="2"/>
  <c r="BL24" i="2"/>
  <c r="BM24" i="2"/>
  <c r="AM54" i="2"/>
  <c r="AX54" i="2"/>
  <c r="BN24" i="2"/>
  <c r="AJ54" i="2"/>
  <c r="AN54" i="2"/>
  <c r="AY54" i="2"/>
  <c r="BO24" i="2"/>
  <c r="AK54" i="2"/>
  <c r="AO54" i="2"/>
  <c r="AZ54" i="2"/>
  <c r="BP24" i="2"/>
  <c r="BA54" i="2"/>
  <c r="BQ24" i="2"/>
  <c r="BG25" i="2"/>
  <c r="BH25" i="2"/>
  <c r="BI25" i="2"/>
  <c r="BJ25" i="2"/>
  <c r="BK25" i="2"/>
  <c r="BL25" i="2"/>
  <c r="BM25" i="2"/>
  <c r="BG26" i="2"/>
  <c r="BH26" i="2"/>
  <c r="BI26" i="2"/>
  <c r="BJ26" i="2"/>
  <c r="BK26" i="2"/>
  <c r="BL26" i="2"/>
  <c r="BM26" i="2"/>
  <c r="BG27" i="2"/>
  <c r="BH27" i="2"/>
  <c r="BI27" i="2"/>
  <c r="BJ27" i="2"/>
  <c r="BK27" i="2"/>
  <c r="BL27" i="2"/>
  <c r="BM27" i="2"/>
  <c r="BG28" i="2"/>
  <c r="BH28" i="2"/>
  <c r="BI28" i="2"/>
  <c r="AI113" i="2"/>
  <c r="AT113" i="2"/>
  <c r="BJ28" i="2"/>
  <c r="AU113" i="2"/>
  <c r="BK28" i="2"/>
  <c r="BL28" i="2"/>
  <c r="BM28" i="2"/>
  <c r="AM113" i="2"/>
  <c r="AX113" i="2"/>
  <c r="BN28" i="2"/>
  <c r="AJ113" i="2"/>
  <c r="AN113" i="2"/>
  <c r="AY113" i="2"/>
  <c r="BO28" i="2"/>
  <c r="AK113" i="2"/>
  <c r="AO113" i="2"/>
  <c r="AZ113" i="2"/>
  <c r="BP28" i="2"/>
  <c r="BA113" i="2"/>
  <c r="BQ28" i="2"/>
  <c r="BG29" i="2"/>
  <c r="BH29" i="2"/>
  <c r="BI29" i="2"/>
  <c r="BJ29" i="2"/>
  <c r="BK29" i="2"/>
  <c r="BL29" i="2"/>
  <c r="BM29" i="2"/>
  <c r="BG30" i="2"/>
  <c r="BH30" i="2"/>
  <c r="BI30" i="2"/>
  <c r="AI190" i="2"/>
  <c r="AT190" i="2"/>
  <c r="BJ30" i="2"/>
  <c r="AU190" i="2"/>
  <c r="BK30" i="2"/>
  <c r="BL30" i="2"/>
  <c r="BM30" i="2"/>
  <c r="AM190" i="2"/>
  <c r="AX190" i="2"/>
  <c r="BN30" i="2"/>
  <c r="AJ190" i="2"/>
  <c r="AN190" i="2"/>
  <c r="AY190" i="2"/>
  <c r="BO30" i="2"/>
  <c r="AK190" i="2"/>
  <c r="AO190" i="2"/>
  <c r="AZ190" i="2"/>
  <c r="BP30" i="2"/>
  <c r="BA190" i="2"/>
  <c r="BQ30" i="2"/>
  <c r="BG31" i="2"/>
  <c r="BH31" i="2"/>
  <c r="BI31" i="2"/>
  <c r="BJ31" i="2"/>
  <c r="BK31" i="2"/>
  <c r="BL31" i="2"/>
  <c r="BM31" i="2"/>
  <c r="BG32" i="2"/>
  <c r="BH32" i="2"/>
  <c r="BI32" i="2"/>
  <c r="AI114" i="2"/>
  <c r="AT114" i="2"/>
  <c r="BJ32" i="2"/>
  <c r="AU114" i="2"/>
  <c r="BK32" i="2"/>
  <c r="BL32" i="2"/>
  <c r="BM32" i="2"/>
  <c r="AM114" i="2"/>
  <c r="AX114" i="2"/>
  <c r="BN32" i="2"/>
  <c r="AJ114" i="2"/>
  <c r="AN114" i="2"/>
  <c r="AY114" i="2"/>
  <c r="BO32" i="2"/>
  <c r="AK114" i="2"/>
  <c r="AO114" i="2"/>
  <c r="AZ114" i="2"/>
  <c r="BP32" i="2"/>
  <c r="BA114" i="2"/>
  <c r="BQ32" i="2"/>
  <c r="BG33" i="2"/>
  <c r="BH33" i="2"/>
  <c r="BI33" i="2"/>
  <c r="AI194" i="2"/>
  <c r="AT194" i="2"/>
  <c r="BJ33" i="2"/>
  <c r="AU194" i="2"/>
  <c r="BK33" i="2"/>
  <c r="BL33" i="2"/>
  <c r="BM33" i="2"/>
  <c r="AM194" i="2"/>
  <c r="AX194" i="2"/>
  <c r="BN33" i="2"/>
  <c r="AJ194" i="2"/>
  <c r="AN194" i="2"/>
  <c r="AY194" i="2"/>
  <c r="BO33" i="2"/>
  <c r="AK194" i="2"/>
  <c r="AO194" i="2"/>
  <c r="AZ194" i="2"/>
  <c r="BP33" i="2"/>
  <c r="BA194" i="2"/>
  <c r="BQ33" i="2"/>
  <c r="BG34" i="2"/>
  <c r="BH34" i="2"/>
  <c r="BI34" i="2"/>
  <c r="AI53" i="2"/>
  <c r="AT53" i="2"/>
  <c r="BJ34" i="2"/>
  <c r="AU53" i="2"/>
  <c r="BK34" i="2"/>
  <c r="BL34" i="2"/>
  <c r="BM34" i="2"/>
  <c r="AM53" i="2"/>
  <c r="AX53" i="2"/>
  <c r="BN34" i="2"/>
  <c r="AJ53" i="2"/>
  <c r="AN53" i="2"/>
  <c r="AY53" i="2"/>
  <c r="BO34" i="2"/>
  <c r="AK53" i="2"/>
  <c r="AO53" i="2"/>
  <c r="AZ53" i="2"/>
  <c r="BP34" i="2"/>
  <c r="BA53" i="2"/>
  <c r="BQ34" i="2"/>
  <c r="BG35" i="2"/>
  <c r="BH35" i="2"/>
  <c r="BI35" i="2"/>
  <c r="AI111" i="2"/>
  <c r="AT111" i="2"/>
  <c r="BJ35" i="2"/>
  <c r="AU111" i="2"/>
  <c r="BK35" i="2"/>
  <c r="BL35" i="2"/>
  <c r="BM35" i="2"/>
  <c r="AM111" i="2"/>
  <c r="AX111" i="2"/>
  <c r="BN35" i="2"/>
  <c r="AJ111" i="2"/>
  <c r="AN111" i="2"/>
  <c r="AY111" i="2"/>
  <c r="BO35" i="2"/>
  <c r="AK111" i="2"/>
  <c r="AO111" i="2"/>
  <c r="AZ111" i="2"/>
  <c r="BP35" i="2"/>
  <c r="BA111" i="2"/>
  <c r="BQ35" i="2"/>
  <c r="BF36" i="2"/>
  <c r="BG36" i="2"/>
  <c r="BH36" i="2"/>
  <c r="BI36" i="2"/>
  <c r="BJ36" i="2"/>
  <c r="BK36" i="2"/>
  <c r="BL36" i="2"/>
  <c r="BM36" i="2"/>
  <c r="AM9" i="2"/>
  <c r="AX9" i="2"/>
  <c r="BN36" i="2"/>
  <c r="AJ9" i="2"/>
  <c r="AN9" i="2"/>
  <c r="AY9" i="2"/>
  <c r="BO36" i="2"/>
  <c r="AK9" i="2"/>
  <c r="AO9" i="2"/>
  <c r="AZ9" i="2"/>
  <c r="BP36" i="2"/>
  <c r="BA9" i="2"/>
  <c r="BQ36" i="2"/>
  <c r="BF37" i="2"/>
  <c r="BG37" i="2"/>
  <c r="BH37" i="2"/>
  <c r="BI37" i="2"/>
  <c r="AI31" i="2"/>
  <c r="AT31" i="2"/>
  <c r="BJ37" i="2"/>
  <c r="AU31" i="2"/>
  <c r="BK37" i="2"/>
  <c r="BL37" i="2"/>
  <c r="BM37" i="2"/>
  <c r="AM31" i="2"/>
  <c r="AX31" i="2"/>
  <c r="BN37" i="2"/>
  <c r="AJ31" i="2"/>
  <c r="AN31" i="2"/>
  <c r="AY31" i="2"/>
  <c r="BO37" i="2"/>
  <c r="AK31" i="2"/>
  <c r="AO31" i="2"/>
  <c r="AZ31" i="2"/>
  <c r="BP37" i="2"/>
  <c r="BA31" i="2"/>
  <c r="BQ37" i="2"/>
  <c r="BF38" i="2"/>
  <c r="BG38" i="2"/>
  <c r="BH38" i="2"/>
  <c r="BI38" i="2"/>
  <c r="AI169" i="2"/>
  <c r="AT169" i="2"/>
  <c r="BJ38" i="2"/>
  <c r="AU169" i="2"/>
  <c r="BK38" i="2"/>
  <c r="BL38" i="2"/>
  <c r="BM38" i="2"/>
  <c r="AM169" i="2"/>
  <c r="AX169" i="2"/>
  <c r="BN38" i="2"/>
  <c r="AJ169" i="2"/>
  <c r="AN169" i="2"/>
  <c r="AY169" i="2"/>
  <c r="BO38" i="2"/>
  <c r="AK169" i="2"/>
  <c r="AO169" i="2"/>
  <c r="AZ169" i="2"/>
  <c r="BP38" i="2"/>
  <c r="BA169" i="2"/>
  <c r="BQ38" i="2"/>
  <c r="BF39" i="2"/>
  <c r="BG39" i="2"/>
  <c r="BH39" i="2"/>
  <c r="BI39" i="2"/>
  <c r="AI92" i="2"/>
  <c r="AT92" i="2"/>
  <c r="BJ39" i="2"/>
  <c r="AU92" i="2"/>
  <c r="BK39" i="2"/>
  <c r="BL39" i="2"/>
  <c r="BM39" i="2"/>
  <c r="AM92" i="2"/>
  <c r="AX92" i="2"/>
  <c r="BN39" i="2"/>
  <c r="AJ92" i="2"/>
  <c r="AN92" i="2"/>
  <c r="AY92" i="2"/>
  <c r="BO39" i="2"/>
  <c r="AK92" i="2"/>
  <c r="AO92" i="2"/>
  <c r="AZ92" i="2"/>
  <c r="BP39" i="2"/>
  <c r="BA92" i="2"/>
  <c r="BQ39" i="2"/>
  <c r="BF40" i="2"/>
  <c r="BG40" i="2"/>
  <c r="BH40" i="2"/>
  <c r="BI40" i="2"/>
  <c r="AI80" i="2"/>
  <c r="AT80" i="2"/>
  <c r="BJ40" i="2"/>
  <c r="AU80" i="2"/>
  <c r="BK40" i="2"/>
  <c r="BL40" i="2"/>
  <c r="BM40" i="2"/>
  <c r="AM80" i="2"/>
  <c r="AX80" i="2"/>
  <c r="BN40" i="2"/>
  <c r="AJ80" i="2"/>
  <c r="AN80" i="2"/>
  <c r="AY80" i="2"/>
  <c r="BO40" i="2"/>
  <c r="AK80" i="2"/>
  <c r="AO80" i="2"/>
  <c r="AZ80" i="2"/>
  <c r="BP40" i="2"/>
  <c r="BA80" i="2"/>
  <c r="BQ40" i="2"/>
  <c r="BF41" i="2"/>
  <c r="BG41" i="2"/>
  <c r="BH41" i="2"/>
  <c r="BI41" i="2"/>
  <c r="AI109" i="2"/>
  <c r="AT109" i="2"/>
  <c r="BJ41" i="2"/>
  <c r="AU109" i="2"/>
  <c r="BK41" i="2"/>
  <c r="BL41" i="2"/>
  <c r="BM41" i="2"/>
  <c r="AM109" i="2"/>
  <c r="AX109" i="2"/>
  <c r="BN41" i="2"/>
  <c r="AJ109" i="2"/>
  <c r="AN109" i="2"/>
  <c r="AY109" i="2"/>
  <c r="BO41" i="2"/>
  <c r="AK109" i="2"/>
  <c r="AO109" i="2"/>
  <c r="AZ109" i="2"/>
  <c r="BP41" i="2"/>
  <c r="BA109" i="2"/>
  <c r="BQ41" i="2"/>
  <c r="BF42" i="2"/>
  <c r="BG42" i="2"/>
  <c r="BH42" i="2"/>
  <c r="BI42" i="2"/>
  <c r="AI198" i="2"/>
  <c r="AT198" i="2"/>
  <c r="BJ42" i="2"/>
  <c r="AU198" i="2"/>
  <c r="BK42" i="2"/>
  <c r="BL42" i="2"/>
  <c r="BM42" i="2"/>
  <c r="AM198" i="2"/>
  <c r="AX198" i="2"/>
  <c r="BN42" i="2"/>
  <c r="AJ198" i="2"/>
  <c r="AN198" i="2"/>
  <c r="AY198" i="2"/>
  <c r="BO42" i="2"/>
  <c r="AK198" i="2"/>
  <c r="AO198" i="2"/>
  <c r="AZ198" i="2"/>
  <c r="BP42" i="2"/>
  <c r="BA198" i="2"/>
  <c r="BQ42" i="2"/>
  <c r="BF43" i="2"/>
  <c r="BG43" i="2"/>
  <c r="BH43" i="2"/>
  <c r="BI43" i="2"/>
  <c r="BJ43" i="2"/>
  <c r="BK43" i="2"/>
  <c r="BL43" i="2"/>
  <c r="BM43" i="2"/>
  <c r="AM15" i="2"/>
  <c r="AX15" i="2"/>
  <c r="BN43" i="2"/>
  <c r="AJ15" i="2"/>
  <c r="AN15" i="2"/>
  <c r="AY15" i="2"/>
  <c r="BO43" i="2"/>
  <c r="AK15" i="2"/>
  <c r="AO15" i="2"/>
  <c r="AZ15" i="2"/>
  <c r="BP43" i="2"/>
  <c r="BA15" i="2"/>
  <c r="BQ43" i="2"/>
  <c r="BF44" i="2"/>
  <c r="BG44" i="2"/>
  <c r="BH44" i="2"/>
  <c r="BI44" i="2"/>
  <c r="AI39" i="2"/>
  <c r="AT39" i="2"/>
  <c r="BJ44" i="2"/>
  <c r="AU39" i="2"/>
  <c r="BK44" i="2"/>
  <c r="BL44" i="2"/>
  <c r="BM44" i="2"/>
  <c r="AM39" i="2"/>
  <c r="AX39" i="2"/>
  <c r="BN44" i="2"/>
  <c r="AJ39" i="2"/>
  <c r="AN39" i="2"/>
  <c r="AY39" i="2"/>
  <c r="BO44" i="2"/>
  <c r="AK39" i="2"/>
  <c r="AO39" i="2"/>
  <c r="AZ39" i="2"/>
  <c r="BP44" i="2"/>
  <c r="BA39" i="2"/>
  <c r="BQ44" i="2"/>
  <c r="BF45" i="2"/>
  <c r="BG45" i="2"/>
  <c r="BH45" i="2"/>
  <c r="BI45" i="2"/>
  <c r="AI101" i="2"/>
  <c r="AT101" i="2"/>
  <c r="BJ45" i="2"/>
  <c r="AU101" i="2"/>
  <c r="BK45" i="2"/>
  <c r="BL45" i="2"/>
  <c r="BM45" i="2"/>
  <c r="AM101" i="2"/>
  <c r="AX101" i="2"/>
  <c r="BN45" i="2"/>
  <c r="AJ101" i="2"/>
  <c r="AN101" i="2"/>
  <c r="AY101" i="2"/>
  <c r="BO45" i="2"/>
  <c r="AK101" i="2"/>
  <c r="AO101" i="2"/>
  <c r="AZ101" i="2"/>
  <c r="BP45" i="2"/>
  <c r="BA101" i="2"/>
  <c r="BQ45" i="2"/>
  <c r="BF46" i="2"/>
  <c r="BG46" i="2"/>
  <c r="BH46" i="2"/>
  <c r="BI46" i="2"/>
  <c r="AI88" i="2"/>
  <c r="AT88" i="2"/>
  <c r="BJ46" i="2"/>
  <c r="AU88" i="2"/>
  <c r="BK46" i="2"/>
  <c r="BL46" i="2"/>
  <c r="BM46" i="2"/>
  <c r="AM88" i="2"/>
  <c r="AX88" i="2"/>
  <c r="BN46" i="2"/>
  <c r="AJ88" i="2"/>
  <c r="AN88" i="2"/>
  <c r="AY88" i="2"/>
  <c r="BO46" i="2"/>
  <c r="AK88" i="2"/>
  <c r="AO88" i="2"/>
  <c r="AZ88" i="2"/>
  <c r="BP46" i="2"/>
  <c r="BA88" i="2"/>
  <c r="BQ46" i="2"/>
  <c r="BF47" i="2"/>
  <c r="BG47" i="2"/>
  <c r="BH47" i="2"/>
  <c r="BI47" i="2"/>
  <c r="AI94" i="2"/>
  <c r="AT94" i="2"/>
  <c r="BJ47" i="2"/>
  <c r="AU94" i="2"/>
  <c r="BK47" i="2"/>
  <c r="BL47" i="2"/>
  <c r="BM47" i="2"/>
  <c r="AM94" i="2"/>
  <c r="AX94" i="2"/>
  <c r="BN47" i="2"/>
  <c r="AJ94" i="2"/>
  <c r="AN94" i="2"/>
  <c r="AY94" i="2"/>
  <c r="BO47" i="2"/>
  <c r="AK94" i="2"/>
  <c r="AO94" i="2"/>
  <c r="AZ94" i="2"/>
  <c r="BP47" i="2"/>
  <c r="BA94" i="2"/>
  <c r="BQ47" i="2"/>
  <c r="BF48" i="2"/>
  <c r="BG48" i="2"/>
  <c r="BH48" i="2"/>
  <c r="BI48" i="2"/>
  <c r="AI228" i="2"/>
  <c r="AT228" i="2"/>
  <c r="BJ48" i="2"/>
  <c r="AU228" i="2"/>
  <c r="BK48" i="2"/>
  <c r="BL48" i="2"/>
  <c r="BM48" i="2"/>
  <c r="AM228" i="2"/>
  <c r="AX228" i="2"/>
  <c r="BN48" i="2"/>
  <c r="AJ228" i="2"/>
  <c r="AN228" i="2"/>
  <c r="AY228" i="2"/>
  <c r="BO48" i="2"/>
  <c r="AK228" i="2"/>
  <c r="AO228" i="2"/>
  <c r="AZ228" i="2"/>
  <c r="BP48" i="2"/>
  <c r="BA228" i="2"/>
  <c r="BQ48" i="2"/>
  <c r="BF49" i="2"/>
  <c r="BG49" i="2"/>
  <c r="BH49" i="2"/>
  <c r="BI49" i="2"/>
  <c r="AI104" i="2"/>
  <c r="AT104" i="2"/>
  <c r="BJ49" i="2"/>
  <c r="AU104" i="2"/>
  <c r="BK49" i="2"/>
  <c r="BL49" i="2"/>
  <c r="BM49" i="2"/>
  <c r="AM104" i="2"/>
  <c r="AX104" i="2"/>
  <c r="BN49" i="2"/>
  <c r="AJ104" i="2"/>
  <c r="AN104" i="2"/>
  <c r="AY104" i="2"/>
  <c r="BO49" i="2"/>
  <c r="AK104" i="2"/>
  <c r="AO104" i="2"/>
  <c r="AZ104" i="2"/>
  <c r="BP49" i="2"/>
  <c r="BA104" i="2"/>
  <c r="BQ49" i="2"/>
  <c r="BF50" i="2"/>
  <c r="BG50" i="2"/>
  <c r="BH50" i="2"/>
  <c r="BI50" i="2"/>
  <c r="BJ50" i="2"/>
  <c r="BK50" i="2"/>
  <c r="BL50" i="2"/>
  <c r="BM50" i="2"/>
  <c r="AM8" i="2"/>
  <c r="AX8" i="2"/>
  <c r="BN50" i="2"/>
  <c r="AJ8" i="2"/>
  <c r="AN8" i="2"/>
  <c r="AY8" i="2"/>
  <c r="BO50" i="2"/>
  <c r="AK8" i="2"/>
  <c r="AO8" i="2"/>
  <c r="AZ8" i="2"/>
  <c r="BP50" i="2"/>
  <c r="BA8" i="2"/>
  <c r="BQ50" i="2"/>
  <c r="BF51" i="2"/>
  <c r="BG51" i="2"/>
  <c r="BH51" i="2"/>
  <c r="BI51" i="2"/>
  <c r="AI90" i="2"/>
  <c r="AT90" i="2"/>
  <c r="BJ51" i="2"/>
  <c r="AU90" i="2"/>
  <c r="BK51" i="2"/>
  <c r="BL51" i="2"/>
  <c r="BM51" i="2"/>
  <c r="AM90" i="2"/>
  <c r="AX90" i="2"/>
  <c r="BN51" i="2"/>
  <c r="AJ90" i="2"/>
  <c r="AN90" i="2"/>
  <c r="AY90" i="2"/>
  <c r="BO51" i="2"/>
  <c r="AK90" i="2"/>
  <c r="AO90" i="2"/>
  <c r="AZ90" i="2"/>
  <c r="BP51" i="2"/>
  <c r="BA90" i="2"/>
  <c r="BQ51" i="2"/>
  <c r="BF52" i="2"/>
  <c r="BG52" i="2"/>
  <c r="BH52" i="2"/>
  <c r="BI52" i="2"/>
  <c r="AI173" i="2"/>
  <c r="AT173" i="2"/>
  <c r="BJ52" i="2"/>
  <c r="AU173" i="2"/>
  <c r="BK52" i="2"/>
  <c r="BL52" i="2"/>
  <c r="BM52" i="2"/>
  <c r="AM173" i="2"/>
  <c r="AX173" i="2"/>
  <c r="BN52" i="2"/>
  <c r="AJ173" i="2"/>
  <c r="AN173" i="2"/>
  <c r="AY173" i="2"/>
  <c r="BO52" i="2"/>
  <c r="AK173" i="2"/>
  <c r="AO173" i="2"/>
  <c r="AZ173" i="2"/>
  <c r="BP52" i="2"/>
  <c r="BA173" i="2"/>
  <c r="BQ52" i="2"/>
  <c r="BF53" i="2"/>
  <c r="BG53" i="2"/>
  <c r="BH53" i="2"/>
  <c r="BI53" i="2"/>
  <c r="AI103" i="2"/>
  <c r="AT103" i="2"/>
  <c r="BJ53" i="2"/>
  <c r="AU103" i="2"/>
  <c r="BK53" i="2"/>
  <c r="BL53" i="2"/>
  <c r="BM53" i="2"/>
  <c r="AM103" i="2"/>
  <c r="AX103" i="2"/>
  <c r="BN53" i="2"/>
  <c r="AJ103" i="2"/>
  <c r="AN103" i="2"/>
  <c r="AY103" i="2"/>
  <c r="BO53" i="2"/>
  <c r="AK103" i="2"/>
  <c r="AO103" i="2"/>
  <c r="AZ103" i="2"/>
  <c r="BP53" i="2"/>
  <c r="BA103" i="2"/>
  <c r="BQ53" i="2"/>
  <c r="BF54" i="2"/>
  <c r="BG54" i="2"/>
  <c r="BH54" i="2"/>
  <c r="BI54" i="2"/>
  <c r="AI110" i="2"/>
  <c r="AT110" i="2"/>
  <c r="BJ54" i="2"/>
  <c r="AU110" i="2"/>
  <c r="BK54" i="2"/>
  <c r="BL54" i="2"/>
  <c r="BM54" i="2"/>
  <c r="AM110" i="2"/>
  <c r="AX110" i="2"/>
  <c r="BN54" i="2"/>
  <c r="AJ110" i="2"/>
  <c r="AN110" i="2"/>
  <c r="AY110" i="2"/>
  <c r="BO54" i="2"/>
  <c r="AK110" i="2"/>
  <c r="AO110" i="2"/>
  <c r="AZ110" i="2"/>
  <c r="BP54" i="2"/>
  <c r="BA110" i="2"/>
  <c r="BQ54" i="2"/>
  <c r="BF55" i="2"/>
  <c r="BG55" i="2"/>
  <c r="BH55" i="2"/>
  <c r="BI55" i="2"/>
  <c r="AI7" i="2"/>
  <c r="AT7" i="2"/>
  <c r="BJ55" i="2"/>
  <c r="AU7" i="2"/>
  <c r="BK55" i="2"/>
  <c r="BL55" i="2"/>
  <c r="BM55" i="2"/>
  <c r="AM7" i="2"/>
  <c r="AX7" i="2"/>
  <c r="BN55" i="2"/>
  <c r="AJ7" i="2"/>
  <c r="AN7" i="2"/>
  <c r="AY7" i="2"/>
  <c r="BO55" i="2"/>
  <c r="AK7" i="2"/>
  <c r="AO7" i="2"/>
  <c r="AZ7" i="2"/>
  <c r="BP55" i="2"/>
  <c r="BA7" i="2"/>
  <c r="BQ55" i="2"/>
  <c r="BF56" i="2"/>
  <c r="BG56" i="2"/>
  <c r="BH56" i="2"/>
  <c r="BI56" i="2"/>
  <c r="AI24" i="2"/>
  <c r="AT24" i="2"/>
  <c r="BJ56" i="2"/>
  <c r="AU24" i="2"/>
  <c r="BK56" i="2"/>
  <c r="BL56" i="2"/>
  <c r="BM56" i="2"/>
  <c r="AM24" i="2"/>
  <c r="AX24" i="2"/>
  <c r="BN56" i="2"/>
  <c r="AJ24" i="2"/>
  <c r="AN24" i="2"/>
  <c r="AY24" i="2"/>
  <c r="BO56" i="2"/>
  <c r="AK24" i="2"/>
  <c r="AO24" i="2"/>
  <c r="AZ24" i="2"/>
  <c r="BP56" i="2"/>
  <c r="BA24" i="2"/>
  <c r="BQ56" i="2"/>
  <c r="BF57" i="2"/>
  <c r="BG57" i="2"/>
  <c r="BH57" i="2"/>
  <c r="BI57" i="2"/>
  <c r="AI177" i="2"/>
  <c r="AT177" i="2"/>
  <c r="BJ57" i="2"/>
  <c r="AU177" i="2"/>
  <c r="BK57" i="2"/>
  <c r="BL57" i="2"/>
  <c r="BM57" i="2"/>
  <c r="AM177" i="2"/>
  <c r="AX177" i="2"/>
  <c r="BN57" i="2"/>
  <c r="AJ177" i="2"/>
  <c r="AN177" i="2"/>
  <c r="AY177" i="2"/>
  <c r="BO57" i="2"/>
  <c r="AK177" i="2"/>
  <c r="AO177" i="2"/>
  <c r="AZ177" i="2"/>
  <c r="BP57" i="2"/>
  <c r="BA177" i="2"/>
  <c r="BQ57" i="2"/>
  <c r="BF58" i="2"/>
  <c r="BG58" i="2"/>
  <c r="BH58" i="2"/>
  <c r="BI58" i="2"/>
  <c r="AI96" i="2"/>
  <c r="AT96" i="2"/>
  <c r="BJ58" i="2"/>
  <c r="AU96" i="2"/>
  <c r="BK58" i="2"/>
  <c r="BL58" i="2"/>
  <c r="BM58" i="2"/>
  <c r="AM96" i="2"/>
  <c r="AX96" i="2"/>
  <c r="BN58" i="2"/>
  <c r="AJ96" i="2"/>
  <c r="AN96" i="2"/>
  <c r="AY96" i="2"/>
  <c r="BO58" i="2"/>
  <c r="AK96" i="2"/>
  <c r="AO96" i="2"/>
  <c r="AZ96" i="2"/>
  <c r="BP58" i="2"/>
  <c r="BA96" i="2"/>
  <c r="BQ58" i="2"/>
  <c r="BF59" i="2"/>
  <c r="BG59" i="2"/>
  <c r="BH59" i="2"/>
  <c r="BI59" i="2"/>
  <c r="AI168" i="2"/>
  <c r="AT168" i="2"/>
  <c r="BJ59" i="2"/>
  <c r="AU168" i="2"/>
  <c r="BK59" i="2"/>
  <c r="BL59" i="2"/>
  <c r="BM59" i="2"/>
  <c r="AM168" i="2"/>
  <c r="AX168" i="2"/>
  <c r="BN59" i="2"/>
  <c r="AJ168" i="2"/>
  <c r="AN168" i="2"/>
  <c r="AY168" i="2"/>
  <c r="BO59" i="2"/>
  <c r="AK168" i="2"/>
  <c r="AO168" i="2"/>
  <c r="AZ168" i="2"/>
  <c r="BP59" i="2"/>
  <c r="BA168" i="2"/>
  <c r="BQ59" i="2"/>
  <c r="BF60" i="2"/>
  <c r="BG60" i="2"/>
  <c r="BH60" i="2"/>
  <c r="BI60" i="2"/>
  <c r="AI32" i="2"/>
  <c r="AT32" i="2"/>
  <c r="BJ60" i="2"/>
  <c r="AU32" i="2"/>
  <c r="BK60" i="2"/>
  <c r="BL60" i="2"/>
  <c r="BM60" i="2"/>
  <c r="AM32" i="2"/>
  <c r="AX32" i="2"/>
  <c r="BN60" i="2"/>
  <c r="AJ32" i="2"/>
  <c r="AN32" i="2"/>
  <c r="AY32" i="2"/>
  <c r="BO60" i="2"/>
  <c r="AK32" i="2"/>
  <c r="AO32" i="2"/>
  <c r="AZ32" i="2"/>
  <c r="BP60" i="2"/>
  <c r="BA32" i="2"/>
  <c r="BQ60" i="2"/>
  <c r="BF61" i="2"/>
  <c r="BG61" i="2"/>
  <c r="BH61" i="2"/>
  <c r="BI61" i="2"/>
  <c r="AI79" i="2"/>
  <c r="AT79" i="2"/>
  <c r="BJ61" i="2"/>
  <c r="AU79" i="2"/>
  <c r="BK61" i="2"/>
  <c r="BL61" i="2"/>
  <c r="BM61" i="2"/>
  <c r="AM79" i="2"/>
  <c r="AX79" i="2"/>
  <c r="BN61" i="2"/>
  <c r="AJ79" i="2"/>
  <c r="AN79" i="2"/>
  <c r="AY79" i="2"/>
  <c r="BO61" i="2"/>
  <c r="AK79" i="2"/>
  <c r="AO79" i="2"/>
  <c r="AZ79" i="2"/>
  <c r="BP61" i="2"/>
  <c r="BA79" i="2"/>
  <c r="BQ61" i="2"/>
  <c r="BF62" i="2"/>
  <c r="BG62" i="2"/>
  <c r="BH62" i="2"/>
  <c r="BI62" i="2"/>
  <c r="AI100" i="2"/>
  <c r="AT100" i="2"/>
  <c r="BJ62" i="2"/>
  <c r="AU100" i="2"/>
  <c r="BK62" i="2"/>
  <c r="BL62" i="2"/>
  <c r="BM62" i="2"/>
  <c r="AM100" i="2"/>
  <c r="AX100" i="2"/>
  <c r="BN62" i="2"/>
  <c r="AJ100" i="2"/>
  <c r="AN100" i="2"/>
  <c r="AY100" i="2"/>
  <c r="BO62" i="2"/>
  <c r="AK100" i="2"/>
  <c r="AO100" i="2"/>
  <c r="AZ100" i="2"/>
  <c r="BP62" i="2"/>
  <c r="BA100" i="2"/>
  <c r="BQ62" i="2"/>
  <c r="BF63" i="2"/>
  <c r="BG63" i="2"/>
  <c r="BH63" i="2"/>
  <c r="BI63" i="2"/>
  <c r="AI89" i="2"/>
  <c r="AT89" i="2"/>
  <c r="BJ63" i="2"/>
  <c r="AU89" i="2"/>
  <c r="BK63" i="2"/>
  <c r="BL63" i="2"/>
  <c r="BM63" i="2"/>
  <c r="AM89" i="2"/>
  <c r="AX89" i="2"/>
  <c r="BN63" i="2"/>
  <c r="AJ89" i="2"/>
  <c r="AN89" i="2"/>
  <c r="AY89" i="2"/>
  <c r="BO63" i="2"/>
  <c r="AK89" i="2"/>
  <c r="AO89" i="2"/>
  <c r="AZ89" i="2"/>
  <c r="BP63" i="2"/>
  <c r="BA89" i="2"/>
  <c r="BQ63" i="2"/>
  <c r="BF64" i="2"/>
  <c r="BG64" i="2"/>
  <c r="BH64" i="2"/>
  <c r="BI64" i="2"/>
  <c r="AI218" i="2"/>
  <c r="AT218" i="2"/>
  <c r="BJ64" i="2"/>
  <c r="AU218" i="2"/>
  <c r="BK64" i="2"/>
  <c r="BL64" i="2"/>
  <c r="BM64" i="2"/>
  <c r="AM218" i="2"/>
  <c r="AX218" i="2"/>
  <c r="BN64" i="2"/>
  <c r="AJ218" i="2"/>
  <c r="AN218" i="2"/>
  <c r="AY218" i="2"/>
  <c r="BO64" i="2"/>
  <c r="AK218" i="2"/>
  <c r="AO218" i="2"/>
  <c r="AZ218" i="2"/>
  <c r="BP64" i="2"/>
  <c r="BA218" i="2"/>
  <c r="BQ64" i="2"/>
  <c r="BF65" i="2"/>
  <c r="BG65" i="2"/>
  <c r="BH65" i="2"/>
  <c r="BI65" i="2"/>
  <c r="AI119" i="2"/>
  <c r="AT119" i="2"/>
  <c r="BJ65" i="2"/>
  <c r="AU119" i="2"/>
  <c r="BK65" i="2"/>
  <c r="BL65" i="2"/>
  <c r="BM65" i="2"/>
  <c r="AM119" i="2"/>
  <c r="AX119" i="2"/>
  <c r="BN65" i="2"/>
  <c r="AJ119" i="2"/>
  <c r="AN119" i="2"/>
  <c r="AY119" i="2"/>
  <c r="BO65" i="2"/>
  <c r="AK119" i="2"/>
  <c r="AO119" i="2"/>
  <c r="AZ119" i="2"/>
  <c r="BP65" i="2"/>
  <c r="BA119" i="2"/>
  <c r="BQ65" i="2"/>
  <c r="BF66" i="2"/>
  <c r="BG66" i="2"/>
  <c r="BH66" i="2"/>
  <c r="BI66" i="2"/>
  <c r="AI62" i="2"/>
  <c r="AT62" i="2"/>
  <c r="BJ66" i="2"/>
  <c r="AU62" i="2"/>
  <c r="BK66" i="2"/>
  <c r="BL66" i="2"/>
  <c r="BM66" i="2"/>
  <c r="AM62" i="2"/>
  <c r="AX62" i="2"/>
  <c r="BN66" i="2"/>
  <c r="AJ62" i="2"/>
  <c r="AN62" i="2"/>
  <c r="AY62" i="2"/>
  <c r="BO66" i="2"/>
  <c r="AK62" i="2"/>
  <c r="AO62" i="2"/>
  <c r="AZ62" i="2"/>
  <c r="BP66" i="2"/>
  <c r="BA62" i="2"/>
  <c r="BQ66" i="2"/>
  <c r="BF67" i="2"/>
  <c r="BG67" i="2"/>
  <c r="BH67" i="2"/>
  <c r="BI67" i="2"/>
  <c r="AI98" i="2"/>
  <c r="AT98" i="2"/>
  <c r="BJ67" i="2"/>
  <c r="AU98" i="2"/>
  <c r="BK67" i="2"/>
  <c r="BL67" i="2"/>
  <c r="BM67" i="2"/>
  <c r="AM98" i="2"/>
  <c r="AX98" i="2"/>
  <c r="BN67" i="2"/>
  <c r="AJ98" i="2"/>
  <c r="AN98" i="2"/>
  <c r="AY98" i="2"/>
  <c r="BO67" i="2"/>
  <c r="AK98" i="2"/>
  <c r="AO98" i="2"/>
  <c r="AZ98" i="2"/>
  <c r="BP67" i="2"/>
  <c r="BA98" i="2"/>
  <c r="BQ67" i="2"/>
  <c r="BF68" i="2"/>
  <c r="BG68" i="2"/>
  <c r="BH68" i="2"/>
  <c r="BI68" i="2"/>
  <c r="AI149" i="2"/>
  <c r="AT149" i="2"/>
  <c r="BJ68" i="2"/>
  <c r="AU149" i="2"/>
  <c r="BK68" i="2"/>
  <c r="BL68" i="2"/>
  <c r="BM68" i="2"/>
  <c r="AM149" i="2"/>
  <c r="AX149" i="2"/>
  <c r="BN68" i="2"/>
  <c r="AJ149" i="2"/>
  <c r="AN149" i="2"/>
  <c r="AY149" i="2"/>
  <c r="BO68" i="2"/>
  <c r="AK149" i="2"/>
  <c r="AO149" i="2"/>
  <c r="AZ149" i="2"/>
  <c r="BP68" i="2"/>
  <c r="BA149" i="2"/>
  <c r="BQ68" i="2"/>
  <c r="BF69" i="2"/>
  <c r="BG69" i="2"/>
  <c r="BH69" i="2"/>
  <c r="BI69" i="2"/>
  <c r="AI97" i="2"/>
  <c r="AT97" i="2"/>
  <c r="BJ69" i="2"/>
  <c r="AU97" i="2"/>
  <c r="BK69" i="2"/>
  <c r="BL69" i="2"/>
  <c r="BM69" i="2"/>
  <c r="AM97" i="2"/>
  <c r="AX97" i="2"/>
  <c r="BN69" i="2"/>
  <c r="AJ97" i="2"/>
  <c r="AN97" i="2"/>
  <c r="AY97" i="2"/>
  <c r="BO69" i="2"/>
  <c r="AK97" i="2"/>
  <c r="AO97" i="2"/>
  <c r="AZ97" i="2"/>
  <c r="BP69" i="2"/>
  <c r="BA97" i="2"/>
  <c r="BQ69" i="2"/>
  <c r="BF70" i="2"/>
  <c r="BG70" i="2"/>
  <c r="BH70" i="2"/>
  <c r="BI70" i="2"/>
  <c r="AI176" i="2"/>
  <c r="AT176" i="2"/>
  <c r="BJ70" i="2"/>
  <c r="AU176" i="2"/>
  <c r="BK70" i="2"/>
  <c r="BL70" i="2"/>
  <c r="BM70" i="2"/>
  <c r="AM176" i="2"/>
  <c r="AX176" i="2"/>
  <c r="BN70" i="2"/>
  <c r="AJ176" i="2"/>
  <c r="AN176" i="2"/>
  <c r="AY176" i="2"/>
  <c r="BO70" i="2"/>
  <c r="AK176" i="2"/>
  <c r="AO176" i="2"/>
  <c r="AZ176" i="2"/>
  <c r="BP70" i="2"/>
  <c r="BA176" i="2"/>
  <c r="BQ70" i="2"/>
  <c r="BF71" i="2"/>
  <c r="BG71" i="2"/>
  <c r="BH71" i="2"/>
  <c r="BI71" i="2"/>
  <c r="AI91" i="2"/>
  <c r="AT91" i="2"/>
  <c r="BJ71" i="2"/>
  <c r="AU91" i="2"/>
  <c r="BK71" i="2"/>
  <c r="BL71" i="2"/>
  <c r="BM71" i="2"/>
  <c r="AM91" i="2"/>
  <c r="AX91" i="2"/>
  <c r="BN71" i="2"/>
  <c r="AJ91" i="2"/>
  <c r="AN91" i="2"/>
  <c r="AY91" i="2"/>
  <c r="BO71" i="2"/>
  <c r="AK91" i="2"/>
  <c r="AO91" i="2"/>
  <c r="AZ91" i="2"/>
  <c r="BP71" i="2"/>
  <c r="BA91" i="2"/>
  <c r="BQ71" i="2"/>
  <c r="BF72" i="2"/>
  <c r="BG72" i="2"/>
  <c r="BH72" i="2"/>
  <c r="BI72" i="2"/>
  <c r="AI84" i="2"/>
  <c r="AT84" i="2"/>
  <c r="BJ72" i="2"/>
  <c r="AU84" i="2"/>
  <c r="BK72" i="2"/>
  <c r="BL72" i="2"/>
  <c r="BM72" i="2"/>
  <c r="AM84" i="2"/>
  <c r="AX84" i="2"/>
  <c r="BN72" i="2"/>
  <c r="AJ84" i="2"/>
  <c r="AN84" i="2"/>
  <c r="AY84" i="2"/>
  <c r="BO72" i="2"/>
  <c r="AK84" i="2"/>
  <c r="AO84" i="2"/>
  <c r="AZ84" i="2"/>
  <c r="BP72" i="2"/>
  <c r="BA84" i="2"/>
  <c r="BQ72" i="2"/>
  <c r="BF73" i="2"/>
  <c r="BG73" i="2"/>
  <c r="BH73" i="2"/>
  <c r="BI73" i="2"/>
  <c r="AI65" i="2"/>
  <c r="AT65" i="2"/>
  <c r="BJ73" i="2"/>
  <c r="AU65" i="2"/>
  <c r="BK73" i="2"/>
  <c r="BL73" i="2"/>
  <c r="BM73" i="2"/>
  <c r="AM65" i="2"/>
  <c r="AX65" i="2"/>
  <c r="BN73" i="2"/>
  <c r="AJ65" i="2"/>
  <c r="AN65" i="2"/>
  <c r="AY65" i="2"/>
  <c r="BO73" i="2"/>
  <c r="AK65" i="2"/>
  <c r="AO65" i="2"/>
  <c r="AZ65" i="2"/>
  <c r="BP73" i="2"/>
  <c r="BA65" i="2"/>
  <c r="BQ73" i="2"/>
  <c r="BF74" i="2"/>
  <c r="BG74" i="2"/>
  <c r="BH74" i="2"/>
  <c r="BI74" i="2"/>
  <c r="AI34" i="2"/>
  <c r="AT34" i="2"/>
  <c r="BJ74" i="2"/>
  <c r="AU34" i="2"/>
  <c r="BK74" i="2"/>
  <c r="BL74" i="2"/>
  <c r="BM74" i="2"/>
  <c r="AM34" i="2"/>
  <c r="AX34" i="2"/>
  <c r="BN74" i="2"/>
  <c r="AJ34" i="2"/>
  <c r="AN34" i="2"/>
  <c r="AY34" i="2"/>
  <c r="BO74" i="2"/>
  <c r="AK34" i="2"/>
  <c r="AO34" i="2"/>
  <c r="AZ34" i="2"/>
  <c r="BP74" i="2"/>
  <c r="BA34" i="2"/>
  <c r="BQ74" i="2"/>
  <c r="BF75" i="2"/>
  <c r="BG75" i="2"/>
  <c r="BH75" i="2"/>
  <c r="BI75" i="2"/>
  <c r="AI164" i="2"/>
  <c r="AT164" i="2"/>
  <c r="BJ75" i="2"/>
  <c r="AU164" i="2"/>
  <c r="BK75" i="2"/>
  <c r="BL75" i="2"/>
  <c r="BM75" i="2"/>
  <c r="AM164" i="2"/>
  <c r="AX164" i="2"/>
  <c r="BN75" i="2"/>
  <c r="AJ164" i="2"/>
  <c r="AN164" i="2"/>
  <c r="AY164" i="2"/>
  <c r="BO75" i="2"/>
  <c r="AK164" i="2"/>
  <c r="AO164" i="2"/>
  <c r="AZ164" i="2"/>
  <c r="BP75" i="2"/>
  <c r="BA164" i="2"/>
  <c r="BQ75" i="2"/>
  <c r="BF76" i="2"/>
  <c r="BG76" i="2"/>
  <c r="BH76" i="2"/>
  <c r="BI76" i="2"/>
  <c r="AI139" i="2"/>
  <c r="AT139" i="2"/>
  <c r="BJ76" i="2"/>
  <c r="AU139" i="2"/>
  <c r="BK76" i="2"/>
  <c r="BL76" i="2"/>
  <c r="BM76" i="2"/>
  <c r="AM139" i="2"/>
  <c r="AX139" i="2"/>
  <c r="BN76" i="2"/>
  <c r="AJ139" i="2"/>
  <c r="AN139" i="2"/>
  <c r="AY139" i="2"/>
  <c r="BO76" i="2"/>
  <c r="AK139" i="2"/>
  <c r="AO139" i="2"/>
  <c r="AZ139" i="2"/>
  <c r="BP76" i="2"/>
  <c r="BA139" i="2"/>
  <c r="BQ76" i="2"/>
  <c r="BF77" i="2"/>
  <c r="BG77" i="2"/>
  <c r="BH77" i="2"/>
  <c r="BI77" i="2"/>
  <c r="AI11" i="2"/>
  <c r="AT11" i="2"/>
  <c r="BJ77" i="2"/>
  <c r="AU11" i="2"/>
  <c r="BK77" i="2"/>
  <c r="BL77" i="2"/>
  <c r="BM77" i="2"/>
  <c r="AM11" i="2"/>
  <c r="AX11" i="2"/>
  <c r="BN77" i="2"/>
  <c r="AJ11" i="2"/>
  <c r="AN11" i="2"/>
  <c r="AY11" i="2"/>
  <c r="BO77" i="2"/>
  <c r="AK11" i="2"/>
  <c r="AO11" i="2"/>
  <c r="AZ11" i="2"/>
  <c r="BP77" i="2"/>
  <c r="BA11" i="2"/>
  <c r="BQ77" i="2"/>
  <c r="BF78" i="2"/>
  <c r="BG78" i="2"/>
  <c r="BH78" i="2"/>
  <c r="BI78" i="2"/>
  <c r="AI106" i="2"/>
  <c r="AT106" i="2"/>
  <c r="BJ78" i="2"/>
  <c r="AU106" i="2"/>
  <c r="BK78" i="2"/>
  <c r="BL78" i="2"/>
  <c r="BM78" i="2"/>
  <c r="AM106" i="2"/>
  <c r="AX106" i="2"/>
  <c r="BN78" i="2"/>
  <c r="AJ106" i="2"/>
  <c r="AN106" i="2"/>
  <c r="AY106" i="2"/>
  <c r="BO78" i="2"/>
  <c r="AK106" i="2"/>
  <c r="AO106" i="2"/>
  <c r="AZ106" i="2"/>
  <c r="BP78" i="2"/>
  <c r="BA106" i="2"/>
  <c r="BQ78" i="2"/>
  <c r="BF79" i="2"/>
  <c r="BG79" i="2"/>
  <c r="BH79" i="2"/>
  <c r="BI79" i="2"/>
  <c r="AI137" i="2"/>
  <c r="AT137" i="2"/>
  <c r="BJ79" i="2"/>
  <c r="AU137" i="2"/>
  <c r="BK79" i="2"/>
  <c r="BL79" i="2"/>
  <c r="BM79" i="2"/>
  <c r="AM137" i="2"/>
  <c r="AX137" i="2"/>
  <c r="BN79" i="2"/>
  <c r="AJ137" i="2"/>
  <c r="AN137" i="2"/>
  <c r="AY137" i="2"/>
  <c r="BO79" i="2"/>
  <c r="AK137" i="2"/>
  <c r="AO137" i="2"/>
  <c r="AZ137" i="2"/>
  <c r="BP79" i="2"/>
  <c r="BA137" i="2"/>
  <c r="BQ79" i="2"/>
  <c r="BF80" i="2"/>
  <c r="BG80" i="2"/>
  <c r="BH80" i="2"/>
  <c r="BI80" i="2"/>
  <c r="AI243" i="2"/>
  <c r="AT243" i="2"/>
  <c r="BJ80" i="2"/>
  <c r="AU243" i="2"/>
  <c r="BK80" i="2"/>
  <c r="BL80" i="2"/>
  <c r="BM80" i="2"/>
  <c r="AM243" i="2"/>
  <c r="AX243" i="2"/>
  <c r="BN80" i="2"/>
  <c r="AJ243" i="2"/>
  <c r="AN243" i="2"/>
  <c r="AY243" i="2"/>
  <c r="BO80" i="2"/>
  <c r="AK243" i="2"/>
  <c r="AO243" i="2"/>
  <c r="AZ243" i="2"/>
  <c r="BP80" i="2"/>
  <c r="BA243" i="2"/>
  <c r="BQ80" i="2"/>
  <c r="BF81" i="2"/>
  <c r="BG81" i="2"/>
  <c r="BH81" i="2"/>
  <c r="BI81" i="2"/>
  <c r="AI36" i="2"/>
  <c r="AT36" i="2"/>
  <c r="BJ81" i="2"/>
  <c r="AU36" i="2"/>
  <c r="BK81" i="2"/>
  <c r="BL81" i="2"/>
  <c r="BM81" i="2"/>
  <c r="AM36" i="2"/>
  <c r="AX36" i="2"/>
  <c r="BN81" i="2"/>
  <c r="AJ36" i="2"/>
  <c r="AN36" i="2"/>
  <c r="AY36" i="2"/>
  <c r="BO81" i="2"/>
  <c r="AK36" i="2"/>
  <c r="AO36" i="2"/>
  <c r="AZ36" i="2"/>
  <c r="BP81" i="2"/>
  <c r="BA36" i="2"/>
  <c r="BQ81" i="2"/>
  <c r="BF82" i="2"/>
  <c r="BG82" i="2"/>
  <c r="BH82" i="2"/>
  <c r="BI82" i="2"/>
  <c r="AI117" i="2"/>
  <c r="AT117" i="2"/>
  <c r="BJ82" i="2"/>
  <c r="AU117" i="2"/>
  <c r="BK82" i="2"/>
  <c r="BL82" i="2"/>
  <c r="BM82" i="2"/>
  <c r="AM117" i="2"/>
  <c r="AX117" i="2"/>
  <c r="BN82" i="2"/>
  <c r="AJ117" i="2"/>
  <c r="AN117" i="2"/>
  <c r="AY117" i="2"/>
  <c r="BO82" i="2"/>
  <c r="AK117" i="2"/>
  <c r="AO117" i="2"/>
  <c r="AZ117" i="2"/>
  <c r="BP82" i="2"/>
  <c r="BA117" i="2"/>
  <c r="BQ82" i="2"/>
  <c r="BF83" i="2"/>
  <c r="BG83" i="2"/>
  <c r="BH83" i="2"/>
  <c r="BI83" i="2"/>
  <c r="AI154" i="2"/>
  <c r="AT154" i="2"/>
  <c r="BJ83" i="2"/>
  <c r="AU154" i="2"/>
  <c r="BK83" i="2"/>
  <c r="BL83" i="2"/>
  <c r="BM83" i="2"/>
  <c r="AM154" i="2"/>
  <c r="AX154" i="2"/>
  <c r="BN83" i="2"/>
  <c r="AJ154" i="2"/>
  <c r="AN154" i="2"/>
  <c r="AY154" i="2"/>
  <c r="BO83" i="2"/>
  <c r="AK154" i="2"/>
  <c r="AO154" i="2"/>
  <c r="AZ154" i="2"/>
  <c r="BP83" i="2"/>
  <c r="BA154" i="2"/>
  <c r="BQ83" i="2"/>
  <c r="BF84" i="2"/>
  <c r="BG84" i="2"/>
  <c r="BH84" i="2"/>
  <c r="BI84" i="2"/>
  <c r="AI217" i="2"/>
  <c r="AT217" i="2"/>
  <c r="BJ84" i="2"/>
  <c r="AU217" i="2"/>
  <c r="BK84" i="2"/>
  <c r="BL84" i="2"/>
  <c r="BM84" i="2"/>
  <c r="AM217" i="2"/>
  <c r="AX217" i="2"/>
  <c r="BN84" i="2"/>
  <c r="AJ217" i="2"/>
  <c r="AN217" i="2"/>
  <c r="AY217" i="2"/>
  <c r="BO84" i="2"/>
  <c r="AK217" i="2"/>
  <c r="AO217" i="2"/>
  <c r="AZ217" i="2"/>
  <c r="BP84" i="2"/>
  <c r="BA217" i="2"/>
  <c r="BQ84" i="2"/>
  <c r="BF85" i="2"/>
  <c r="BG85" i="2"/>
  <c r="BH85" i="2"/>
  <c r="BI85" i="2"/>
  <c r="AI30" i="2"/>
  <c r="AT30" i="2"/>
  <c r="BJ85" i="2"/>
  <c r="AU30" i="2"/>
  <c r="BK85" i="2"/>
  <c r="BL85" i="2"/>
  <c r="BM85" i="2"/>
  <c r="AM30" i="2"/>
  <c r="AX30" i="2"/>
  <c r="BN85" i="2"/>
  <c r="AJ30" i="2"/>
  <c r="AN30" i="2"/>
  <c r="AY30" i="2"/>
  <c r="BO85" i="2"/>
  <c r="AK30" i="2"/>
  <c r="AO30" i="2"/>
  <c r="AZ30" i="2"/>
  <c r="BP85" i="2"/>
  <c r="BA30" i="2"/>
  <c r="BQ85" i="2"/>
  <c r="BF86" i="2"/>
  <c r="BG86" i="2"/>
  <c r="BH86" i="2"/>
  <c r="BI86" i="2"/>
  <c r="AI202" i="2"/>
  <c r="AT202" i="2"/>
  <c r="BJ86" i="2"/>
  <c r="AU202" i="2"/>
  <c r="BK86" i="2"/>
  <c r="BL86" i="2"/>
  <c r="BM86" i="2"/>
  <c r="AM202" i="2"/>
  <c r="AX202" i="2"/>
  <c r="BN86" i="2"/>
  <c r="AJ202" i="2"/>
  <c r="AN202" i="2"/>
  <c r="AY202" i="2"/>
  <c r="BO86" i="2"/>
  <c r="AK202" i="2"/>
  <c r="AO202" i="2"/>
  <c r="AZ202" i="2"/>
  <c r="BP86" i="2"/>
  <c r="BA202" i="2"/>
  <c r="BQ86" i="2"/>
  <c r="BF87" i="2"/>
  <c r="BG87" i="2"/>
  <c r="BH87" i="2"/>
  <c r="BI87" i="2"/>
  <c r="AI199" i="2"/>
  <c r="AT199" i="2"/>
  <c r="BJ87" i="2"/>
  <c r="AU199" i="2"/>
  <c r="BK87" i="2"/>
  <c r="BL87" i="2"/>
  <c r="BM87" i="2"/>
  <c r="AM199" i="2"/>
  <c r="AX199" i="2"/>
  <c r="BN87" i="2"/>
  <c r="AJ199" i="2"/>
  <c r="AN199" i="2"/>
  <c r="AY199" i="2"/>
  <c r="BO87" i="2"/>
  <c r="AK199" i="2"/>
  <c r="AO199" i="2"/>
  <c r="AZ199" i="2"/>
  <c r="BP87" i="2"/>
  <c r="BA199" i="2"/>
  <c r="BQ87" i="2"/>
  <c r="BF88" i="2"/>
  <c r="BG88" i="2"/>
  <c r="BH88" i="2"/>
  <c r="BI88" i="2"/>
  <c r="AI185" i="2"/>
  <c r="AT185" i="2"/>
  <c r="BJ88" i="2"/>
  <c r="AU185" i="2"/>
  <c r="BK88" i="2"/>
  <c r="BL88" i="2"/>
  <c r="BM88" i="2"/>
  <c r="AM185" i="2"/>
  <c r="AX185" i="2"/>
  <c r="BN88" i="2"/>
  <c r="AJ185" i="2"/>
  <c r="AN185" i="2"/>
  <c r="AY185" i="2"/>
  <c r="BO88" i="2"/>
  <c r="AK185" i="2"/>
  <c r="AO185" i="2"/>
  <c r="AZ185" i="2"/>
  <c r="BP88" i="2"/>
  <c r="BA185" i="2"/>
  <c r="BQ88" i="2"/>
  <c r="BF89" i="2"/>
  <c r="BG89" i="2"/>
  <c r="BH89" i="2"/>
  <c r="BI89" i="2"/>
  <c r="AI118" i="2"/>
  <c r="AT118" i="2"/>
  <c r="BJ89" i="2"/>
  <c r="AU118" i="2"/>
  <c r="BK89" i="2"/>
  <c r="BL89" i="2"/>
  <c r="BM89" i="2"/>
  <c r="AM118" i="2"/>
  <c r="AX118" i="2"/>
  <c r="BN89" i="2"/>
  <c r="AJ118" i="2"/>
  <c r="AN118" i="2"/>
  <c r="AY118" i="2"/>
  <c r="BO89" i="2"/>
  <c r="AK118" i="2"/>
  <c r="AO118" i="2"/>
  <c r="AZ118" i="2"/>
  <c r="BP89" i="2"/>
  <c r="BA118" i="2"/>
  <c r="BQ89" i="2"/>
  <c r="BF90" i="2"/>
  <c r="BG90" i="2"/>
  <c r="BH90" i="2"/>
  <c r="BI90" i="2"/>
  <c r="AI37" i="2"/>
  <c r="AT37" i="2"/>
  <c r="BJ90" i="2"/>
  <c r="AU37" i="2"/>
  <c r="BK90" i="2"/>
  <c r="BL90" i="2"/>
  <c r="BM90" i="2"/>
  <c r="AM37" i="2"/>
  <c r="AX37" i="2"/>
  <c r="BN90" i="2"/>
  <c r="AJ37" i="2"/>
  <c r="AN37" i="2"/>
  <c r="AY37" i="2"/>
  <c r="BO90" i="2"/>
  <c r="AK37" i="2"/>
  <c r="AO37" i="2"/>
  <c r="AZ37" i="2"/>
  <c r="BP90" i="2"/>
  <c r="BA37" i="2"/>
  <c r="BQ90" i="2"/>
  <c r="BF91" i="2"/>
  <c r="BG91" i="2"/>
  <c r="BH91" i="2"/>
  <c r="BI91" i="2"/>
  <c r="AI195" i="2"/>
  <c r="AT195" i="2"/>
  <c r="BJ91" i="2"/>
  <c r="AU195" i="2"/>
  <c r="BK91" i="2"/>
  <c r="BL91" i="2"/>
  <c r="BM91" i="2"/>
  <c r="AM195" i="2"/>
  <c r="AX195" i="2"/>
  <c r="BN91" i="2"/>
  <c r="AJ195" i="2"/>
  <c r="AN195" i="2"/>
  <c r="AY195" i="2"/>
  <c r="BO91" i="2"/>
  <c r="AK195" i="2"/>
  <c r="AO195" i="2"/>
  <c r="AZ195" i="2"/>
  <c r="BP91" i="2"/>
  <c r="BA195" i="2"/>
  <c r="BQ91" i="2"/>
  <c r="BF92" i="2"/>
  <c r="BG92" i="2"/>
  <c r="BH92" i="2"/>
  <c r="BI92" i="2"/>
  <c r="AI227" i="2"/>
  <c r="AT227" i="2"/>
  <c r="BJ92" i="2"/>
  <c r="AU227" i="2"/>
  <c r="BK92" i="2"/>
  <c r="BL92" i="2"/>
  <c r="BM92" i="2"/>
  <c r="AM227" i="2"/>
  <c r="AX227" i="2"/>
  <c r="BN92" i="2"/>
  <c r="AJ227" i="2"/>
  <c r="AN227" i="2"/>
  <c r="AY227" i="2"/>
  <c r="BO92" i="2"/>
  <c r="AK227" i="2"/>
  <c r="AO227" i="2"/>
  <c r="AZ227" i="2"/>
  <c r="BP92" i="2"/>
  <c r="BA227" i="2"/>
  <c r="BQ92" i="2"/>
  <c r="BF93" i="2"/>
  <c r="BG93" i="2"/>
  <c r="BH93" i="2"/>
  <c r="BI93" i="2"/>
  <c r="AI206" i="2"/>
  <c r="AT206" i="2"/>
  <c r="BJ93" i="2"/>
  <c r="AU206" i="2"/>
  <c r="BK93" i="2"/>
  <c r="BL93" i="2"/>
  <c r="BM93" i="2"/>
  <c r="AM206" i="2"/>
  <c r="AX206" i="2"/>
  <c r="BN93" i="2"/>
  <c r="AJ206" i="2"/>
  <c r="AN206" i="2"/>
  <c r="AY206" i="2"/>
  <c r="BO93" i="2"/>
  <c r="AK206" i="2"/>
  <c r="AO206" i="2"/>
  <c r="AZ206" i="2"/>
  <c r="BP93" i="2"/>
  <c r="BA206" i="2"/>
  <c r="BQ93" i="2"/>
  <c r="BF94" i="2"/>
  <c r="BG94" i="2"/>
  <c r="BH94" i="2"/>
  <c r="BI94" i="2"/>
  <c r="AI208" i="2"/>
  <c r="AT208" i="2"/>
  <c r="BJ94" i="2"/>
  <c r="AU208" i="2"/>
  <c r="BK94" i="2"/>
  <c r="BL94" i="2"/>
  <c r="BM94" i="2"/>
  <c r="AM208" i="2"/>
  <c r="AX208" i="2"/>
  <c r="BN94" i="2"/>
  <c r="AJ208" i="2"/>
  <c r="AN208" i="2"/>
  <c r="AY208" i="2"/>
  <c r="BO94" i="2"/>
  <c r="AK208" i="2"/>
  <c r="AO208" i="2"/>
  <c r="AZ208" i="2"/>
  <c r="BP94" i="2"/>
  <c r="BA208" i="2"/>
  <c r="BQ94" i="2"/>
  <c r="BF95" i="2"/>
  <c r="BG95" i="2"/>
  <c r="BH95" i="2"/>
  <c r="BI95" i="2"/>
  <c r="AI58" i="2"/>
  <c r="AT58" i="2"/>
  <c r="BJ95" i="2"/>
  <c r="AU58" i="2"/>
  <c r="BK95" i="2"/>
  <c r="BL95" i="2"/>
  <c r="BM95" i="2"/>
  <c r="AM58" i="2"/>
  <c r="AX58" i="2"/>
  <c r="BN95" i="2"/>
  <c r="AJ58" i="2"/>
  <c r="AN58" i="2"/>
  <c r="AY58" i="2"/>
  <c r="BO95" i="2"/>
  <c r="AK58" i="2"/>
  <c r="AO58" i="2"/>
  <c r="AZ58" i="2"/>
  <c r="BP95" i="2"/>
  <c r="BA58" i="2"/>
  <c r="BQ95" i="2"/>
  <c r="BF96" i="2"/>
  <c r="BG96" i="2"/>
  <c r="BH96" i="2"/>
  <c r="BI96" i="2"/>
  <c r="AI133" i="2"/>
  <c r="AT133" i="2"/>
  <c r="BJ96" i="2"/>
  <c r="AU133" i="2"/>
  <c r="BK96" i="2"/>
  <c r="BL96" i="2"/>
  <c r="BM96" i="2"/>
  <c r="AM133" i="2"/>
  <c r="AX133" i="2"/>
  <c r="BN96" i="2"/>
  <c r="AJ133" i="2"/>
  <c r="AN133" i="2"/>
  <c r="AY133" i="2"/>
  <c r="BO96" i="2"/>
  <c r="AK133" i="2"/>
  <c r="AO133" i="2"/>
  <c r="AZ133" i="2"/>
  <c r="BP96" i="2"/>
  <c r="BA133" i="2"/>
  <c r="BQ96" i="2"/>
  <c r="BF97" i="2"/>
  <c r="BG97" i="2"/>
  <c r="BH97" i="2"/>
  <c r="BI97" i="2"/>
  <c r="AI33" i="2"/>
  <c r="AT33" i="2"/>
  <c r="BJ97" i="2"/>
  <c r="AU33" i="2"/>
  <c r="BK97" i="2"/>
  <c r="BL97" i="2"/>
  <c r="BM97" i="2"/>
  <c r="AM33" i="2"/>
  <c r="AX33" i="2"/>
  <c r="BN97" i="2"/>
  <c r="AJ33" i="2"/>
  <c r="AN33" i="2"/>
  <c r="AY33" i="2"/>
  <c r="BO97" i="2"/>
  <c r="AK33" i="2"/>
  <c r="AO33" i="2"/>
  <c r="AZ33" i="2"/>
  <c r="BP97" i="2"/>
  <c r="BA33" i="2"/>
  <c r="BQ97" i="2"/>
  <c r="BF98" i="2"/>
  <c r="BG98" i="2"/>
  <c r="BH98" i="2"/>
  <c r="BI98" i="2"/>
  <c r="AI47" i="2"/>
  <c r="AT47" i="2"/>
  <c r="BJ98" i="2"/>
  <c r="AU47" i="2"/>
  <c r="BK98" i="2"/>
  <c r="BL98" i="2"/>
  <c r="BM98" i="2"/>
  <c r="AM47" i="2"/>
  <c r="AX47" i="2"/>
  <c r="BN98" i="2"/>
  <c r="AJ47" i="2"/>
  <c r="AN47" i="2"/>
  <c r="AY47" i="2"/>
  <c r="BO98" i="2"/>
  <c r="AK47" i="2"/>
  <c r="AO47" i="2"/>
  <c r="AZ47" i="2"/>
  <c r="BP98" i="2"/>
  <c r="BA47" i="2"/>
  <c r="BQ98" i="2"/>
  <c r="BF99" i="2"/>
  <c r="BG99" i="2"/>
  <c r="BH99" i="2"/>
  <c r="BI99" i="2"/>
  <c r="AI112" i="2"/>
  <c r="AT112" i="2"/>
  <c r="BJ99" i="2"/>
  <c r="AU112" i="2"/>
  <c r="BK99" i="2"/>
  <c r="BL99" i="2"/>
  <c r="BM99" i="2"/>
  <c r="AM112" i="2"/>
  <c r="AX112" i="2"/>
  <c r="BN99" i="2"/>
  <c r="AJ112" i="2"/>
  <c r="AN112" i="2"/>
  <c r="AY112" i="2"/>
  <c r="BO99" i="2"/>
  <c r="AK112" i="2"/>
  <c r="AO112" i="2"/>
  <c r="AZ112" i="2"/>
  <c r="BP99" i="2"/>
  <c r="BA112" i="2"/>
  <c r="BQ99" i="2"/>
  <c r="BF100" i="2"/>
  <c r="BG100" i="2"/>
  <c r="BH100" i="2"/>
  <c r="BI100" i="2"/>
  <c r="AI156" i="2"/>
  <c r="AT156" i="2"/>
  <c r="BJ100" i="2"/>
  <c r="AU156" i="2"/>
  <c r="BK100" i="2"/>
  <c r="BL100" i="2"/>
  <c r="BM100" i="2"/>
  <c r="AM156" i="2"/>
  <c r="AX156" i="2"/>
  <c r="BN100" i="2"/>
  <c r="AJ156" i="2"/>
  <c r="AN156" i="2"/>
  <c r="AY156" i="2"/>
  <c r="BO100" i="2"/>
  <c r="AK156" i="2"/>
  <c r="AO156" i="2"/>
  <c r="AZ156" i="2"/>
  <c r="BP100" i="2"/>
  <c r="BA156" i="2"/>
  <c r="BQ100" i="2"/>
  <c r="BF101" i="2"/>
  <c r="BG101" i="2"/>
  <c r="BH101" i="2"/>
  <c r="BI101" i="2"/>
  <c r="AI138" i="2"/>
  <c r="AT138" i="2"/>
  <c r="BJ101" i="2"/>
  <c r="AU138" i="2"/>
  <c r="BK101" i="2"/>
  <c r="BL101" i="2"/>
  <c r="BM101" i="2"/>
  <c r="AM138" i="2"/>
  <c r="AX138" i="2"/>
  <c r="BN101" i="2"/>
  <c r="AJ138" i="2"/>
  <c r="AN138" i="2"/>
  <c r="AY138" i="2"/>
  <c r="BO101" i="2"/>
  <c r="AK138" i="2"/>
  <c r="AO138" i="2"/>
  <c r="AZ138" i="2"/>
  <c r="BP101" i="2"/>
  <c r="BA138" i="2"/>
  <c r="BQ101" i="2"/>
  <c r="BF102" i="2"/>
  <c r="BG102" i="2"/>
  <c r="BH102" i="2"/>
  <c r="BI102" i="2"/>
  <c r="AI83" i="2"/>
  <c r="AT83" i="2"/>
  <c r="BJ102" i="2"/>
  <c r="AU83" i="2"/>
  <c r="BK102" i="2"/>
  <c r="BL102" i="2"/>
  <c r="BM102" i="2"/>
  <c r="AM83" i="2"/>
  <c r="AX83" i="2"/>
  <c r="BN102" i="2"/>
  <c r="AJ83" i="2"/>
  <c r="AN83" i="2"/>
  <c r="AY83" i="2"/>
  <c r="BO102" i="2"/>
  <c r="AK83" i="2"/>
  <c r="AO83" i="2"/>
  <c r="AZ83" i="2"/>
  <c r="BP102" i="2"/>
  <c r="BA83" i="2"/>
  <c r="BQ102" i="2"/>
  <c r="BF103" i="2"/>
  <c r="BG103" i="2"/>
  <c r="BH103" i="2"/>
  <c r="BI103" i="2"/>
  <c r="AI48" i="2"/>
  <c r="AT48" i="2"/>
  <c r="BJ103" i="2"/>
  <c r="AU48" i="2"/>
  <c r="BK103" i="2"/>
  <c r="BL103" i="2"/>
  <c r="BM103" i="2"/>
  <c r="AM48" i="2"/>
  <c r="AX48" i="2"/>
  <c r="BN103" i="2"/>
  <c r="AJ48" i="2"/>
  <c r="AN48" i="2"/>
  <c r="AY48" i="2"/>
  <c r="BO103" i="2"/>
  <c r="AK48" i="2"/>
  <c r="AO48" i="2"/>
  <c r="AZ48" i="2"/>
  <c r="BP103" i="2"/>
  <c r="BA48" i="2"/>
  <c r="BQ103" i="2"/>
  <c r="BF104" i="2"/>
  <c r="BG104" i="2"/>
  <c r="BH104" i="2"/>
  <c r="BI104" i="2"/>
  <c r="AI12" i="2"/>
  <c r="AT12" i="2"/>
  <c r="BJ104" i="2"/>
  <c r="AU12" i="2"/>
  <c r="BK104" i="2"/>
  <c r="BL104" i="2"/>
  <c r="BM104" i="2"/>
  <c r="AM12" i="2"/>
  <c r="AX12" i="2"/>
  <c r="BN104" i="2"/>
  <c r="AJ12" i="2"/>
  <c r="AN12" i="2"/>
  <c r="AY12" i="2"/>
  <c r="BO104" i="2"/>
  <c r="AK12" i="2"/>
  <c r="AO12" i="2"/>
  <c r="AZ12" i="2"/>
  <c r="BP104" i="2"/>
  <c r="BA12" i="2"/>
  <c r="BQ104" i="2"/>
  <c r="BF105" i="2"/>
  <c r="BG105" i="2"/>
  <c r="BH105" i="2"/>
  <c r="BI105" i="2"/>
  <c r="AI124" i="2"/>
  <c r="AT124" i="2"/>
  <c r="BJ105" i="2"/>
  <c r="AU124" i="2"/>
  <c r="BK105" i="2"/>
  <c r="BL105" i="2"/>
  <c r="BM105" i="2"/>
  <c r="AM124" i="2"/>
  <c r="AX124" i="2"/>
  <c r="BN105" i="2"/>
  <c r="AJ124" i="2"/>
  <c r="AN124" i="2"/>
  <c r="AY124" i="2"/>
  <c r="BO105" i="2"/>
  <c r="AK124" i="2"/>
  <c r="AO124" i="2"/>
  <c r="AZ124" i="2"/>
  <c r="BP105" i="2"/>
  <c r="BA124" i="2"/>
  <c r="BQ105" i="2"/>
  <c r="BF106" i="2"/>
  <c r="BG106" i="2"/>
  <c r="BH106" i="2"/>
  <c r="BI106" i="2"/>
  <c r="AI69" i="2"/>
  <c r="AT69" i="2"/>
  <c r="BJ106" i="2"/>
  <c r="AU69" i="2"/>
  <c r="BK106" i="2"/>
  <c r="BL106" i="2"/>
  <c r="BM106" i="2"/>
  <c r="AM69" i="2"/>
  <c r="AX69" i="2"/>
  <c r="BN106" i="2"/>
  <c r="AJ69" i="2"/>
  <c r="AN69" i="2"/>
  <c r="AY69" i="2"/>
  <c r="BO106" i="2"/>
  <c r="AK69" i="2"/>
  <c r="AO69" i="2"/>
  <c r="AZ69" i="2"/>
  <c r="BP106" i="2"/>
  <c r="BA69" i="2"/>
  <c r="BQ106" i="2"/>
  <c r="BF107" i="2"/>
  <c r="BG107" i="2"/>
  <c r="BH107" i="2"/>
  <c r="BI107" i="2"/>
  <c r="AI125" i="2"/>
  <c r="AT125" i="2"/>
  <c r="BJ107" i="2"/>
  <c r="AU125" i="2"/>
  <c r="BK107" i="2"/>
  <c r="BL107" i="2"/>
  <c r="BM107" i="2"/>
  <c r="AM125" i="2"/>
  <c r="AX125" i="2"/>
  <c r="BN107" i="2"/>
  <c r="AJ125" i="2"/>
  <c r="AN125" i="2"/>
  <c r="AY125" i="2"/>
  <c r="BO107" i="2"/>
  <c r="AK125" i="2"/>
  <c r="AO125" i="2"/>
  <c r="AZ125" i="2"/>
  <c r="BP107" i="2"/>
  <c r="BA125" i="2"/>
  <c r="BQ107" i="2"/>
  <c r="BF108" i="2"/>
  <c r="BG108" i="2"/>
  <c r="BH108" i="2"/>
  <c r="BI108" i="2"/>
  <c r="AI87" i="2"/>
  <c r="AT87" i="2"/>
  <c r="BJ108" i="2"/>
  <c r="AU87" i="2"/>
  <c r="BK108" i="2"/>
  <c r="BL108" i="2"/>
  <c r="BM108" i="2"/>
  <c r="AM87" i="2"/>
  <c r="AX87" i="2"/>
  <c r="BN108" i="2"/>
  <c r="AJ87" i="2"/>
  <c r="AN87" i="2"/>
  <c r="AY87" i="2"/>
  <c r="BO108" i="2"/>
  <c r="AK87" i="2"/>
  <c r="AO87" i="2"/>
  <c r="AZ87" i="2"/>
  <c r="BP108" i="2"/>
  <c r="BA87" i="2"/>
  <c r="BQ108" i="2"/>
  <c r="BF109" i="2"/>
  <c r="BG109" i="2"/>
  <c r="BH109" i="2"/>
  <c r="BI109" i="2"/>
  <c r="AI93" i="2"/>
  <c r="AT93" i="2"/>
  <c r="BJ109" i="2"/>
  <c r="AU93" i="2"/>
  <c r="BK109" i="2"/>
  <c r="BL109" i="2"/>
  <c r="BM109" i="2"/>
  <c r="AM93" i="2"/>
  <c r="AX93" i="2"/>
  <c r="BN109" i="2"/>
  <c r="AJ93" i="2"/>
  <c r="AN93" i="2"/>
  <c r="AY93" i="2"/>
  <c r="BO109" i="2"/>
  <c r="AK93" i="2"/>
  <c r="AO93" i="2"/>
  <c r="AZ93" i="2"/>
  <c r="BP109" i="2"/>
  <c r="BA93" i="2"/>
  <c r="BQ109" i="2"/>
  <c r="BF110" i="2"/>
  <c r="BG110" i="2"/>
  <c r="BH110" i="2"/>
  <c r="BI110" i="2"/>
  <c r="AI152" i="2"/>
  <c r="AT152" i="2"/>
  <c r="BJ110" i="2"/>
  <c r="AU152" i="2"/>
  <c r="BK110" i="2"/>
  <c r="BL110" i="2"/>
  <c r="BM110" i="2"/>
  <c r="AM152" i="2"/>
  <c r="AX152" i="2"/>
  <c r="BN110" i="2"/>
  <c r="AJ152" i="2"/>
  <c r="AN152" i="2"/>
  <c r="AY152" i="2"/>
  <c r="BO110" i="2"/>
  <c r="AK152" i="2"/>
  <c r="AO152" i="2"/>
  <c r="AZ152" i="2"/>
  <c r="BP110" i="2"/>
  <c r="BA152" i="2"/>
  <c r="BQ110" i="2"/>
  <c r="BF111" i="2"/>
  <c r="BG111" i="2"/>
  <c r="BH111" i="2"/>
  <c r="BI111" i="2"/>
  <c r="AI10" i="2"/>
  <c r="AT10" i="2"/>
  <c r="BJ111" i="2"/>
  <c r="AU10" i="2"/>
  <c r="BK111" i="2"/>
  <c r="BL111" i="2"/>
  <c r="BM111" i="2"/>
  <c r="AM10" i="2"/>
  <c r="AX10" i="2"/>
  <c r="BN111" i="2"/>
  <c r="AJ10" i="2"/>
  <c r="AN10" i="2"/>
  <c r="AY10" i="2"/>
  <c r="BO111" i="2"/>
  <c r="AK10" i="2"/>
  <c r="AO10" i="2"/>
  <c r="AZ10" i="2"/>
  <c r="BP111" i="2"/>
  <c r="BA10" i="2"/>
  <c r="BQ111" i="2"/>
  <c r="BF112" i="2"/>
  <c r="BG112" i="2"/>
  <c r="BH112" i="2"/>
  <c r="BI112" i="2"/>
  <c r="AI216" i="2"/>
  <c r="AT216" i="2"/>
  <c r="BJ112" i="2"/>
  <c r="AU216" i="2"/>
  <c r="BK112" i="2"/>
  <c r="BL112" i="2"/>
  <c r="BM112" i="2"/>
  <c r="AM216" i="2"/>
  <c r="AX216" i="2"/>
  <c r="BN112" i="2"/>
  <c r="AJ216" i="2"/>
  <c r="AN216" i="2"/>
  <c r="AY216" i="2"/>
  <c r="BO112" i="2"/>
  <c r="AK216" i="2"/>
  <c r="AO216" i="2"/>
  <c r="AZ216" i="2"/>
  <c r="BP112" i="2"/>
  <c r="BA216" i="2"/>
  <c r="BQ112" i="2"/>
  <c r="BF113" i="2"/>
  <c r="BG113" i="2"/>
  <c r="BH113" i="2"/>
  <c r="BI113" i="2"/>
  <c r="AI210" i="2"/>
  <c r="AT210" i="2"/>
  <c r="BJ113" i="2"/>
  <c r="AU210" i="2"/>
  <c r="BK113" i="2"/>
  <c r="BL113" i="2"/>
  <c r="BM113" i="2"/>
  <c r="AM210" i="2"/>
  <c r="AX210" i="2"/>
  <c r="BN113" i="2"/>
  <c r="AJ210" i="2"/>
  <c r="AN210" i="2"/>
  <c r="AY210" i="2"/>
  <c r="BO113" i="2"/>
  <c r="AK210" i="2"/>
  <c r="AO210" i="2"/>
  <c r="AZ210" i="2"/>
  <c r="BP113" i="2"/>
  <c r="BA210" i="2"/>
  <c r="BQ113" i="2"/>
  <c r="BF114" i="2"/>
  <c r="BG114" i="2"/>
  <c r="BH114" i="2"/>
  <c r="BI114" i="2"/>
  <c r="AI145" i="2"/>
  <c r="AT145" i="2"/>
  <c r="BJ114" i="2"/>
  <c r="AU145" i="2"/>
  <c r="BK114" i="2"/>
  <c r="BL114" i="2"/>
  <c r="BM114" i="2"/>
  <c r="AM145" i="2"/>
  <c r="AX145" i="2"/>
  <c r="BN114" i="2"/>
  <c r="AJ145" i="2"/>
  <c r="AN145" i="2"/>
  <c r="AY145" i="2"/>
  <c r="BO114" i="2"/>
  <c r="AK145" i="2"/>
  <c r="AO145" i="2"/>
  <c r="AZ145" i="2"/>
  <c r="BP114" i="2"/>
  <c r="BA145" i="2"/>
  <c r="BQ114" i="2"/>
  <c r="BF115" i="2"/>
  <c r="BG115" i="2"/>
  <c r="BH115" i="2"/>
  <c r="BI115" i="2"/>
  <c r="AI64" i="2"/>
  <c r="AT64" i="2"/>
  <c r="BJ115" i="2"/>
  <c r="AU64" i="2"/>
  <c r="BK115" i="2"/>
  <c r="BL115" i="2"/>
  <c r="BM115" i="2"/>
  <c r="AM64" i="2"/>
  <c r="AX64" i="2"/>
  <c r="BN115" i="2"/>
  <c r="AJ64" i="2"/>
  <c r="AN64" i="2"/>
  <c r="AY64" i="2"/>
  <c r="BO115" i="2"/>
  <c r="AK64" i="2"/>
  <c r="AO64" i="2"/>
  <c r="AZ64" i="2"/>
  <c r="BP115" i="2"/>
  <c r="BA64" i="2"/>
  <c r="BQ115" i="2"/>
  <c r="BF116" i="2"/>
  <c r="BG116" i="2"/>
  <c r="BH116" i="2"/>
  <c r="BI116" i="2"/>
  <c r="AI20" i="2"/>
  <c r="AT20" i="2"/>
  <c r="BJ116" i="2"/>
  <c r="AU20" i="2"/>
  <c r="BK116" i="2"/>
  <c r="BL116" i="2"/>
  <c r="BM116" i="2"/>
  <c r="AM20" i="2"/>
  <c r="AX20" i="2"/>
  <c r="BN116" i="2"/>
  <c r="AJ20" i="2"/>
  <c r="AN20" i="2"/>
  <c r="AY20" i="2"/>
  <c r="BO116" i="2"/>
  <c r="AK20" i="2"/>
  <c r="AO20" i="2"/>
  <c r="AZ20" i="2"/>
  <c r="BP116" i="2"/>
  <c r="BA20" i="2"/>
  <c r="BQ116" i="2"/>
  <c r="BF117" i="2"/>
  <c r="BG117" i="2"/>
  <c r="BH117" i="2"/>
  <c r="BI117" i="2"/>
  <c r="AI172" i="2"/>
  <c r="AT172" i="2"/>
  <c r="BJ117" i="2"/>
  <c r="AU172" i="2"/>
  <c r="BK117" i="2"/>
  <c r="BL117" i="2"/>
  <c r="BM117" i="2"/>
  <c r="AM172" i="2"/>
  <c r="AX172" i="2"/>
  <c r="BN117" i="2"/>
  <c r="AJ172" i="2"/>
  <c r="AN172" i="2"/>
  <c r="AY172" i="2"/>
  <c r="BO117" i="2"/>
  <c r="AK172" i="2"/>
  <c r="AO172" i="2"/>
  <c r="AZ172" i="2"/>
  <c r="BP117" i="2"/>
  <c r="BA172" i="2"/>
  <c r="BQ117" i="2"/>
  <c r="BF118" i="2"/>
  <c r="BG118" i="2"/>
  <c r="BH118" i="2"/>
  <c r="BI118" i="2"/>
  <c r="AI29" i="2"/>
  <c r="AT29" i="2"/>
  <c r="BJ118" i="2"/>
  <c r="AU29" i="2"/>
  <c r="BK118" i="2"/>
  <c r="BL118" i="2"/>
  <c r="BM118" i="2"/>
  <c r="AM29" i="2"/>
  <c r="AX29" i="2"/>
  <c r="BN118" i="2"/>
  <c r="AJ29" i="2"/>
  <c r="AN29" i="2"/>
  <c r="AY29" i="2"/>
  <c r="BO118" i="2"/>
  <c r="AK29" i="2"/>
  <c r="AO29" i="2"/>
  <c r="AZ29" i="2"/>
  <c r="BP118" i="2"/>
  <c r="BA29" i="2"/>
  <c r="BQ118" i="2"/>
  <c r="BF119" i="2"/>
  <c r="BG119" i="2"/>
  <c r="BH119" i="2"/>
  <c r="BI119" i="2"/>
  <c r="AI120" i="2"/>
  <c r="AT120" i="2"/>
  <c r="BJ119" i="2"/>
  <c r="AU120" i="2"/>
  <c r="BK119" i="2"/>
  <c r="BL119" i="2"/>
  <c r="BM119" i="2"/>
  <c r="AM120" i="2"/>
  <c r="AX120" i="2"/>
  <c r="BN119" i="2"/>
  <c r="AJ120" i="2"/>
  <c r="AN120" i="2"/>
  <c r="AY120" i="2"/>
  <c r="BO119" i="2"/>
  <c r="AK120" i="2"/>
  <c r="AO120" i="2"/>
  <c r="AZ120" i="2"/>
  <c r="BP119" i="2"/>
  <c r="BA120" i="2"/>
  <c r="BQ119" i="2"/>
  <c r="BF120" i="2"/>
  <c r="BG120" i="2"/>
  <c r="BH120" i="2"/>
  <c r="BI120" i="2"/>
  <c r="AI207" i="2"/>
  <c r="AT207" i="2"/>
  <c r="BJ120" i="2"/>
  <c r="AU207" i="2"/>
  <c r="BK120" i="2"/>
  <c r="BL120" i="2"/>
  <c r="BM120" i="2"/>
  <c r="AM207" i="2"/>
  <c r="AX207" i="2"/>
  <c r="BN120" i="2"/>
  <c r="AJ207" i="2"/>
  <c r="AN207" i="2"/>
  <c r="AY207" i="2"/>
  <c r="BO120" i="2"/>
  <c r="AK207" i="2"/>
  <c r="AO207" i="2"/>
  <c r="AZ207" i="2"/>
  <c r="BP120" i="2"/>
  <c r="BA207" i="2"/>
  <c r="BQ120" i="2"/>
  <c r="BF121" i="2"/>
  <c r="BG121" i="2"/>
  <c r="BH121" i="2"/>
  <c r="BI121" i="2"/>
  <c r="AI151" i="2"/>
  <c r="AT151" i="2"/>
  <c r="BJ121" i="2"/>
  <c r="AU151" i="2"/>
  <c r="BK121" i="2"/>
  <c r="BL121" i="2"/>
  <c r="BM121" i="2"/>
  <c r="AM151" i="2"/>
  <c r="AX151" i="2"/>
  <c r="BN121" i="2"/>
  <c r="AJ151" i="2"/>
  <c r="AN151" i="2"/>
  <c r="AY151" i="2"/>
  <c r="BO121" i="2"/>
  <c r="AK151" i="2"/>
  <c r="AO151" i="2"/>
  <c r="AZ151" i="2"/>
  <c r="BP121" i="2"/>
  <c r="BA151" i="2"/>
  <c r="BQ121" i="2"/>
  <c r="BF122" i="2"/>
  <c r="BG122" i="2"/>
  <c r="BH122" i="2"/>
  <c r="BI122" i="2"/>
  <c r="AI35" i="2"/>
  <c r="AT35" i="2"/>
  <c r="BJ122" i="2"/>
  <c r="AU35" i="2"/>
  <c r="BK122" i="2"/>
  <c r="BL122" i="2"/>
  <c r="BM122" i="2"/>
  <c r="AM35" i="2"/>
  <c r="AX35" i="2"/>
  <c r="BN122" i="2"/>
  <c r="AJ35" i="2"/>
  <c r="AN35" i="2"/>
  <c r="AY35" i="2"/>
  <c r="BO122" i="2"/>
  <c r="AK35" i="2"/>
  <c r="AO35" i="2"/>
  <c r="AZ35" i="2"/>
  <c r="BP122" i="2"/>
  <c r="BA35" i="2"/>
  <c r="BQ122" i="2"/>
  <c r="BF123" i="2"/>
  <c r="BG123" i="2"/>
  <c r="BH123" i="2"/>
  <c r="BI123" i="2"/>
  <c r="AI159" i="2"/>
  <c r="AT159" i="2"/>
  <c r="BJ123" i="2"/>
  <c r="AU159" i="2"/>
  <c r="BK123" i="2"/>
  <c r="BL123" i="2"/>
  <c r="BM123" i="2"/>
  <c r="AM159" i="2"/>
  <c r="AX159" i="2"/>
  <c r="BN123" i="2"/>
  <c r="AJ159" i="2"/>
  <c r="AN159" i="2"/>
  <c r="AY159" i="2"/>
  <c r="BO123" i="2"/>
  <c r="AK159" i="2"/>
  <c r="AO159" i="2"/>
  <c r="AZ159" i="2"/>
  <c r="BP123" i="2"/>
  <c r="BA159" i="2"/>
  <c r="BQ123" i="2"/>
  <c r="BF124" i="2"/>
  <c r="BG124" i="2"/>
  <c r="BH124" i="2"/>
  <c r="BI124" i="2"/>
  <c r="AI82" i="2"/>
  <c r="AT82" i="2"/>
  <c r="BJ124" i="2"/>
  <c r="AU82" i="2"/>
  <c r="BK124" i="2"/>
  <c r="BL124" i="2"/>
  <c r="BM124" i="2"/>
  <c r="AM82" i="2"/>
  <c r="AX82" i="2"/>
  <c r="BN124" i="2"/>
  <c r="AJ82" i="2"/>
  <c r="AN82" i="2"/>
  <c r="AY82" i="2"/>
  <c r="BO124" i="2"/>
  <c r="AK82" i="2"/>
  <c r="AO82" i="2"/>
  <c r="AZ82" i="2"/>
  <c r="BP124" i="2"/>
  <c r="BA82" i="2"/>
  <c r="BQ124" i="2"/>
  <c r="BF125" i="2"/>
  <c r="BG125" i="2"/>
  <c r="BH125" i="2"/>
  <c r="BI125" i="2"/>
  <c r="AI215" i="2"/>
  <c r="AT215" i="2"/>
  <c r="BJ125" i="2"/>
  <c r="AU215" i="2"/>
  <c r="BK125" i="2"/>
  <c r="BL125" i="2"/>
  <c r="BM125" i="2"/>
  <c r="AM215" i="2"/>
  <c r="AX215" i="2"/>
  <c r="BN125" i="2"/>
  <c r="AJ215" i="2"/>
  <c r="AN215" i="2"/>
  <c r="AY215" i="2"/>
  <c r="BO125" i="2"/>
  <c r="AK215" i="2"/>
  <c r="AO215" i="2"/>
  <c r="AZ215" i="2"/>
  <c r="BP125" i="2"/>
  <c r="BA215" i="2"/>
  <c r="BQ125" i="2"/>
  <c r="BF126" i="2"/>
  <c r="BG126" i="2"/>
  <c r="BH126" i="2"/>
  <c r="BI126" i="2"/>
  <c r="AI143" i="2"/>
  <c r="AT143" i="2"/>
  <c r="BJ126" i="2"/>
  <c r="AU143" i="2"/>
  <c r="BK126" i="2"/>
  <c r="BL126" i="2"/>
  <c r="BM126" i="2"/>
  <c r="AM143" i="2"/>
  <c r="AX143" i="2"/>
  <c r="BN126" i="2"/>
  <c r="AJ143" i="2"/>
  <c r="AN143" i="2"/>
  <c r="AY143" i="2"/>
  <c r="BO126" i="2"/>
  <c r="AK143" i="2"/>
  <c r="AO143" i="2"/>
  <c r="AZ143" i="2"/>
  <c r="BP126" i="2"/>
  <c r="BA143" i="2"/>
  <c r="BQ126" i="2"/>
  <c r="BF127" i="2"/>
  <c r="BG127" i="2"/>
  <c r="BH127" i="2"/>
  <c r="BI127" i="2"/>
  <c r="AI134" i="2"/>
  <c r="AT134" i="2"/>
  <c r="BJ127" i="2"/>
  <c r="AU134" i="2"/>
  <c r="BK127" i="2"/>
  <c r="BL127" i="2"/>
  <c r="BM127" i="2"/>
  <c r="AM134" i="2"/>
  <c r="AX134" i="2"/>
  <c r="BN127" i="2"/>
  <c r="AJ134" i="2"/>
  <c r="AN134" i="2"/>
  <c r="AY134" i="2"/>
  <c r="BO127" i="2"/>
  <c r="AK134" i="2"/>
  <c r="AO134" i="2"/>
  <c r="AZ134" i="2"/>
  <c r="BP127" i="2"/>
  <c r="BA134" i="2"/>
  <c r="BQ127" i="2"/>
  <c r="BF128" i="2"/>
  <c r="BG128" i="2"/>
  <c r="BH128" i="2"/>
  <c r="BI128" i="2"/>
  <c r="AI57" i="2"/>
  <c r="AT57" i="2"/>
  <c r="BJ128" i="2"/>
  <c r="AU57" i="2"/>
  <c r="BK128" i="2"/>
  <c r="BL128" i="2"/>
  <c r="BM128" i="2"/>
  <c r="AM57" i="2"/>
  <c r="AX57" i="2"/>
  <c r="BN128" i="2"/>
  <c r="AJ57" i="2"/>
  <c r="AN57" i="2"/>
  <c r="AY57" i="2"/>
  <c r="BO128" i="2"/>
  <c r="AK57" i="2"/>
  <c r="AO57" i="2"/>
  <c r="AZ57" i="2"/>
  <c r="BP128" i="2"/>
  <c r="BA57" i="2"/>
  <c r="BQ128" i="2"/>
  <c r="BF129" i="2"/>
  <c r="BG129" i="2"/>
  <c r="BH129" i="2"/>
  <c r="BI129" i="2"/>
  <c r="AI40" i="2"/>
  <c r="AT40" i="2"/>
  <c r="BJ129" i="2"/>
  <c r="AU40" i="2"/>
  <c r="BK129" i="2"/>
  <c r="BL129" i="2"/>
  <c r="BM129" i="2"/>
  <c r="AM40" i="2"/>
  <c r="AX40" i="2"/>
  <c r="BN129" i="2"/>
  <c r="AJ40" i="2"/>
  <c r="AN40" i="2"/>
  <c r="AY40" i="2"/>
  <c r="BO129" i="2"/>
  <c r="AK40" i="2"/>
  <c r="AO40" i="2"/>
  <c r="AZ40" i="2"/>
  <c r="BP129" i="2"/>
  <c r="BA40" i="2"/>
  <c r="BQ129" i="2"/>
  <c r="BF130" i="2"/>
  <c r="BG130" i="2"/>
  <c r="BH130" i="2"/>
  <c r="BI130" i="2"/>
  <c r="AI175" i="2"/>
  <c r="AT175" i="2"/>
  <c r="BJ130" i="2"/>
  <c r="AU175" i="2"/>
  <c r="BK130" i="2"/>
  <c r="BL130" i="2"/>
  <c r="BM130" i="2"/>
  <c r="AM175" i="2"/>
  <c r="AX175" i="2"/>
  <c r="BN130" i="2"/>
  <c r="AJ175" i="2"/>
  <c r="AN175" i="2"/>
  <c r="AY175" i="2"/>
  <c r="BO130" i="2"/>
  <c r="AK175" i="2"/>
  <c r="AO175" i="2"/>
  <c r="AZ175" i="2"/>
  <c r="BP130" i="2"/>
  <c r="BA175" i="2"/>
  <c r="BQ130" i="2"/>
  <c r="BF131" i="2"/>
  <c r="BG131" i="2"/>
  <c r="BH131" i="2"/>
  <c r="BI131" i="2"/>
  <c r="AI129" i="2"/>
  <c r="AT129" i="2"/>
  <c r="BJ131" i="2"/>
  <c r="AU129" i="2"/>
  <c r="BK131" i="2"/>
  <c r="BL131" i="2"/>
  <c r="BM131" i="2"/>
  <c r="AM129" i="2"/>
  <c r="AX129" i="2"/>
  <c r="BN131" i="2"/>
  <c r="AJ129" i="2"/>
  <c r="AN129" i="2"/>
  <c r="AY129" i="2"/>
  <c r="BO131" i="2"/>
  <c r="AK129" i="2"/>
  <c r="AO129" i="2"/>
  <c r="AZ129" i="2"/>
  <c r="BP131" i="2"/>
  <c r="BA129" i="2"/>
  <c r="BQ131" i="2"/>
  <c r="BF132" i="2"/>
  <c r="BG132" i="2"/>
  <c r="BH132" i="2"/>
  <c r="BI132" i="2"/>
  <c r="AI150" i="2"/>
  <c r="AT150" i="2"/>
  <c r="BJ132" i="2"/>
  <c r="AU150" i="2"/>
  <c r="BK132" i="2"/>
  <c r="BL132" i="2"/>
  <c r="BM132" i="2"/>
  <c r="AM150" i="2"/>
  <c r="AX150" i="2"/>
  <c r="BN132" i="2"/>
  <c r="AJ150" i="2"/>
  <c r="AN150" i="2"/>
  <c r="AY150" i="2"/>
  <c r="BO132" i="2"/>
  <c r="AK150" i="2"/>
  <c r="AO150" i="2"/>
  <c r="AZ150" i="2"/>
  <c r="BP132" i="2"/>
  <c r="BA150" i="2"/>
  <c r="BQ132" i="2"/>
  <c r="BF133" i="2"/>
  <c r="BG133" i="2"/>
  <c r="BH133" i="2"/>
  <c r="BI133" i="2"/>
  <c r="AI181" i="2"/>
  <c r="AT181" i="2"/>
  <c r="BJ133" i="2"/>
  <c r="AU181" i="2"/>
  <c r="BK133" i="2"/>
  <c r="BL133" i="2"/>
  <c r="BM133" i="2"/>
  <c r="AM181" i="2"/>
  <c r="AX181" i="2"/>
  <c r="BN133" i="2"/>
  <c r="AJ181" i="2"/>
  <c r="AN181" i="2"/>
  <c r="AY181" i="2"/>
  <c r="BO133" i="2"/>
  <c r="AK181" i="2"/>
  <c r="AO181" i="2"/>
  <c r="AZ181" i="2"/>
  <c r="BP133" i="2"/>
  <c r="BA181" i="2"/>
  <c r="BQ133" i="2"/>
  <c r="BF134" i="2"/>
  <c r="BG134" i="2"/>
  <c r="BH134" i="2"/>
  <c r="BI134" i="2"/>
  <c r="AI130" i="2"/>
  <c r="AT130" i="2"/>
  <c r="BJ134" i="2"/>
  <c r="AU130" i="2"/>
  <c r="BK134" i="2"/>
  <c r="BL134" i="2"/>
  <c r="BM134" i="2"/>
  <c r="AM130" i="2"/>
  <c r="AX130" i="2"/>
  <c r="BN134" i="2"/>
  <c r="AJ130" i="2"/>
  <c r="AN130" i="2"/>
  <c r="AY130" i="2"/>
  <c r="BO134" i="2"/>
  <c r="AK130" i="2"/>
  <c r="AO130" i="2"/>
  <c r="AZ130" i="2"/>
  <c r="BP134" i="2"/>
  <c r="BA130" i="2"/>
  <c r="BQ134" i="2"/>
  <c r="BF135" i="2"/>
  <c r="BG135" i="2"/>
  <c r="BH135" i="2"/>
  <c r="BI135" i="2"/>
  <c r="AI158" i="2"/>
  <c r="AT158" i="2"/>
  <c r="BJ135" i="2"/>
  <c r="AU158" i="2"/>
  <c r="BK135" i="2"/>
  <c r="BL135" i="2"/>
  <c r="BM135" i="2"/>
  <c r="AM158" i="2"/>
  <c r="AX158" i="2"/>
  <c r="BN135" i="2"/>
  <c r="AJ158" i="2"/>
  <c r="AN158" i="2"/>
  <c r="AY158" i="2"/>
  <c r="BO135" i="2"/>
  <c r="AK158" i="2"/>
  <c r="AO158" i="2"/>
  <c r="AZ158" i="2"/>
  <c r="BP135" i="2"/>
  <c r="BA158" i="2"/>
  <c r="BQ135" i="2"/>
  <c r="BF136" i="2"/>
  <c r="BG136" i="2"/>
  <c r="BH136" i="2"/>
  <c r="BI136" i="2"/>
  <c r="AI81" i="2"/>
  <c r="AT81" i="2"/>
  <c r="BJ136" i="2"/>
  <c r="AU81" i="2"/>
  <c r="BK136" i="2"/>
  <c r="BL136" i="2"/>
  <c r="BM136" i="2"/>
  <c r="AM81" i="2"/>
  <c r="AX81" i="2"/>
  <c r="BN136" i="2"/>
  <c r="AJ81" i="2"/>
  <c r="AN81" i="2"/>
  <c r="AY81" i="2"/>
  <c r="BO136" i="2"/>
  <c r="AK81" i="2"/>
  <c r="AO81" i="2"/>
  <c r="AZ81" i="2"/>
  <c r="BP136" i="2"/>
  <c r="BA81" i="2"/>
  <c r="BQ136" i="2"/>
  <c r="BF137" i="2"/>
  <c r="BG137" i="2"/>
  <c r="BH137" i="2"/>
  <c r="BI137" i="2"/>
  <c r="AI116" i="2"/>
  <c r="AT116" i="2"/>
  <c r="BJ137" i="2"/>
  <c r="AU116" i="2"/>
  <c r="BK137" i="2"/>
  <c r="BL137" i="2"/>
  <c r="BM137" i="2"/>
  <c r="AM116" i="2"/>
  <c r="AX116" i="2"/>
  <c r="BN137" i="2"/>
  <c r="AJ116" i="2"/>
  <c r="AN116" i="2"/>
  <c r="AY116" i="2"/>
  <c r="BO137" i="2"/>
  <c r="AK116" i="2"/>
  <c r="AO116" i="2"/>
  <c r="AZ116" i="2"/>
  <c r="BP137" i="2"/>
  <c r="BA116" i="2"/>
  <c r="BQ137" i="2"/>
  <c r="BF138" i="2"/>
  <c r="BG138" i="2"/>
  <c r="BH138" i="2"/>
  <c r="BI138" i="2"/>
  <c r="AI204" i="2"/>
  <c r="AT204" i="2"/>
  <c r="BJ138" i="2"/>
  <c r="AU204" i="2"/>
  <c r="BK138" i="2"/>
  <c r="BL138" i="2"/>
  <c r="BM138" i="2"/>
  <c r="AM204" i="2"/>
  <c r="AX204" i="2"/>
  <c r="BN138" i="2"/>
  <c r="AJ204" i="2"/>
  <c r="AN204" i="2"/>
  <c r="AY204" i="2"/>
  <c r="BO138" i="2"/>
  <c r="AK204" i="2"/>
  <c r="AO204" i="2"/>
  <c r="AZ204" i="2"/>
  <c r="BP138" i="2"/>
  <c r="BA204" i="2"/>
  <c r="BQ138" i="2"/>
  <c r="BF139" i="2"/>
  <c r="BG139" i="2"/>
  <c r="BH139" i="2"/>
  <c r="BI139" i="2"/>
  <c r="AI146" i="2"/>
  <c r="AT146" i="2"/>
  <c r="BJ139" i="2"/>
  <c r="AU146" i="2"/>
  <c r="BK139" i="2"/>
  <c r="BL139" i="2"/>
  <c r="BM139" i="2"/>
  <c r="AM146" i="2"/>
  <c r="AX146" i="2"/>
  <c r="BN139" i="2"/>
  <c r="AJ146" i="2"/>
  <c r="AN146" i="2"/>
  <c r="AY146" i="2"/>
  <c r="BO139" i="2"/>
  <c r="AK146" i="2"/>
  <c r="AO146" i="2"/>
  <c r="AZ146" i="2"/>
  <c r="BP139" i="2"/>
  <c r="BA146" i="2"/>
  <c r="BQ139" i="2"/>
  <c r="BF140" i="2"/>
  <c r="BG140" i="2"/>
  <c r="BH140" i="2"/>
  <c r="BI140" i="2"/>
  <c r="AI196" i="2"/>
  <c r="AT196" i="2"/>
  <c r="BJ140" i="2"/>
  <c r="AU196" i="2"/>
  <c r="BK140" i="2"/>
  <c r="BL140" i="2"/>
  <c r="BM140" i="2"/>
  <c r="AM196" i="2"/>
  <c r="AX196" i="2"/>
  <c r="BN140" i="2"/>
  <c r="AJ196" i="2"/>
  <c r="AN196" i="2"/>
  <c r="AY196" i="2"/>
  <c r="BO140" i="2"/>
  <c r="AK196" i="2"/>
  <c r="AO196" i="2"/>
  <c r="AZ196" i="2"/>
  <c r="BP140" i="2"/>
  <c r="BA196" i="2"/>
  <c r="BQ140" i="2"/>
  <c r="BF141" i="2"/>
  <c r="BG141" i="2"/>
  <c r="BH141" i="2"/>
  <c r="BI141" i="2"/>
  <c r="AI86" i="2"/>
  <c r="AT86" i="2"/>
  <c r="BJ141" i="2"/>
  <c r="AU86" i="2"/>
  <c r="BK141" i="2"/>
  <c r="BL141" i="2"/>
  <c r="BM141" i="2"/>
  <c r="AM86" i="2"/>
  <c r="AX86" i="2"/>
  <c r="BN141" i="2"/>
  <c r="AJ86" i="2"/>
  <c r="AN86" i="2"/>
  <c r="AY86" i="2"/>
  <c r="BO141" i="2"/>
  <c r="AK86" i="2"/>
  <c r="AO86" i="2"/>
  <c r="AZ86" i="2"/>
  <c r="BP141" i="2"/>
  <c r="BA86" i="2"/>
  <c r="BQ141" i="2"/>
  <c r="BF142" i="2"/>
  <c r="BG142" i="2"/>
  <c r="BH142" i="2"/>
  <c r="BI142" i="2"/>
  <c r="AI224" i="2"/>
  <c r="AT224" i="2"/>
  <c r="BJ142" i="2"/>
  <c r="AU224" i="2"/>
  <c r="BK142" i="2"/>
  <c r="BL142" i="2"/>
  <c r="BM142" i="2"/>
  <c r="AM224" i="2"/>
  <c r="AX224" i="2"/>
  <c r="BN142" i="2"/>
  <c r="AJ224" i="2"/>
  <c r="AN224" i="2"/>
  <c r="AY224" i="2"/>
  <c r="BO142" i="2"/>
  <c r="AK224" i="2"/>
  <c r="AO224" i="2"/>
  <c r="AZ224" i="2"/>
  <c r="BP142" i="2"/>
  <c r="BA224" i="2"/>
  <c r="BQ142" i="2"/>
  <c r="BF143" i="2"/>
  <c r="BG143" i="2"/>
  <c r="BH143" i="2"/>
  <c r="BI143" i="2"/>
  <c r="AI161" i="2"/>
  <c r="AT161" i="2"/>
  <c r="BJ143" i="2"/>
  <c r="AU161" i="2"/>
  <c r="BK143" i="2"/>
  <c r="BL143" i="2"/>
  <c r="BM143" i="2"/>
  <c r="AM161" i="2"/>
  <c r="AX161" i="2"/>
  <c r="BN143" i="2"/>
  <c r="AJ161" i="2"/>
  <c r="AN161" i="2"/>
  <c r="AY161" i="2"/>
  <c r="BO143" i="2"/>
  <c r="AK161" i="2"/>
  <c r="AO161" i="2"/>
  <c r="AZ161" i="2"/>
  <c r="BP143" i="2"/>
  <c r="BA161" i="2"/>
  <c r="BQ143" i="2"/>
  <c r="BF144" i="2"/>
  <c r="BG144" i="2"/>
  <c r="BH144" i="2"/>
  <c r="BI144" i="2"/>
  <c r="AI27" i="2"/>
  <c r="AT27" i="2"/>
  <c r="BJ144" i="2"/>
  <c r="AU27" i="2"/>
  <c r="BK144" i="2"/>
  <c r="BL144" i="2"/>
  <c r="BM144" i="2"/>
  <c r="AM27" i="2"/>
  <c r="AX27" i="2"/>
  <c r="BN144" i="2"/>
  <c r="AJ27" i="2"/>
  <c r="AN27" i="2"/>
  <c r="AY27" i="2"/>
  <c r="BO144" i="2"/>
  <c r="AK27" i="2"/>
  <c r="AO27" i="2"/>
  <c r="AZ27" i="2"/>
  <c r="BP144" i="2"/>
  <c r="BA27" i="2"/>
  <c r="BQ144" i="2"/>
  <c r="BF145" i="2"/>
  <c r="BG145" i="2"/>
  <c r="BH145" i="2"/>
  <c r="BI145" i="2"/>
  <c r="AI203" i="2"/>
  <c r="AT203" i="2"/>
  <c r="BJ145" i="2"/>
  <c r="AU203" i="2"/>
  <c r="BK145" i="2"/>
  <c r="BL145" i="2"/>
  <c r="BM145" i="2"/>
  <c r="AM203" i="2"/>
  <c r="AX203" i="2"/>
  <c r="BN145" i="2"/>
  <c r="AJ203" i="2"/>
  <c r="AN203" i="2"/>
  <c r="AY203" i="2"/>
  <c r="BO145" i="2"/>
  <c r="AK203" i="2"/>
  <c r="AO203" i="2"/>
  <c r="AZ203" i="2"/>
  <c r="BP145" i="2"/>
  <c r="BA203" i="2"/>
  <c r="BQ145" i="2"/>
  <c r="BF146" i="2"/>
  <c r="BG146" i="2"/>
  <c r="BH146" i="2"/>
  <c r="BI146" i="2"/>
  <c r="AI16" i="2"/>
  <c r="AT16" i="2"/>
  <c r="BJ146" i="2"/>
  <c r="AU16" i="2"/>
  <c r="BK146" i="2"/>
  <c r="BL146" i="2"/>
  <c r="BM146" i="2"/>
  <c r="AM16" i="2"/>
  <c r="AX16" i="2"/>
  <c r="BN146" i="2"/>
  <c r="AJ16" i="2"/>
  <c r="AN16" i="2"/>
  <c r="AY16" i="2"/>
  <c r="BO146" i="2"/>
  <c r="AK16" i="2"/>
  <c r="AO16" i="2"/>
  <c r="AZ16" i="2"/>
  <c r="BP146" i="2"/>
  <c r="BA16" i="2"/>
  <c r="BQ146" i="2"/>
  <c r="BF147" i="2"/>
  <c r="BG147" i="2"/>
  <c r="BH147" i="2"/>
  <c r="BI147" i="2"/>
  <c r="AI147" i="2"/>
  <c r="AT147" i="2"/>
  <c r="BJ147" i="2"/>
  <c r="AU147" i="2"/>
  <c r="BK147" i="2"/>
  <c r="BL147" i="2"/>
  <c r="BM147" i="2"/>
  <c r="AM147" i="2"/>
  <c r="AX147" i="2"/>
  <c r="BN147" i="2"/>
  <c r="AJ147" i="2"/>
  <c r="AN147" i="2"/>
  <c r="AY147" i="2"/>
  <c r="BO147" i="2"/>
  <c r="AK147" i="2"/>
  <c r="AO147" i="2"/>
  <c r="AZ147" i="2"/>
  <c r="BP147" i="2"/>
  <c r="BA147" i="2"/>
  <c r="BQ147" i="2"/>
  <c r="BF148" i="2"/>
  <c r="BG148" i="2"/>
  <c r="BH148" i="2"/>
  <c r="BI148" i="2"/>
  <c r="AI60" i="2"/>
  <c r="AT60" i="2"/>
  <c r="BJ148" i="2"/>
  <c r="AU60" i="2"/>
  <c r="BK148" i="2"/>
  <c r="BL148" i="2"/>
  <c r="BM148" i="2"/>
  <c r="AM60" i="2"/>
  <c r="AX60" i="2"/>
  <c r="BN148" i="2"/>
  <c r="AJ60" i="2"/>
  <c r="AN60" i="2"/>
  <c r="AY60" i="2"/>
  <c r="BO148" i="2"/>
  <c r="AK60" i="2"/>
  <c r="AO60" i="2"/>
  <c r="AZ60" i="2"/>
  <c r="BP148" i="2"/>
  <c r="BA60" i="2"/>
  <c r="BQ148" i="2"/>
  <c r="BF149" i="2"/>
  <c r="BG149" i="2"/>
  <c r="BH149" i="2"/>
  <c r="BI149" i="2"/>
  <c r="AI50" i="2"/>
  <c r="AT50" i="2"/>
  <c r="BJ149" i="2"/>
  <c r="AU50" i="2"/>
  <c r="BK149" i="2"/>
  <c r="BL149" i="2"/>
  <c r="BM149" i="2"/>
  <c r="AM50" i="2"/>
  <c r="AX50" i="2"/>
  <c r="BN149" i="2"/>
  <c r="AJ50" i="2"/>
  <c r="AN50" i="2"/>
  <c r="AY50" i="2"/>
  <c r="BO149" i="2"/>
  <c r="AK50" i="2"/>
  <c r="AO50" i="2"/>
  <c r="AZ50" i="2"/>
  <c r="BP149" i="2"/>
  <c r="BA50" i="2"/>
  <c r="BQ149" i="2"/>
  <c r="BF150" i="2"/>
  <c r="BG150" i="2"/>
  <c r="BH150" i="2"/>
  <c r="BI150" i="2"/>
  <c r="AI219" i="2"/>
  <c r="AT219" i="2"/>
  <c r="BJ150" i="2"/>
  <c r="AU219" i="2"/>
  <c r="BK150" i="2"/>
  <c r="BL150" i="2"/>
  <c r="BM150" i="2"/>
  <c r="AM219" i="2"/>
  <c r="AX219" i="2"/>
  <c r="BN150" i="2"/>
  <c r="AJ219" i="2"/>
  <c r="AN219" i="2"/>
  <c r="AY219" i="2"/>
  <c r="BO150" i="2"/>
  <c r="AK219" i="2"/>
  <c r="AO219" i="2"/>
  <c r="AZ219" i="2"/>
  <c r="BP150" i="2"/>
  <c r="BA219" i="2"/>
  <c r="BQ150" i="2"/>
  <c r="BF151" i="2"/>
  <c r="BG151" i="2"/>
  <c r="BH151" i="2"/>
  <c r="BI151" i="2"/>
  <c r="AI165" i="2"/>
  <c r="AT165" i="2"/>
  <c r="BJ151" i="2"/>
  <c r="AU165" i="2"/>
  <c r="BK151" i="2"/>
  <c r="BL151" i="2"/>
  <c r="BM151" i="2"/>
  <c r="AM165" i="2"/>
  <c r="AX165" i="2"/>
  <c r="BN151" i="2"/>
  <c r="AJ165" i="2"/>
  <c r="AN165" i="2"/>
  <c r="AY165" i="2"/>
  <c r="BO151" i="2"/>
  <c r="AK165" i="2"/>
  <c r="AO165" i="2"/>
  <c r="AZ165" i="2"/>
  <c r="BP151" i="2"/>
  <c r="BA165" i="2"/>
  <c r="BQ151" i="2"/>
  <c r="BF152" i="2"/>
  <c r="BG152" i="2"/>
  <c r="BH152" i="2"/>
  <c r="BI152" i="2"/>
  <c r="AI178" i="2"/>
  <c r="AT178" i="2"/>
  <c r="BJ152" i="2"/>
  <c r="AU178" i="2"/>
  <c r="BK152" i="2"/>
  <c r="BL152" i="2"/>
  <c r="BM152" i="2"/>
  <c r="AM178" i="2"/>
  <c r="AX178" i="2"/>
  <c r="BN152" i="2"/>
  <c r="AJ178" i="2"/>
  <c r="AN178" i="2"/>
  <c r="AY178" i="2"/>
  <c r="BO152" i="2"/>
  <c r="AK178" i="2"/>
  <c r="AO178" i="2"/>
  <c r="AZ178" i="2"/>
  <c r="BP152" i="2"/>
  <c r="BA178" i="2"/>
  <c r="BQ152" i="2"/>
  <c r="BF153" i="2"/>
  <c r="BG153" i="2"/>
  <c r="BH153" i="2"/>
  <c r="BI153" i="2"/>
  <c r="AI160" i="2"/>
  <c r="AT160" i="2"/>
  <c r="BJ153" i="2"/>
  <c r="AU160" i="2"/>
  <c r="BK153" i="2"/>
  <c r="BL153" i="2"/>
  <c r="BM153" i="2"/>
  <c r="AM160" i="2"/>
  <c r="AX160" i="2"/>
  <c r="BN153" i="2"/>
  <c r="AJ160" i="2"/>
  <c r="AN160" i="2"/>
  <c r="AY160" i="2"/>
  <c r="BO153" i="2"/>
  <c r="AK160" i="2"/>
  <c r="AO160" i="2"/>
  <c r="AZ160" i="2"/>
  <c r="BP153" i="2"/>
  <c r="BA160" i="2"/>
  <c r="BQ153" i="2"/>
  <c r="BF154" i="2"/>
  <c r="BG154" i="2"/>
  <c r="BH154" i="2"/>
  <c r="BI154" i="2"/>
  <c r="AI85" i="2"/>
  <c r="AT85" i="2"/>
  <c r="BJ154" i="2"/>
  <c r="AU85" i="2"/>
  <c r="BK154" i="2"/>
  <c r="BL154" i="2"/>
  <c r="BM154" i="2"/>
  <c r="AM85" i="2"/>
  <c r="AX85" i="2"/>
  <c r="BN154" i="2"/>
  <c r="AJ85" i="2"/>
  <c r="AN85" i="2"/>
  <c r="AY85" i="2"/>
  <c r="BO154" i="2"/>
  <c r="AK85" i="2"/>
  <c r="AO85" i="2"/>
  <c r="AZ85" i="2"/>
  <c r="BP154" i="2"/>
  <c r="BA85" i="2"/>
  <c r="BQ154" i="2"/>
  <c r="BF155" i="2"/>
  <c r="BG155" i="2"/>
  <c r="BH155" i="2"/>
  <c r="BI155" i="2"/>
  <c r="AI166" i="2"/>
  <c r="AT166" i="2"/>
  <c r="BJ155" i="2"/>
  <c r="AU166" i="2"/>
  <c r="BK155" i="2"/>
  <c r="BL155" i="2"/>
  <c r="BM155" i="2"/>
  <c r="AM166" i="2"/>
  <c r="AX166" i="2"/>
  <c r="BN155" i="2"/>
  <c r="AJ166" i="2"/>
  <c r="AN166" i="2"/>
  <c r="AY166" i="2"/>
  <c r="BO155" i="2"/>
  <c r="AK166" i="2"/>
  <c r="AO166" i="2"/>
  <c r="AZ166" i="2"/>
  <c r="BP155" i="2"/>
  <c r="BA166" i="2"/>
  <c r="BQ155" i="2"/>
  <c r="BF156" i="2"/>
  <c r="BG156" i="2"/>
  <c r="BH156" i="2"/>
  <c r="BI156" i="2"/>
  <c r="AI74" i="2"/>
  <c r="AT74" i="2"/>
  <c r="BJ156" i="2"/>
  <c r="AU74" i="2"/>
  <c r="BK156" i="2"/>
  <c r="BL156" i="2"/>
  <c r="BM156" i="2"/>
  <c r="AM74" i="2"/>
  <c r="AX74" i="2"/>
  <c r="BN156" i="2"/>
  <c r="AJ74" i="2"/>
  <c r="AN74" i="2"/>
  <c r="AY74" i="2"/>
  <c r="BO156" i="2"/>
  <c r="AK74" i="2"/>
  <c r="AO74" i="2"/>
  <c r="AZ74" i="2"/>
  <c r="BP156" i="2"/>
  <c r="BA74" i="2"/>
  <c r="BQ156" i="2"/>
  <c r="BF157" i="2"/>
  <c r="BG157" i="2"/>
  <c r="BH157" i="2"/>
  <c r="BI157" i="2"/>
  <c r="AI77" i="2"/>
  <c r="AT77" i="2"/>
  <c r="BJ157" i="2"/>
  <c r="AU77" i="2"/>
  <c r="BK157" i="2"/>
  <c r="BL157" i="2"/>
  <c r="BM157" i="2"/>
  <c r="AM77" i="2"/>
  <c r="AX77" i="2"/>
  <c r="BN157" i="2"/>
  <c r="AJ77" i="2"/>
  <c r="AN77" i="2"/>
  <c r="AY77" i="2"/>
  <c r="BO157" i="2"/>
  <c r="AK77" i="2"/>
  <c r="AO77" i="2"/>
  <c r="AZ77" i="2"/>
  <c r="BP157" i="2"/>
  <c r="BA77" i="2"/>
  <c r="BQ157" i="2"/>
  <c r="BF158" i="2"/>
  <c r="BG158" i="2"/>
  <c r="BH158" i="2"/>
  <c r="BI158" i="2"/>
  <c r="AI44" i="2"/>
  <c r="AT44" i="2"/>
  <c r="BJ158" i="2"/>
  <c r="AU44" i="2"/>
  <c r="BK158" i="2"/>
  <c r="BL158" i="2"/>
  <c r="BM158" i="2"/>
  <c r="AM44" i="2"/>
  <c r="AX44" i="2"/>
  <c r="BN158" i="2"/>
  <c r="AJ44" i="2"/>
  <c r="AN44" i="2"/>
  <c r="AY44" i="2"/>
  <c r="BO158" i="2"/>
  <c r="AK44" i="2"/>
  <c r="AO44" i="2"/>
  <c r="AZ44" i="2"/>
  <c r="BP158" i="2"/>
  <c r="BA44" i="2"/>
  <c r="BQ158" i="2"/>
  <c r="BF159" i="2"/>
  <c r="BG159" i="2"/>
  <c r="BH159" i="2"/>
  <c r="BI159" i="2"/>
  <c r="AI221" i="2"/>
  <c r="AT221" i="2"/>
  <c r="BJ159" i="2"/>
  <c r="AU221" i="2"/>
  <c r="BK159" i="2"/>
  <c r="BL159" i="2"/>
  <c r="BM159" i="2"/>
  <c r="AM221" i="2"/>
  <c r="AX221" i="2"/>
  <c r="BN159" i="2"/>
  <c r="AJ221" i="2"/>
  <c r="AN221" i="2"/>
  <c r="AY221" i="2"/>
  <c r="BO159" i="2"/>
  <c r="AK221" i="2"/>
  <c r="AO221" i="2"/>
  <c r="AZ221" i="2"/>
  <c r="BP159" i="2"/>
  <c r="BA221" i="2"/>
  <c r="BQ159" i="2"/>
  <c r="BF160" i="2"/>
  <c r="BG160" i="2"/>
  <c r="BH160" i="2"/>
  <c r="BI160" i="2"/>
  <c r="AI121" i="2"/>
  <c r="AT121" i="2"/>
  <c r="BJ160" i="2"/>
  <c r="AU121" i="2"/>
  <c r="BK160" i="2"/>
  <c r="BL160" i="2"/>
  <c r="BM160" i="2"/>
  <c r="AM121" i="2"/>
  <c r="AX121" i="2"/>
  <c r="BN160" i="2"/>
  <c r="AJ121" i="2"/>
  <c r="AN121" i="2"/>
  <c r="AY121" i="2"/>
  <c r="BO160" i="2"/>
  <c r="AK121" i="2"/>
  <c r="AO121" i="2"/>
  <c r="AZ121" i="2"/>
  <c r="BP160" i="2"/>
  <c r="BA121" i="2"/>
  <c r="BQ160" i="2"/>
  <c r="BF161" i="2"/>
  <c r="BG161" i="2"/>
  <c r="BH161" i="2"/>
  <c r="BI161" i="2"/>
  <c r="AI135" i="2"/>
  <c r="AT135" i="2"/>
  <c r="BJ161" i="2"/>
  <c r="AU135" i="2"/>
  <c r="BK161" i="2"/>
  <c r="BL161" i="2"/>
  <c r="BM161" i="2"/>
  <c r="AM135" i="2"/>
  <c r="AX135" i="2"/>
  <c r="BN161" i="2"/>
  <c r="AJ135" i="2"/>
  <c r="AN135" i="2"/>
  <c r="AY135" i="2"/>
  <c r="BO161" i="2"/>
  <c r="AK135" i="2"/>
  <c r="AO135" i="2"/>
  <c r="AZ135" i="2"/>
  <c r="BP161" i="2"/>
  <c r="BA135" i="2"/>
  <c r="BQ161" i="2"/>
  <c r="BF162" i="2"/>
  <c r="BG162" i="2"/>
  <c r="BH162" i="2"/>
  <c r="BI162" i="2"/>
  <c r="AI78" i="2"/>
  <c r="AT78" i="2"/>
  <c r="BJ162" i="2"/>
  <c r="AU78" i="2"/>
  <c r="BK162" i="2"/>
  <c r="BL162" i="2"/>
  <c r="BM162" i="2"/>
  <c r="AM78" i="2"/>
  <c r="AX78" i="2"/>
  <c r="BN162" i="2"/>
  <c r="AJ78" i="2"/>
  <c r="AN78" i="2"/>
  <c r="AY78" i="2"/>
  <c r="BO162" i="2"/>
  <c r="AK78" i="2"/>
  <c r="AO78" i="2"/>
  <c r="AZ78" i="2"/>
  <c r="BP162" i="2"/>
  <c r="BA78" i="2"/>
  <c r="BQ162" i="2"/>
  <c r="BF163" i="2"/>
  <c r="BG163" i="2"/>
  <c r="BH163" i="2"/>
  <c r="BI163" i="2"/>
  <c r="AI231" i="2"/>
  <c r="AT231" i="2"/>
  <c r="BJ163" i="2"/>
  <c r="AU231" i="2"/>
  <c r="BK163" i="2"/>
  <c r="BL163" i="2"/>
  <c r="BM163" i="2"/>
  <c r="AM231" i="2"/>
  <c r="AX231" i="2"/>
  <c r="BN163" i="2"/>
  <c r="AJ231" i="2"/>
  <c r="AN231" i="2"/>
  <c r="AY231" i="2"/>
  <c r="BO163" i="2"/>
  <c r="AK231" i="2"/>
  <c r="AO231" i="2"/>
  <c r="AZ231" i="2"/>
  <c r="BP163" i="2"/>
  <c r="BA231" i="2"/>
  <c r="BQ163" i="2"/>
  <c r="BF164" i="2"/>
  <c r="BG164" i="2"/>
  <c r="BH164" i="2"/>
  <c r="BI164" i="2"/>
  <c r="AI49" i="2"/>
  <c r="AT49" i="2"/>
  <c r="BJ164" i="2"/>
  <c r="AU49" i="2"/>
  <c r="BK164" i="2"/>
  <c r="BL164" i="2"/>
  <c r="BM164" i="2"/>
  <c r="AM49" i="2"/>
  <c r="AX49" i="2"/>
  <c r="BN164" i="2"/>
  <c r="AJ49" i="2"/>
  <c r="AN49" i="2"/>
  <c r="AY49" i="2"/>
  <c r="BO164" i="2"/>
  <c r="AK49" i="2"/>
  <c r="AO49" i="2"/>
  <c r="AZ49" i="2"/>
  <c r="BP164" i="2"/>
  <c r="BA49" i="2"/>
  <c r="BQ164" i="2"/>
  <c r="BF165" i="2"/>
  <c r="BG165" i="2"/>
  <c r="BH165" i="2"/>
  <c r="BI165" i="2"/>
  <c r="AI136" i="2"/>
  <c r="AT136" i="2"/>
  <c r="BJ165" i="2"/>
  <c r="AU136" i="2"/>
  <c r="BK165" i="2"/>
  <c r="BL165" i="2"/>
  <c r="BM165" i="2"/>
  <c r="AM136" i="2"/>
  <c r="AX136" i="2"/>
  <c r="BN165" i="2"/>
  <c r="AJ136" i="2"/>
  <c r="AN136" i="2"/>
  <c r="AY136" i="2"/>
  <c r="BO165" i="2"/>
  <c r="AK136" i="2"/>
  <c r="AO136" i="2"/>
  <c r="AZ136" i="2"/>
  <c r="BP165" i="2"/>
  <c r="BA136" i="2"/>
  <c r="BQ165" i="2"/>
  <c r="BF166" i="2"/>
  <c r="BG166" i="2"/>
  <c r="BH166" i="2"/>
  <c r="BI166" i="2"/>
  <c r="AI153" i="2"/>
  <c r="AT153" i="2"/>
  <c r="BJ166" i="2"/>
  <c r="AU153" i="2"/>
  <c r="BK166" i="2"/>
  <c r="BL166" i="2"/>
  <c r="BM166" i="2"/>
  <c r="AM153" i="2"/>
  <c r="AX153" i="2"/>
  <c r="BN166" i="2"/>
  <c r="AJ153" i="2"/>
  <c r="AN153" i="2"/>
  <c r="AY153" i="2"/>
  <c r="BO166" i="2"/>
  <c r="AK153" i="2"/>
  <c r="AO153" i="2"/>
  <c r="AZ153" i="2"/>
  <c r="BP166" i="2"/>
  <c r="BA153" i="2"/>
  <c r="BQ166" i="2"/>
  <c r="BF167" i="2"/>
  <c r="BG167" i="2"/>
  <c r="BH167" i="2"/>
  <c r="BI167" i="2"/>
  <c r="AI99" i="2"/>
  <c r="AT99" i="2"/>
  <c r="BJ167" i="2"/>
  <c r="AU99" i="2"/>
  <c r="BK167" i="2"/>
  <c r="BL167" i="2"/>
  <c r="BM167" i="2"/>
  <c r="AM99" i="2"/>
  <c r="AX99" i="2"/>
  <c r="BN167" i="2"/>
  <c r="AJ99" i="2"/>
  <c r="AN99" i="2"/>
  <c r="AY99" i="2"/>
  <c r="BO167" i="2"/>
  <c r="AK99" i="2"/>
  <c r="AO99" i="2"/>
  <c r="AZ99" i="2"/>
  <c r="BP167" i="2"/>
  <c r="BA99" i="2"/>
  <c r="BQ167" i="2"/>
  <c r="BF168" i="2"/>
  <c r="BG168" i="2"/>
  <c r="BH168" i="2"/>
  <c r="BI168" i="2"/>
  <c r="AI95" i="2"/>
  <c r="AT95" i="2"/>
  <c r="BJ168" i="2"/>
  <c r="AU95" i="2"/>
  <c r="BK168" i="2"/>
  <c r="BL168" i="2"/>
  <c r="BM168" i="2"/>
  <c r="AM95" i="2"/>
  <c r="AX95" i="2"/>
  <c r="BN168" i="2"/>
  <c r="AJ95" i="2"/>
  <c r="AN95" i="2"/>
  <c r="AY95" i="2"/>
  <c r="BO168" i="2"/>
  <c r="AK95" i="2"/>
  <c r="AO95" i="2"/>
  <c r="AZ95" i="2"/>
  <c r="BP168" i="2"/>
  <c r="BA95" i="2"/>
  <c r="BQ168" i="2"/>
  <c r="BF169" i="2"/>
  <c r="BG169" i="2"/>
  <c r="BH169" i="2"/>
  <c r="BI169" i="2"/>
  <c r="AI73" i="2"/>
  <c r="AT73" i="2"/>
  <c r="BJ169" i="2"/>
  <c r="AU73" i="2"/>
  <c r="BK169" i="2"/>
  <c r="BL169" i="2"/>
  <c r="BM169" i="2"/>
  <c r="AM73" i="2"/>
  <c r="AX73" i="2"/>
  <c r="BN169" i="2"/>
  <c r="AJ73" i="2"/>
  <c r="AN73" i="2"/>
  <c r="AY73" i="2"/>
  <c r="BO169" i="2"/>
  <c r="AK73" i="2"/>
  <c r="AO73" i="2"/>
  <c r="AZ73" i="2"/>
  <c r="BP169" i="2"/>
  <c r="BA73" i="2"/>
  <c r="BQ169" i="2"/>
  <c r="BF170" i="2"/>
  <c r="BG170" i="2"/>
  <c r="BH170" i="2"/>
  <c r="BI170" i="2"/>
  <c r="AI244" i="2"/>
  <c r="AT244" i="2"/>
  <c r="BJ170" i="2"/>
  <c r="AU244" i="2"/>
  <c r="BK170" i="2"/>
  <c r="BL170" i="2"/>
  <c r="BM170" i="2"/>
  <c r="AM244" i="2"/>
  <c r="AX244" i="2"/>
  <c r="BN170" i="2"/>
  <c r="AJ244" i="2"/>
  <c r="AN244" i="2"/>
  <c r="AY244" i="2"/>
  <c r="BO170" i="2"/>
  <c r="AK244" i="2"/>
  <c r="AO244" i="2"/>
  <c r="AZ244" i="2"/>
  <c r="BP170" i="2"/>
  <c r="BA244" i="2"/>
  <c r="BQ170" i="2"/>
  <c r="BF171" i="2"/>
  <c r="BG171" i="2"/>
  <c r="BH171" i="2"/>
  <c r="BI171" i="2"/>
  <c r="AI187" i="2"/>
  <c r="AT187" i="2"/>
  <c r="BJ171" i="2"/>
  <c r="AU187" i="2"/>
  <c r="BK171" i="2"/>
  <c r="BL171" i="2"/>
  <c r="BM171" i="2"/>
  <c r="AM187" i="2"/>
  <c r="AX187" i="2"/>
  <c r="BN171" i="2"/>
  <c r="AJ187" i="2"/>
  <c r="AN187" i="2"/>
  <c r="AY187" i="2"/>
  <c r="BO171" i="2"/>
  <c r="AK187" i="2"/>
  <c r="AO187" i="2"/>
  <c r="AZ187" i="2"/>
  <c r="BP171" i="2"/>
  <c r="BA187" i="2"/>
  <c r="BQ171" i="2"/>
  <c r="BF172" i="2"/>
  <c r="BG172" i="2"/>
  <c r="BH172" i="2"/>
  <c r="BI172" i="2"/>
  <c r="AI155" i="2"/>
  <c r="AT155" i="2"/>
  <c r="BJ172" i="2"/>
  <c r="AU155" i="2"/>
  <c r="BK172" i="2"/>
  <c r="BL172" i="2"/>
  <c r="BM172" i="2"/>
  <c r="AM155" i="2"/>
  <c r="AX155" i="2"/>
  <c r="BN172" i="2"/>
  <c r="AJ155" i="2"/>
  <c r="AN155" i="2"/>
  <c r="AY155" i="2"/>
  <c r="BO172" i="2"/>
  <c r="AK155" i="2"/>
  <c r="AO155" i="2"/>
  <c r="AZ155" i="2"/>
  <c r="BP172" i="2"/>
  <c r="BA155" i="2"/>
  <c r="BQ172" i="2"/>
  <c r="BF173" i="2"/>
  <c r="BG173" i="2"/>
  <c r="BH173" i="2"/>
  <c r="BI173" i="2"/>
  <c r="AI241" i="2"/>
  <c r="AT241" i="2"/>
  <c r="BJ173" i="2"/>
  <c r="AU241" i="2"/>
  <c r="BK173" i="2"/>
  <c r="BL173" i="2"/>
  <c r="BM173" i="2"/>
  <c r="AM241" i="2"/>
  <c r="AX241" i="2"/>
  <c r="BN173" i="2"/>
  <c r="AJ241" i="2"/>
  <c r="AN241" i="2"/>
  <c r="AY241" i="2"/>
  <c r="BO173" i="2"/>
  <c r="AK241" i="2"/>
  <c r="AO241" i="2"/>
  <c r="AZ241" i="2"/>
  <c r="BP173" i="2"/>
  <c r="BA241" i="2"/>
  <c r="BQ173" i="2"/>
  <c r="BF174" i="2"/>
  <c r="BG174" i="2"/>
  <c r="BH174" i="2"/>
  <c r="BI174" i="2"/>
  <c r="AI167" i="2"/>
  <c r="AT167" i="2"/>
  <c r="BJ174" i="2"/>
  <c r="AU167" i="2"/>
  <c r="BK174" i="2"/>
  <c r="BL174" i="2"/>
  <c r="BM174" i="2"/>
  <c r="AM167" i="2"/>
  <c r="AX167" i="2"/>
  <c r="BN174" i="2"/>
  <c r="AJ167" i="2"/>
  <c r="AN167" i="2"/>
  <c r="AY167" i="2"/>
  <c r="BO174" i="2"/>
  <c r="AK167" i="2"/>
  <c r="AO167" i="2"/>
  <c r="AZ167" i="2"/>
  <c r="BP174" i="2"/>
  <c r="BA167" i="2"/>
  <c r="BQ174" i="2"/>
  <c r="BF175" i="2"/>
  <c r="BG175" i="2"/>
  <c r="BH175" i="2"/>
  <c r="BI175" i="2"/>
  <c r="AI61" i="2"/>
  <c r="AT61" i="2"/>
  <c r="BJ175" i="2"/>
  <c r="AU61" i="2"/>
  <c r="BK175" i="2"/>
  <c r="BL175" i="2"/>
  <c r="BM175" i="2"/>
  <c r="AM61" i="2"/>
  <c r="AX61" i="2"/>
  <c r="BN175" i="2"/>
  <c r="AJ61" i="2"/>
  <c r="AN61" i="2"/>
  <c r="AY61" i="2"/>
  <c r="BO175" i="2"/>
  <c r="AK61" i="2"/>
  <c r="AO61" i="2"/>
  <c r="AZ61" i="2"/>
  <c r="BP175" i="2"/>
  <c r="BA61" i="2"/>
  <c r="BQ175" i="2"/>
  <c r="BF176" i="2"/>
  <c r="BG176" i="2"/>
  <c r="BH176" i="2"/>
  <c r="BI176" i="2"/>
  <c r="AI59" i="2"/>
  <c r="AT59" i="2"/>
  <c r="BJ176" i="2"/>
  <c r="AU59" i="2"/>
  <c r="BK176" i="2"/>
  <c r="BL176" i="2"/>
  <c r="BM176" i="2"/>
  <c r="AM59" i="2"/>
  <c r="AX59" i="2"/>
  <c r="BN176" i="2"/>
  <c r="AJ59" i="2"/>
  <c r="AN59" i="2"/>
  <c r="AY59" i="2"/>
  <c r="BO176" i="2"/>
  <c r="AK59" i="2"/>
  <c r="AO59" i="2"/>
  <c r="AZ59" i="2"/>
  <c r="BP176" i="2"/>
  <c r="BA59" i="2"/>
  <c r="BQ176" i="2"/>
  <c r="BF177" i="2"/>
  <c r="BG177" i="2"/>
  <c r="BH177" i="2"/>
  <c r="BI177" i="2"/>
  <c r="AI127" i="2"/>
  <c r="AT127" i="2"/>
  <c r="BJ177" i="2"/>
  <c r="AU127" i="2"/>
  <c r="BK177" i="2"/>
  <c r="BL177" i="2"/>
  <c r="BM177" i="2"/>
  <c r="AM127" i="2"/>
  <c r="AX127" i="2"/>
  <c r="BN177" i="2"/>
  <c r="AJ127" i="2"/>
  <c r="AN127" i="2"/>
  <c r="AY127" i="2"/>
  <c r="BO177" i="2"/>
  <c r="AK127" i="2"/>
  <c r="AO127" i="2"/>
  <c r="AZ127" i="2"/>
  <c r="BP177" i="2"/>
  <c r="BA127" i="2"/>
  <c r="BQ177" i="2"/>
  <c r="BF178" i="2"/>
  <c r="BG178" i="2"/>
  <c r="BH178" i="2"/>
  <c r="BI178" i="2"/>
  <c r="AI108" i="2"/>
  <c r="AT108" i="2"/>
  <c r="BJ178" i="2"/>
  <c r="AU108" i="2"/>
  <c r="BK178" i="2"/>
  <c r="BL178" i="2"/>
  <c r="BM178" i="2"/>
  <c r="AM108" i="2"/>
  <c r="AX108" i="2"/>
  <c r="BN178" i="2"/>
  <c r="AJ108" i="2"/>
  <c r="AN108" i="2"/>
  <c r="AY108" i="2"/>
  <c r="BO178" i="2"/>
  <c r="AK108" i="2"/>
  <c r="AO108" i="2"/>
  <c r="AZ108" i="2"/>
  <c r="BP178" i="2"/>
  <c r="BA108" i="2"/>
  <c r="BQ178" i="2"/>
  <c r="BF179" i="2"/>
  <c r="BG179" i="2"/>
  <c r="BH179" i="2"/>
  <c r="BI179" i="2"/>
  <c r="AI157" i="2"/>
  <c r="AT157" i="2"/>
  <c r="BJ179" i="2"/>
  <c r="AU157" i="2"/>
  <c r="BK179" i="2"/>
  <c r="BL179" i="2"/>
  <c r="BM179" i="2"/>
  <c r="AM157" i="2"/>
  <c r="AX157" i="2"/>
  <c r="BN179" i="2"/>
  <c r="AJ157" i="2"/>
  <c r="AN157" i="2"/>
  <c r="AY157" i="2"/>
  <c r="BO179" i="2"/>
  <c r="AK157" i="2"/>
  <c r="AO157" i="2"/>
  <c r="AZ157" i="2"/>
  <c r="BP179" i="2"/>
  <c r="BA157" i="2"/>
  <c r="BQ179" i="2"/>
  <c r="BF180" i="2"/>
  <c r="BG180" i="2"/>
  <c r="BH180" i="2"/>
  <c r="BI180" i="2"/>
  <c r="AI41" i="2"/>
  <c r="AT41" i="2"/>
  <c r="BJ180" i="2"/>
  <c r="AU41" i="2"/>
  <c r="BK180" i="2"/>
  <c r="BL180" i="2"/>
  <c r="BM180" i="2"/>
  <c r="AM41" i="2"/>
  <c r="AX41" i="2"/>
  <c r="BN180" i="2"/>
  <c r="AJ41" i="2"/>
  <c r="AN41" i="2"/>
  <c r="AY41" i="2"/>
  <c r="BO180" i="2"/>
  <c r="AK41" i="2"/>
  <c r="AO41" i="2"/>
  <c r="AZ41" i="2"/>
  <c r="BP180" i="2"/>
  <c r="BA41" i="2"/>
  <c r="BQ180" i="2"/>
  <c r="BF181" i="2"/>
  <c r="BG181" i="2"/>
  <c r="BH181" i="2"/>
  <c r="BI181" i="2"/>
  <c r="AI142" i="2"/>
  <c r="AT142" i="2"/>
  <c r="BJ181" i="2"/>
  <c r="AU142" i="2"/>
  <c r="BK181" i="2"/>
  <c r="BL181" i="2"/>
  <c r="BM181" i="2"/>
  <c r="AM142" i="2"/>
  <c r="AX142" i="2"/>
  <c r="BN181" i="2"/>
  <c r="AJ142" i="2"/>
  <c r="AN142" i="2"/>
  <c r="AY142" i="2"/>
  <c r="BO181" i="2"/>
  <c r="AK142" i="2"/>
  <c r="AO142" i="2"/>
  <c r="AZ142" i="2"/>
  <c r="BP181" i="2"/>
  <c r="BA142" i="2"/>
  <c r="BQ181" i="2"/>
  <c r="BF182" i="2"/>
  <c r="BG182" i="2"/>
  <c r="BH182" i="2"/>
  <c r="BI182" i="2"/>
  <c r="AI38" i="2"/>
  <c r="AT38" i="2"/>
  <c r="BJ182" i="2"/>
  <c r="AU38" i="2"/>
  <c r="BK182" i="2"/>
  <c r="BL182" i="2"/>
  <c r="BM182" i="2"/>
  <c r="AM38" i="2"/>
  <c r="AX38" i="2"/>
  <c r="BN182" i="2"/>
  <c r="AJ38" i="2"/>
  <c r="AN38" i="2"/>
  <c r="AY38" i="2"/>
  <c r="BO182" i="2"/>
  <c r="AK38" i="2"/>
  <c r="AO38" i="2"/>
  <c r="AZ38" i="2"/>
  <c r="BP182" i="2"/>
  <c r="BA38" i="2"/>
  <c r="BQ182" i="2"/>
  <c r="BF183" i="2"/>
  <c r="BG183" i="2"/>
  <c r="BH183" i="2"/>
  <c r="BI183" i="2"/>
  <c r="AI132" i="2"/>
  <c r="AT132" i="2"/>
  <c r="BJ183" i="2"/>
  <c r="AU132" i="2"/>
  <c r="BK183" i="2"/>
  <c r="BL183" i="2"/>
  <c r="BM183" i="2"/>
  <c r="AM132" i="2"/>
  <c r="AX132" i="2"/>
  <c r="BN183" i="2"/>
  <c r="AJ132" i="2"/>
  <c r="AN132" i="2"/>
  <c r="AY132" i="2"/>
  <c r="BO183" i="2"/>
  <c r="AK132" i="2"/>
  <c r="AO132" i="2"/>
  <c r="AZ132" i="2"/>
  <c r="BP183" i="2"/>
  <c r="BA132" i="2"/>
  <c r="BQ183" i="2"/>
  <c r="BF184" i="2"/>
  <c r="BG184" i="2"/>
  <c r="BH184" i="2"/>
  <c r="BI184" i="2"/>
  <c r="AI144" i="2"/>
  <c r="AT144" i="2"/>
  <c r="BJ184" i="2"/>
  <c r="AU144" i="2"/>
  <c r="BK184" i="2"/>
  <c r="BL184" i="2"/>
  <c r="BM184" i="2"/>
  <c r="AM144" i="2"/>
  <c r="AX144" i="2"/>
  <c r="BN184" i="2"/>
  <c r="AJ144" i="2"/>
  <c r="AN144" i="2"/>
  <c r="AY144" i="2"/>
  <c r="BO184" i="2"/>
  <c r="AK144" i="2"/>
  <c r="AO144" i="2"/>
  <c r="AZ144" i="2"/>
  <c r="BP184" i="2"/>
  <c r="BA144" i="2"/>
  <c r="BQ184" i="2"/>
  <c r="BF185" i="2"/>
  <c r="BG185" i="2"/>
  <c r="BH185" i="2"/>
  <c r="BI185" i="2"/>
  <c r="AI123" i="2"/>
  <c r="AT123" i="2"/>
  <c r="BJ185" i="2"/>
  <c r="AU123" i="2"/>
  <c r="BK185" i="2"/>
  <c r="BL185" i="2"/>
  <c r="BM185" i="2"/>
  <c r="AM123" i="2"/>
  <c r="AX123" i="2"/>
  <c r="BN185" i="2"/>
  <c r="AJ123" i="2"/>
  <c r="AN123" i="2"/>
  <c r="AY123" i="2"/>
  <c r="BO185" i="2"/>
  <c r="AK123" i="2"/>
  <c r="AO123" i="2"/>
  <c r="AZ123" i="2"/>
  <c r="BP185" i="2"/>
  <c r="BA123" i="2"/>
  <c r="BQ185" i="2"/>
  <c r="BF186" i="2"/>
  <c r="BG186" i="2"/>
  <c r="BH186" i="2"/>
  <c r="BI186" i="2"/>
  <c r="AI226" i="2"/>
  <c r="AT226" i="2"/>
  <c r="BJ186" i="2"/>
  <c r="AU226" i="2"/>
  <c r="BK186" i="2"/>
  <c r="BL186" i="2"/>
  <c r="BM186" i="2"/>
  <c r="AM226" i="2"/>
  <c r="AX226" i="2"/>
  <c r="BN186" i="2"/>
  <c r="AJ226" i="2"/>
  <c r="AN226" i="2"/>
  <c r="AY226" i="2"/>
  <c r="BO186" i="2"/>
  <c r="AK226" i="2"/>
  <c r="AO226" i="2"/>
  <c r="AZ226" i="2"/>
  <c r="BP186" i="2"/>
  <c r="BA226" i="2"/>
  <c r="BQ186" i="2"/>
  <c r="BF187" i="2"/>
  <c r="BG187" i="2"/>
  <c r="BH187" i="2"/>
  <c r="BI187" i="2"/>
  <c r="AI174" i="2"/>
  <c r="AT174" i="2"/>
  <c r="BJ187" i="2"/>
  <c r="AU174" i="2"/>
  <c r="BK187" i="2"/>
  <c r="BL187" i="2"/>
  <c r="BM187" i="2"/>
  <c r="AM174" i="2"/>
  <c r="AX174" i="2"/>
  <c r="BN187" i="2"/>
  <c r="AJ174" i="2"/>
  <c r="AN174" i="2"/>
  <c r="AY174" i="2"/>
  <c r="BO187" i="2"/>
  <c r="AK174" i="2"/>
  <c r="AO174" i="2"/>
  <c r="AZ174" i="2"/>
  <c r="BP187" i="2"/>
  <c r="BA174" i="2"/>
  <c r="BQ187" i="2"/>
  <c r="BF188" i="2"/>
  <c r="BG188" i="2"/>
  <c r="BH188" i="2"/>
  <c r="BI188" i="2"/>
  <c r="AI223" i="2"/>
  <c r="AT223" i="2"/>
  <c r="BJ188" i="2"/>
  <c r="AU223" i="2"/>
  <c r="BK188" i="2"/>
  <c r="BL188" i="2"/>
  <c r="BM188" i="2"/>
  <c r="AM223" i="2"/>
  <c r="AX223" i="2"/>
  <c r="BN188" i="2"/>
  <c r="AJ223" i="2"/>
  <c r="AN223" i="2"/>
  <c r="AY223" i="2"/>
  <c r="BO188" i="2"/>
  <c r="AK223" i="2"/>
  <c r="AO223" i="2"/>
  <c r="AZ223" i="2"/>
  <c r="BP188" i="2"/>
  <c r="BA223" i="2"/>
  <c r="BQ188" i="2"/>
  <c r="BF189" i="2"/>
  <c r="BG189" i="2"/>
  <c r="BH189" i="2"/>
  <c r="BI189" i="2"/>
  <c r="AI225" i="2"/>
  <c r="AT225" i="2"/>
  <c r="BJ189" i="2"/>
  <c r="AU225" i="2"/>
  <c r="BK189" i="2"/>
  <c r="BL189" i="2"/>
  <c r="BM189" i="2"/>
  <c r="AM225" i="2"/>
  <c r="AX225" i="2"/>
  <c r="BN189" i="2"/>
  <c r="AJ225" i="2"/>
  <c r="AN225" i="2"/>
  <c r="AY225" i="2"/>
  <c r="BO189" i="2"/>
  <c r="AK225" i="2"/>
  <c r="AO225" i="2"/>
  <c r="AZ225" i="2"/>
  <c r="BP189" i="2"/>
  <c r="BA225" i="2"/>
  <c r="BQ189" i="2"/>
  <c r="BF190" i="2"/>
  <c r="BG190" i="2"/>
  <c r="BH190" i="2"/>
  <c r="BI190" i="2"/>
  <c r="AI162" i="2"/>
  <c r="AT162" i="2"/>
  <c r="BJ190" i="2"/>
  <c r="AU162" i="2"/>
  <c r="BK190" i="2"/>
  <c r="BL190" i="2"/>
  <c r="BM190" i="2"/>
  <c r="AM162" i="2"/>
  <c r="AX162" i="2"/>
  <c r="BN190" i="2"/>
  <c r="AJ162" i="2"/>
  <c r="AN162" i="2"/>
  <c r="AY162" i="2"/>
  <c r="BO190" i="2"/>
  <c r="AK162" i="2"/>
  <c r="AO162" i="2"/>
  <c r="AZ162" i="2"/>
  <c r="BP190" i="2"/>
  <c r="BA162" i="2"/>
  <c r="BQ190" i="2"/>
  <c r="BF191" i="2"/>
  <c r="BG191" i="2"/>
  <c r="BH191" i="2"/>
  <c r="BI191" i="2"/>
  <c r="AI43" i="2"/>
  <c r="AT43" i="2"/>
  <c r="BJ191" i="2"/>
  <c r="AU43" i="2"/>
  <c r="BK191" i="2"/>
  <c r="BL191" i="2"/>
  <c r="BM191" i="2"/>
  <c r="AM43" i="2"/>
  <c r="AX43" i="2"/>
  <c r="BN191" i="2"/>
  <c r="AJ43" i="2"/>
  <c r="AN43" i="2"/>
  <c r="AY43" i="2"/>
  <c r="BO191" i="2"/>
  <c r="AK43" i="2"/>
  <c r="AO43" i="2"/>
  <c r="AZ43" i="2"/>
  <c r="BP191" i="2"/>
  <c r="BA43" i="2"/>
  <c r="BQ191" i="2"/>
  <c r="BF192" i="2"/>
  <c r="BG192" i="2"/>
  <c r="BH192" i="2"/>
  <c r="BI192" i="2"/>
  <c r="AI4" i="2"/>
  <c r="AT4" i="2"/>
  <c r="BJ192" i="2"/>
  <c r="AU4" i="2"/>
  <c r="BK192" i="2"/>
  <c r="BL192" i="2"/>
  <c r="BM192" i="2"/>
  <c r="AM4" i="2"/>
  <c r="AX4" i="2"/>
  <c r="BN192" i="2"/>
  <c r="AJ4" i="2"/>
  <c r="AN4" i="2"/>
  <c r="AY4" i="2"/>
  <c r="BO192" i="2"/>
  <c r="AK4" i="2"/>
  <c r="AO4" i="2"/>
  <c r="AZ4" i="2"/>
  <c r="BP192" i="2"/>
  <c r="BA4" i="2"/>
  <c r="BQ192" i="2"/>
  <c r="BF193" i="2"/>
  <c r="BG193" i="2"/>
  <c r="BH193" i="2"/>
  <c r="BI193" i="2"/>
  <c r="AI209" i="2"/>
  <c r="AT209" i="2"/>
  <c r="BJ193" i="2"/>
  <c r="AU209" i="2"/>
  <c r="BK193" i="2"/>
  <c r="BL193" i="2"/>
  <c r="BM193" i="2"/>
  <c r="AM209" i="2"/>
  <c r="AX209" i="2"/>
  <c r="BN193" i="2"/>
  <c r="AJ209" i="2"/>
  <c r="AN209" i="2"/>
  <c r="AY209" i="2"/>
  <c r="BO193" i="2"/>
  <c r="AK209" i="2"/>
  <c r="AO209" i="2"/>
  <c r="AZ209" i="2"/>
  <c r="BP193" i="2"/>
  <c r="BA209" i="2"/>
  <c r="BQ193" i="2"/>
  <c r="BF194" i="2"/>
  <c r="BG194" i="2"/>
  <c r="BH194" i="2"/>
  <c r="BI194" i="2"/>
  <c r="AI45" i="2"/>
  <c r="AT45" i="2"/>
  <c r="BJ194" i="2"/>
  <c r="AU45" i="2"/>
  <c r="BK194" i="2"/>
  <c r="BL194" i="2"/>
  <c r="BM194" i="2"/>
  <c r="AM45" i="2"/>
  <c r="AX45" i="2"/>
  <c r="BN194" i="2"/>
  <c r="AJ45" i="2"/>
  <c r="AN45" i="2"/>
  <c r="AY45" i="2"/>
  <c r="BO194" i="2"/>
  <c r="AK45" i="2"/>
  <c r="AO45" i="2"/>
  <c r="AZ45" i="2"/>
  <c r="BP194" i="2"/>
  <c r="BA45" i="2"/>
  <c r="BQ194" i="2"/>
  <c r="BF195" i="2"/>
  <c r="BG195" i="2"/>
  <c r="BH195" i="2"/>
  <c r="BI195" i="2"/>
  <c r="AI55" i="2"/>
  <c r="AT55" i="2"/>
  <c r="BJ195" i="2"/>
  <c r="AU55" i="2"/>
  <c r="BK195" i="2"/>
  <c r="BL195" i="2"/>
  <c r="BM195" i="2"/>
  <c r="AM55" i="2"/>
  <c r="AX55" i="2"/>
  <c r="BN195" i="2"/>
  <c r="AJ55" i="2"/>
  <c r="AN55" i="2"/>
  <c r="AY55" i="2"/>
  <c r="BO195" i="2"/>
  <c r="AK55" i="2"/>
  <c r="AO55" i="2"/>
  <c r="AZ55" i="2"/>
  <c r="BP195" i="2"/>
  <c r="BA55" i="2"/>
  <c r="BQ195" i="2"/>
  <c r="BF196" i="2"/>
  <c r="BG196" i="2"/>
  <c r="BH196" i="2"/>
  <c r="BI196" i="2"/>
  <c r="AI42" i="2"/>
  <c r="AT42" i="2"/>
  <c r="BJ196" i="2"/>
  <c r="AU42" i="2"/>
  <c r="BK196" i="2"/>
  <c r="BL196" i="2"/>
  <c r="BM196" i="2"/>
  <c r="AM42" i="2"/>
  <c r="AX42" i="2"/>
  <c r="BN196" i="2"/>
  <c r="AJ42" i="2"/>
  <c r="AN42" i="2"/>
  <c r="AY42" i="2"/>
  <c r="BO196" i="2"/>
  <c r="AK42" i="2"/>
  <c r="AO42" i="2"/>
  <c r="AZ42" i="2"/>
  <c r="BP196" i="2"/>
  <c r="BA42" i="2"/>
  <c r="BQ196" i="2"/>
  <c r="BF197" i="2"/>
  <c r="BG197" i="2"/>
  <c r="BH197" i="2"/>
  <c r="BI197" i="2"/>
  <c r="AI186" i="2"/>
  <c r="AT186" i="2"/>
  <c r="BJ197" i="2"/>
  <c r="AU186" i="2"/>
  <c r="BK197" i="2"/>
  <c r="BL197" i="2"/>
  <c r="BM197" i="2"/>
  <c r="AM186" i="2"/>
  <c r="AX186" i="2"/>
  <c r="BN197" i="2"/>
  <c r="AJ186" i="2"/>
  <c r="AN186" i="2"/>
  <c r="AY186" i="2"/>
  <c r="BO197" i="2"/>
  <c r="AK186" i="2"/>
  <c r="AO186" i="2"/>
  <c r="AZ186" i="2"/>
  <c r="BP197" i="2"/>
  <c r="BA186" i="2"/>
  <c r="BQ197" i="2"/>
  <c r="BF198" i="2"/>
  <c r="BG198" i="2"/>
  <c r="BH198" i="2"/>
  <c r="BI198" i="2"/>
  <c r="AI163" i="2"/>
  <c r="AT163" i="2"/>
  <c r="BJ198" i="2"/>
  <c r="AU163" i="2"/>
  <c r="BK198" i="2"/>
  <c r="BL198" i="2"/>
  <c r="BM198" i="2"/>
  <c r="AM163" i="2"/>
  <c r="AX163" i="2"/>
  <c r="BN198" i="2"/>
  <c r="AJ163" i="2"/>
  <c r="AN163" i="2"/>
  <c r="AY163" i="2"/>
  <c r="BO198" i="2"/>
  <c r="AK163" i="2"/>
  <c r="AO163" i="2"/>
  <c r="AZ163" i="2"/>
  <c r="BP198" i="2"/>
  <c r="BA163" i="2"/>
  <c r="BQ198" i="2"/>
  <c r="BF199" i="2"/>
  <c r="BG199" i="2"/>
  <c r="BH199" i="2"/>
  <c r="BI199" i="2"/>
  <c r="AI128" i="2"/>
  <c r="AT128" i="2"/>
  <c r="BJ199" i="2"/>
  <c r="AU128" i="2"/>
  <c r="BK199" i="2"/>
  <c r="BL199" i="2"/>
  <c r="BM199" i="2"/>
  <c r="AM128" i="2"/>
  <c r="AX128" i="2"/>
  <c r="BN199" i="2"/>
  <c r="AJ128" i="2"/>
  <c r="AN128" i="2"/>
  <c r="AY128" i="2"/>
  <c r="BO199" i="2"/>
  <c r="AK128" i="2"/>
  <c r="AO128" i="2"/>
  <c r="AZ128" i="2"/>
  <c r="BP199" i="2"/>
  <c r="BA128" i="2"/>
  <c r="BQ199" i="2"/>
  <c r="BF200" i="2"/>
  <c r="BG200" i="2"/>
  <c r="BH200" i="2"/>
  <c r="BI200" i="2"/>
  <c r="AI193" i="2"/>
  <c r="AT193" i="2"/>
  <c r="BJ200" i="2"/>
  <c r="AU193" i="2"/>
  <c r="BK200" i="2"/>
  <c r="BL200" i="2"/>
  <c r="BM200" i="2"/>
  <c r="AM193" i="2"/>
  <c r="AX193" i="2"/>
  <c r="BN200" i="2"/>
  <c r="AJ193" i="2"/>
  <c r="AN193" i="2"/>
  <c r="AY193" i="2"/>
  <c r="BO200" i="2"/>
  <c r="AK193" i="2"/>
  <c r="AO193" i="2"/>
  <c r="AZ193" i="2"/>
  <c r="BP200" i="2"/>
  <c r="BA193" i="2"/>
  <c r="BQ200" i="2"/>
  <c r="BF201" i="2"/>
  <c r="BG201" i="2"/>
  <c r="BH201" i="2"/>
  <c r="BI201" i="2"/>
  <c r="AI131" i="2"/>
  <c r="AT131" i="2"/>
  <c r="BJ201" i="2"/>
  <c r="AU131" i="2"/>
  <c r="BK201" i="2"/>
  <c r="BL201" i="2"/>
  <c r="BM201" i="2"/>
  <c r="AM131" i="2"/>
  <c r="AX131" i="2"/>
  <c r="BN201" i="2"/>
  <c r="AJ131" i="2"/>
  <c r="AN131" i="2"/>
  <c r="AY131" i="2"/>
  <c r="BO201" i="2"/>
  <c r="AK131" i="2"/>
  <c r="AO131" i="2"/>
  <c r="AZ131" i="2"/>
  <c r="BP201" i="2"/>
  <c r="BA131" i="2"/>
  <c r="BQ201" i="2"/>
  <c r="BF202" i="2"/>
  <c r="BG202" i="2"/>
  <c r="BH202" i="2"/>
  <c r="BI202" i="2"/>
  <c r="AI122" i="2"/>
  <c r="AT122" i="2"/>
  <c r="BJ202" i="2"/>
  <c r="AU122" i="2"/>
  <c r="BK202" i="2"/>
  <c r="BL202" i="2"/>
  <c r="BM202" i="2"/>
  <c r="AM122" i="2"/>
  <c r="AX122" i="2"/>
  <c r="BN202" i="2"/>
  <c r="AJ122" i="2"/>
  <c r="AN122" i="2"/>
  <c r="AY122" i="2"/>
  <c r="BO202" i="2"/>
  <c r="AK122" i="2"/>
  <c r="AO122" i="2"/>
  <c r="AZ122" i="2"/>
  <c r="BP202" i="2"/>
  <c r="BA122" i="2"/>
  <c r="BQ202" i="2"/>
  <c r="BF203" i="2"/>
  <c r="BG203" i="2"/>
  <c r="BH203" i="2"/>
  <c r="BI203" i="2"/>
  <c r="AI140" i="2"/>
  <c r="AT140" i="2"/>
  <c r="BJ203" i="2"/>
  <c r="AU140" i="2"/>
  <c r="BK203" i="2"/>
  <c r="BL203" i="2"/>
  <c r="BM203" i="2"/>
  <c r="AM140" i="2"/>
  <c r="AX140" i="2"/>
  <c r="BN203" i="2"/>
  <c r="AJ140" i="2"/>
  <c r="AN140" i="2"/>
  <c r="AY140" i="2"/>
  <c r="BO203" i="2"/>
  <c r="AK140" i="2"/>
  <c r="AO140" i="2"/>
  <c r="AZ140" i="2"/>
  <c r="BP203" i="2"/>
  <c r="BA140" i="2"/>
  <c r="BQ203" i="2"/>
  <c r="BF204" i="2"/>
  <c r="BG204" i="2"/>
  <c r="BH204" i="2"/>
  <c r="BI204" i="2"/>
  <c r="AI51" i="2"/>
  <c r="AT51" i="2"/>
  <c r="BJ204" i="2"/>
  <c r="AU51" i="2"/>
  <c r="BK204" i="2"/>
  <c r="BL204" i="2"/>
  <c r="BM204" i="2"/>
  <c r="AM51" i="2"/>
  <c r="AX51" i="2"/>
  <c r="BN204" i="2"/>
  <c r="AJ51" i="2"/>
  <c r="AN51" i="2"/>
  <c r="AY51" i="2"/>
  <c r="BO204" i="2"/>
  <c r="AK51" i="2"/>
  <c r="AO51" i="2"/>
  <c r="AZ51" i="2"/>
  <c r="BP204" i="2"/>
  <c r="BA51" i="2"/>
  <c r="BQ204" i="2"/>
  <c r="BF205" i="2"/>
  <c r="BG205" i="2"/>
  <c r="BH205" i="2"/>
  <c r="BI205" i="2"/>
  <c r="AI214" i="2"/>
  <c r="AT214" i="2"/>
  <c r="BJ205" i="2"/>
  <c r="AU214" i="2"/>
  <c r="BK205" i="2"/>
  <c r="BL205" i="2"/>
  <c r="BM205" i="2"/>
  <c r="AM214" i="2"/>
  <c r="AX214" i="2"/>
  <c r="BN205" i="2"/>
  <c r="AJ214" i="2"/>
  <c r="AN214" i="2"/>
  <c r="AY214" i="2"/>
  <c r="BO205" i="2"/>
  <c r="AK214" i="2"/>
  <c r="AO214" i="2"/>
  <c r="AZ214" i="2"/>
  <c r="BP205" i="2"/>
  <c r="BA214" i="2"/>
  <c r="BQ205" i="2"/>
  <c r="BF206" i="2"/>
  <c r="BG206" i="2"/>
  <c r="BH206" i="2"/>
  <c r="BI206" i="2"/>
  <c r="AI182" i="2"/>
  <c r="AT182" i="2"/>
  <c r="BJ206" i="2"/>
  <c r="AU182" i="2"/>
  <c r="BK206" i="2"/>
  <c r="BL206" i="2"/>
  <c r="BM206" i="2"/>
  <c r="AM182" i="2"/>
  <c r="AX182" i="2"/>
  <c r="BN206" i="2"/>
  <c r="AJ182" i="2"/>
  <c r="AN182" i="2"/>
  <c r="AY182" i="2"/>
  <c r="BO206" i="2"/>
  <c r="AK182" i="2"/>
  <c r="AO182" i="2"/>
  <c r="AZ182" i="2"/>
  <c r="BP206" i="2"/>
  <c r="BA182" i="2"/>
  <c r="BQ206" i="2"/>
  <c r="BF207" i="2"/>
  <c r="BG207" i="2"/>
  <c r="BH207" i="2"/>
  <c r="BI207" i="2"/>
  <c r="AI148" i="2"/>
  <c r="AT148" i="2"/>
  <c r="BJ207" i="2"/>
  <c r="AU148" i="2"/>
  <c r="BK207" i="2"/>
  <c r="BL207" i="2"/>
  <c r="BM207" i="2"/>
  <c r="AM148" i="2"/>
  <c r="AX148" i="2"/>
  <c r="BN207" i="2"/>
  <c r="AJ148" i="2"/>
  <c r="AN148" i="2"/>
  <c r="AY148" i="2"/>
  <c r="BO207" i="2"/>
  <c r="AK148" i="2"/>
  <c r="AO148" i="2"/>
  <c r="AZ148" i="2"/>
  <c r="BP207" i="2"/>
  <c r="BA148" i="2"/>
  <c r="BQ207" i="2"/>
  <c r="BF208" i="2"/>
  <c r="BG208" i="2"/>
  <c r="BH208" i="2"/>
  <c r="BI208" i="2"/>
  <c r="AI71" i="2"/>
  <c r="AT71" i="2"/>
  <c r="BJ208" i="2"/>
  <c r="AU71" i="2"/>
  <c r="BK208" i="2"/>
  <c r="BL208" i="2"/>
  <c r="BM208" i="2"/>
  <c r="AM71" i="2"/>
  <c r="AX71" i="2"/>
  <c r="BN208" i="2"/>
  <c r="AJ71" i="2"/>
  <c r="AN71" i="2"/>
  <c r="AY71" i="2"/>
  <c r="BO208" i="2"/>
  <c r="AK71" i="2"/>
  <c r="AO71" i="2"/>
  <c r="AZ71" i="2"/>
  <c r="BP208" i="2"/>
  <c r="BA71" i="2"/>
  <c r="BQ208" i="2"/>
  <c r="BF209" i="2"/>
  <c r="BG209" i="2"/>
  <c r="BH209" i="2"/>
  <c r="BI209" i="2"/>
  <c r="AI5" i="2"/>
  <c r="AT5" i="2"/>
  <c r="BJ209" i="2"/>
  <c r="AU5" i="2"/>
  <c r="BK209" i="2"/>
  <c r="BL209" i="2"/>
  <c r="BM209" i="2"/>
  <c r="AM5" i="2"/>
  <c r="AX5" i="2"/>
  <c r="BN209" i="2"/>
  <c r="AJ5" i="2"/>
  <c r="AN5" i="2"/>
  <c r="AY5" i="2"/>
  <c r="BO209" i="2"/>
  <c r="AK5" i="2"/>
  <c r="AO5" i="2"/>
  <c r="AZ5" i="2"/>
  <c r="BP209" i="2"/>
  <c r="BA5" i="2"/>
  <c r="BQ209" i="2"/>
  <c r="BF210" i="2"/>
  <c r="BG210" i="2"/>
  <c r="BH210" i="2"/>
  <c r="BI210" i="2"/>
  <c r="AI246" i="2"/>
  <c r="AT246" i="2"/>
  <c r="BJ210" i="2"/>
  <c r="AU246" i="2"/>
  <c r="BK210" i="2"/>
  <c r="BL210" i="2"/>
  <c r="BM210" i="2"/>
  <c r="AM246" i="2"/>
  <c r="AX246" i="2"/>
  <c r="BN210" i="2"/>
  <c r="AJ246" i="2"/>
  <c r="AN246" i="2"/>
  <c r="AY246" i="2"/>
  <c r="BO210" i="2"/>
  <c r="AK246" i="2"/>
  <c r="AO246" i="2"/>
  <c r="AZ246" i="2"/>
  <c r="BP210" i="2"/>
  <c r="BA246" i="2"/>
  <c r="BQ210" i="2"/>
  <c r="BF211" i="2"/>
  <c r="BG211" i="2"/>
  <c r="BH211" i="2"/>
  <c r="BI211" i="2"/>
  <c r="AI52" i="2"/>
  <c r="AT52" i="2"/>
  <c r="BJ211" i="2"/>
  <c r="AU52" i="2"/>
  <c r="BK211" i="2"/>
  <c r="BL211" i="2"/>
  <c r="BM211" i="2"/>
  <c r="AM52" i="2"/>
  <c r="AX52" i="2"/>
  <c r="BN211" i="2"/>
  <c r="AJ52" i="2"/>
  <c r="AN52" i="2"/>
  <c r="AY52" i="2"/>
  <c r="BO211" i="2"/>
  <c r="AK52" i="2"/>
  <c r="AO52" i="2"/>
  <c r="AZ52" i="2"/>
  <c r="BP211" i="2"/>
  <c r="BA52" i="2"/>
  <c r="BQ211" i="2"/>
  <c r="BF212" i="2"/>
  <c r="BG212" i="2"/>
  <c r="BH212" i="2"/>
  <c r="BI212" i="2"/>
  <c r="AI6" i="2"/>
  <c r="AT6" i="2"/>
  <c r="BJ212" i="2"/>
  <c r="AU6" i="2"/>
  <c r="BK212" i="2"/>
  <c r="BL212" i="2"/>
  <c r="BM212" i="2"/>
  <c r="AM6" i="2"/>
  <c r="AX6" i="2"/>
  <c r="BN212" i="2"/>
  <c r="AJ6" i="2"/>
  <c r="AN6" i="2"/>
  <c r="AY6" i="2"/>
  <c r="BO212" i="2"/>
  <c r="AK6" i="2"/>
  <c r="AO6" i="2"/>
  <c r="AZ6" i="2"/>
  <c r="BP212" i="2"/>
  <c r="BA6" i="2"/>
  <c r="BQ212" i="2"/>
  <c r="BF213" i="2"/>
  <c r="BG213" i="2"/>
  <c r="BH213" i="2"/>
  <c r="BI213" i="2"/>
  <c r="AI126" i="2"/>
  <c r="AT126" i="2"/>
  <c r="BJ213" i="2"/>
  <c r="AU126" i="2"/>
  <c r="BK213" i="2"/>
  <c r="BL213" i="2"/>
  <c r="BM213" i="2"/>
  <c r="AM126" i="2"/>
  <c r="AX126" i="2"/>
  <c r="BN213" i="2"/>
  <c r="AJ126" i="2"/>
  <c r="AN126" i="2"/>
  <c r="AY126" i="2"/>
  <c r="BO213" i="2"/>
  <c r="AK126" i="2"/>
  <c r="AO126" i="2"/>
  <c r="AZ126" i="2"/>
  <c r="BP213" i="2"/>
  <c r="BA126" i="2"/>
  <c r="BQ213" i="2"/>
  <c r="BF214" i="2"/>
  <c r="BG214" i="2"/>
  <c r="BH214" i="2"/>
  <c r="BI214" i="2"/>
  <c r="AI170" i="2"/>
  <c r="AT170" i="2"/>
  <c r="BJ214" i="2"/>
  <c r="AU170" i="2"/>
  <c r="BK214" i="2"/>
  <c r="BL214" i="2"/>
  <c r="BM214" i="2"/>
  <c r="AM170" i="2"/>
  <c r="AX170" i="2"/>
  <c r="BN214" i="2"/>
  <c r="AJ170" i="2"/>
  <c r="AN170" i="2"/>
  <c r="AY170" i="2"/>
  <c r="BO214" i="2"/>
  <c r="AK170" i="2"/>
  <c r="AO170" i="2"/>
  <c r="AZ170" i="2"/>
  <c r="BP214" i="2"/>
  <c r="BA170" i="2"/>
  <c r="BQ214" i="2"/>
  <c r="BF215" i="2"/>
  <c r="BG215" i="2"/>
  <c r="BH215" i="2"/>
  <c r="BI215" i="2"/>
  <c r="AI222" i="2"/>
  <c r="AT222" i="2"/>
  <c r="BJ215" i="2"/>
  <c r="AU222" i="2"/>
  <c r="BK215" i="2"/>
  <c r="BL215" i="2"/>
  <c r="BM215" i="2"/>
  <c r="AM222" i="2"/>
  <c r="AX222" i="2"/>
  <c r="BN215" i="2"/>
  <c r="AJ222" i="2"/>
  <c r="AN222" i="2"/>
  <c r="AY222" i="2"/>
  <c r="BO215" i="2"/>
  <c r="AK222" i="2"/>
  <c r="AO222" i="2"/>
  <c r="AZ222" i="2"/>
  <c r="BP215" i="2"/>
  <c r="BA222" i="2"/>
  <c r="BQ215" i="2"/>
  <c r="BF216" i="2"/>
  <c r="BG216" i="2"/>
  <c r="BH216" i="2"/>
  <c r="BI216" i="2"/>
  <c r="AI46" i="2"/>
  <c r="AT46" i="2"/>
  <c r="BJ216" i="2"/>
  <c r="AU46" i="2"/>
  <c r="BK216" i="2"/>
  <c r="BL216" i="2"/>
  <c r="BM216" i="2"/>
  <c r="AM46" i="2"/>
  <c r="AX46" i="2"/>
  <c r="BN216" i="2"/>
  <c r="AJ46" i="2"/>
  <c r="AN46" i="2"/>
  <c r="AY46" i="2"/>
  <c r="BO216" i="2"/>
  <c r="AK46" i="2"/>
  <c r="AO46" i="2"/>
  <c r="AZ46" i="2"/>
  <c r="BP216" i="2"/>
  <c r="BA46" i="2"/>
  <c r="BQ216" i="2"/>
  <c r="BF217" i="2"/>
  <c r="BG217" i="2"/>
  <c r="BH217" i="2"/>
  <c r="BI217" i="2"/>
  <c r="AI191" i="2"/>
  <c r="AT191" i="2"/>
  <c r="BJ217" i="2"/>
  <c r="AU191" i="2"/>
  <c r="BK217" i="2"/>
  <c r="BL217" i="2"/>
  <c r="BM217" i="2"/>
  <c r="AM191" i="2"/>
  <c r="AX191" i="2"/>
  <c r="BN217" i="2"/>
  <c r="AJ191" i="2"/>
  <c r="AN191" i="2"/>
  <c r="AY191" i="2"/>
  <c r="BO217" i="2"/>
  <c r="AK191" i="2"/>
  <c r="AO191" i="2"/>
  <c r="AZ191" i="2"/>
  <c r="BP217" i="2"/>
  <c r="BA191" i="2"/>
  <c r="BQ217" i="2"/>
  <c r="BF218" i="2"/>
  <c r="BG218" i="2"/>
  <c r="BH218" i="2"/>
  <c r="BI218" i="2"/>
  <c r="AI56" i="2"/>
  <c r="AT56" i="2"/>
  <c r="BJ218" i="2"/>
  <c r="AU56" i="2"/>
  <c r="BK218" i="2"/>
  <c r="BL218" i="2"/>
  <c r="BM218" i="2"/>
  <c r="AM56" i="2"/>
  <c r="AX56" i="2"/>
  <c r="BN218" i="2"/>
  <c r="AJ56" i="2"/>
  <c r="AN56" i="2"/>
  <c r="AY56" i="2"/>
  <c r="BO218" i="2"/>
  <c r="AK56" i="2"/>
  <c r="AO56" i="2"/>
  <c r="AZ56" i="2"/>
  <c r="BP218" i="2"/>
  <c r="BA56" i="2"/>
  <c r="BQ218" i="2"/>
  <c r="BF219" i="2"/>
  <c r="BG219" i="2"/>
  <c r="BH219" i="2"/>
  <c r="BI219" i="2"/>
  <c r="AI213" i="2"/>
  <c r="AT213" i="2"/>
  <c r="BJ219" i="2"/>
  <c r="AU213" i="2"/>
  <c r="BK219" i="2"/>
  <c r="BL219" i="2"/>
  <c r="BM219" i="2"/>
  <c r="AM213" i="2"/>
  <c r="AX213" i="2"/>
  <c r="BN219" i="2"/>
  <c r="AJ213" i="2"/>
  <c r="AN213" i="2"/>
  <c r="AY213" i="2"/>
  <c r="BO219" i="2"/>
  <c r="AK213" i="2"/>
  <c r="AO213" i="2"/>
  <c r="AZ213" i="2"/>
  <c r="BP219" i="2"/>
  <c r="BA213" i="2"/>
  <c r="BQ219" i="2"/>
  <c r="BF220" i="2"/>
  <c r="BG220" i="2"/>
  <c r="BH220" i="2"/>
  <c r="BI220" i="2"/>
  <c r="AI141" i="2"/>
  <c r="AT141" i="2"/>
  <c r="BJ220" i="2"/>
  <c r="AU141" i="2"/>
  <c r="BK220" i="2"/>
  <c r="BL220" i="2"/>
  <c r="BM220" i="2"/>
  <c r="AM141" i="2"/>
  <c r="AX141" i="2"/>
  <c r="BN220" i="2"/>
  <c r="AJ141" i="2"/>
  <c r="AN141" i="2"/>
  <c r="AY141" i="2"/>
  <c r="BO220" i="2"/>
  <c r="AK141" i="2"/>
  <c r="AO141" i="2"/>
  <c r="AZ141" i="2"/>
  <c r="BP220" i="2"/>
  <c r="BA141" i="2"/>
  <c r="BQ220" i="2"/>
  <c r="BF221" i="2"/>
  <c r="BG221" i="2"/>
  <c r="BH221" i="2"/>
  <c r="BI221" i="2"/>
  <c r="AI192" i="2"/>
  <c r="AT192" i="2"/>
  <c r="BJ221" i="2"/>
  <c r="AU192" i="2"/>
  <c r="BK221" i="2"/>
  <c r="BL221" i="2"/>
  <c r="BM221" i="2"/>
  <c r="AM192" i="2"/>
  <c r="AX192" i="2"/>
  <c r="BN221" i="2"/>
  <c r="AJ192" i="2"/>
  <c r="AN192" i="2"/>
  <c r="AY192" i="2"/>
  <c r="BO221" i="2"/>
  <c r="AK192" i="2"/>
  <c r="AO192" i="2"/>
  <c r="AZ192" i="2"/>
  <c r="BP221" i="2"/>
  <c r="BA192" i="2"/>
  <c r="BQ221" i="2"/>
  <c r="BF222" i="2"/>
  <c r="BG222" i="2"/>
  <c r="BH222" i="2"/>
  <c r="BI222" i="2"/>
  <c r="AI237" i="2"/>
  <c r="AT237" i="2"/>
  <c r="BJ222" i="2"/>
  <c r="AU237" i="2"/>
  <c r="BK222" i="2"/>
  <c r="BL222" i="2"/>
  <c r="BM222" i="2"/>
  <c r="AM237" i="2"/>
  <c r="AX237" i="2"/>
  <c r="BN222" i="2"/>
  <c r="AJ237" i="2"/>
  <c r="AN237" i="2"/>
  <c r="AY237" i="2"/>
  <c r="BO222" i="2"/>
  <c r="AK237" i="2"/>
  <c r="AO237" i="2"/>
  <c r="AZ237" i="2"/>
  <c r="BP222" i="2"/>
  <c r="BA237" i="2"/>
  <c r="BQ222" i="2"/>
  <c r="BF223" i="2"/>
  <c r="BG223" i="2"/>
  <c r="BH223" i="2"/>
  <c r="BI223" i="2"/>
  <c r="AI183" i="2"/>
  <c r="AT183" i="2"/>
  <c r="BJ223" i="2"/>
  <c r="AU183" i="2"/>
  <c r="BK223" i="2"/>
  <c r="BL223" i="2"/>
  <c r="BM223" i="2"/>
  <c r="AM183" i="2"/>
  <c r="AX183" i="2"/>
  <c r="BN223" i="2"/>
  <c r="AJ183" i="2"/>
  <c r="AN183" i="2"/>
  <c r="AY183" i="2"/>
  <c r="BO223" i="2"/>
  <c r="AK183" i="2"/>
  <c r="AO183" i="2"/>
  <c r="AZ183" i="2"/>
  <c r="BP223" i="2"/>
  <c r="BA183" i="2"/>
  <c r="BQ223" i="2"/>
  <c r="BF224" i="2"/>
  <c r="BG224" i="2"/>
  <c r="BH224" i="2"/>
  <c r="BI224" i="2"/>
  <c r="AI229" i="2"/>
  <c r="AT229" i="2"/>
  <c r="BJ224" i="2"/>
  <c r="AU229" i="2"/>
  <c r="BK224" i="2"/>
  <c r="BL224" i="2"/>
  <c r="BM224" i="2"/>
  <c r="AM229" i="2"/>
  <c r="AX229" i="2"/>
  <c r="BN224" i="2"/>
  <c r="AJ229" i="2"/>
  <c r="AN229" i="2"/>
  <c r="AY229" i="2"/>
  <c r="BO224" i="2"/>
  <c r="AK229" i="2"/>
  <c r="AO229" i="2"/>
  <c r="AZ229" i="2"/>
  <c r="BP224" i="2"/>
  <c r="BA229" i="2"/>
  <c r="BQ224" i="2"/>
  <c r="BF225" i="2"/>
  <c r="BG225" i="2"/>
  <c r="BH225" i="2"/>
  <c r="BI225" i="2"/>
  <c r="AI179" i="2"/>
  <c r="AT179" i="2"/>
  <c r="BJ225" i="2"/>
  <c r="AU179" i="2"/>
  <c r="BK225" i="2"/>
  <c r="BL225" i="2"/>
  <c r="BM225" i="2"/>
  <c r="AM179" i="2"/>
  <c r="AX179" i="2"/>
  <c r="BN225" i="2"/>
  <c r="AJ179" i="2"/>
  <c r="AN179" i="2"/>
  <c r="AY179" i="2"/>
  <c r="BO225" i="2"/>
  <c r="AK179" i="2"/>
  <c r="AO179" i="2"/>
  <c r="AZ179" i="2"/>
  <c r="BP225" i="2"/>
  <c r="BA179" i="2"/>
  <c r="BQ225" i="2"/>
  <c r="BF226" i="2"/>
  <c r="BG226" i="2"/>
  <c r="BH226" i="2"/>
  <c r="BI226" i="2"/>
  <c r="AI239" i="2"/>
  <c r="AT239" i="2"/>
  <c r="BJ226" i="2"/>
  <c r="AU239" i="2"/>
  <c r="BK226" i="2"/>
  <c r="BL226" i="2"/>
  <c r="BM226" i="2"/>
  <c r="AM239" i="2"/>
  <c r="AX239" i="2"/>
  <c r="BN226" i="2"/>
  <c r="AJ239" i="2"/>
  <c r="AN239" i="2"/>
  <c r="AY239" i="2"/>
  <c r="BO226" i="2"/>
  <c r="AK239" i="2"/>
  <c r="AO239" i="2"/>
  <c r="AZ239" i="2"/>
  <c r="BP226" i="2"/>
  <c r="BA239" i="2"/>
  <c r="BQ226" i="2"/>
  <c r="BF227" i="2"/>
  <c r="BG227" i="2"/>
  <c r="BH227" i="2"/>
  <c r="BI227" i="2"/>
  <c r="AI180" i="2"/>
  <c r="AT180" i="2"/>
  <c r="BJ227" i="2"/>
  <c r="AU180" i="2"/>
  <c r="BK227" i="2"/>
  <c r="BL227" i="2"/>
  <c r="BM227" i="2"/>
  <c r="AM180" i="2"/>
  <c r="AX180" i="2"/>
  <c r="BN227" i="2"/>
  <c r="AJ180" i="2"/>
  <c r="AN180" i="2"/>
  <c r="AY180" i="2"/>
  <c r="BO227" i="2"/>
  <c r="AK180" i="2"/>
  <c r="AO180" i="2"/>
  <c r="AZ180" i="2"/>
  <c r="BP227" i="2"/>
  <c r="BA180" i="2"/>
  <c r="BQ227" i="2"/>
  <c r="BF228" i="2"/>
  <c r="BG228" i="2"/>
  <c r="BH228" i="2"/>
  <c r="BI228" i="2"/>
  <c r="AI235" i="2"/>
  <c r="AT235" i="2"/>
  <c r="BJ228" i="2"/>
  <c r="AU235" i="2"/>
  <c r="BK228" i="2"/>
  <c r="BL228" i="2"/>
  <c r="BM228" i="2"/>
  <c r="AM235" i="2"/>
  <c r="AX235" i="2"/>
  <c r="BN228" i="2"/>
  <c r="AJ235" i="2"/>
  <c r="AN235" i="2"/>
  <c r="AY235" i="2"/>
  <c r="BO228" i="2"/>
  <c r="AK235" i="2"/>
  <c r="AO235" i="2"/>
  <c r="AZ235" i="2"/>
  <c r="BP228" i="2"/>
  <c r="BA235" i="2"/>
  <c r="BQ228" i="2"/>
  <c r="BF229" i="2"/>
  <c r="BG229" i="2"/>
  <c r="BH229" i="2"/>
  <c r="BI229" i="2"/>
  <c r="AI238" i="2"/>
  <c r="AT238" i="2"/>
  <c r="BJ229" i="2"/>
  <c r="AU238" i="2"/>
  <c r="BK229" i="2"/>
  <c r="BL229" i="2"/>
  <c r="BM229" i="2"/>
  <c r="AM238" i="2"/>
  <c r="AX238" i="2"/>
  <c r="BN229" i="2"/>
  <c r="AJ238" i="2"/>
  <c r="AN238" i="2"/>
  <c r="AY238" i="2"/>
  <c r="BO229" i="2"/>
  <c r="AK238" i="2"/>
  <c r="AO238" i="2"/>
  <c r="AZ238" i="2"/>
  <c r="BP229" i="2"/>
  <c r="BA238" i="2"/>
  <c r="BQ229" i="2"/>
  <c r="BF230" i="2"/>
  <c r="BG230" i="2"/>
  <c r="BH230" i="2"/>
  <c r="BI230" i="2"/>
  <c r="AI236" i="2"/>
  <c r="AT236" i="2"/>
  <c r="BJ230" i="2"/>
  <c r="AU236" i="2"/>
  <c r="BK230" i="2"/>
  <c r="BL230" i="2"/>
  <c r="BM230" i="2"/>
  <c r="AM236" i="2"/>
  <c r="AX236" i="2"/>
  <c r="BN230" i="2"/>
  <c r="AJ236" i="2"/>
  <c r="AN236" i="2"/>
  <c r="AY236" i="2"/>
  <c r="BO230" i="2"/>
  <c r="AK236" i="2"/>
  <c r="AO236" i="2"/>
  <c r="AZ236" i="2"/>
  <c r="BP230" i="2"/>
  <c r="BA236" i="2"/>
  <c r="BQ230" i="2"/>
  <c r="BF231" i="2"/>
  <c r="BG231" i="2"/>
  <c r="BH231" i="2"/>
  <c r="BI231" i="2"/>
  <c r="AI115" i="2"/>
  <c r="AT115" i="2"/>
  <c r="BJ231" i="2"/>
  <c r="AU115" i="2"/>
  <c r="BK231" i="2"/>
  <c r="BL231" i="2"/>
  <c r="BM231" i="2"/>
  <c r="AM115" i="2"/>
  <c r="AX115" i="2"/>
  <c r="BN231" i="2"/>
  <c r="AJ115" i="2"/>
  <c r="AN115" i="2"/>
  <c r="AY115" i="2"/>
  <c r="BO231" i="2"/>
  <c r="AK115" i="2"/>
  <c r="AO115" i="2"/>
  <c r="AZ115" i="2"/>
  <c r="BP231" i="2"/>
  <c r="BA115" i="2"/>
  <c r="BQ231" i="2"/>
  <c r="BF232" i="2"/>
  <c r="BG232" i="2"/>
  <c r="BH232" i="2"/>
  <c r="BI232" i="2"/>
  <c r="AI232" i="2"/>
  <c r="AT232" i="2"/>
  <c r="BJ232" i="2"/>
  <c r="AU232" i="2"/>
  <c r="BK232" i="2"/>
  <c r="BL232" i="2"/>
  <c r="BM232" i="2"/>
  <c r="AM232" i="2"/>
  <c r="AX232" i="2"/>
  <c r="BN232" i="2"/>
  <c r="AJ232" i="2"/>
  <c r="AN232" i="2"/>
  <c r="AY232" i="2"/>
  <c r="BO232" i="2"/>
  <c r="AK232" i="2"/>
  <c r="AO232" i="2"/>
  <c r="AZ232" i="2"/>
  <c r="BP232" i="2"/>
  <c r="BA232" i="2"/>
  <c r="BQ232" i="2"/>
  <c r="BF233" i="2"/>
  <c r="BG233" i="2"/>
  <c r="BH233" i="2"/>
  <c r="BI233" i="2"/>
  <c r="AI205" i="2"/>
  <c r="AT205" i="2"/>
  <c r="BJ233" i="2"/>
  <c r="AU205" i="2"/>
  <c r="BK233" i="2"/>
  <c r="BL233" i="2"/>
  <c r="BM233" i="2"/>
  <c r="AM205" i="2"/>
  <c r="AX205" i="2"/>
  <c r="BN233" i="2"/>
  <c r="AJ205" i="2"/>
  <c r="AN205" i="2"/>
  <c r="AY205" i="2"/>
  <c r="BO233" i="2"/>
  <c r="AK205" i="2"/>
  <c r="AO205" i="2"/>
  <c r="AZ205" i="2"/>
  <c r="BP233" i="2"/>
  <c r="BA205" i="2"/>
  <c r="BQ233" i="2"/>
  <c r="BF234" i="2"/>
  <c r="BG234" i="2"/>
  <c r="BH234" i="2"/>
  <c r="BI234" i="2"/>
  <c r="AI200" i="2"/>
  <c r="AT200" i="2"/>
  <c r="BJ234" i="2"/>
  <c r="AU200" i="2"/>
  <c r="BK234" i="2"/>
  <c r="BL234" i="2"/>
  <c r="BM234" i="2"/>
  <c r="AM200" i="2"/>
  <c r="AX200" i="2"/>
  <c r="BN234" i="2"/>
  <c r="AJ200" i="2"/>
  <c r="AN200" i="2"/>
  <c r="AY200" i="2"/>
  <c r="BO234" i="2"/>
  <c r="AK200" i="2"/>
  <c r="AO200" i="2"/>
  <c r="AZ200" i="2"/>
  <c r="BP234" i="2"/>
  <c r="BA200" i="2"/>
  <c r="BQ234" i="2"/>
  <c r="BF235" i="2"/>
  <c r="BG235" i="2"/>
  <c r="BH235" i="2"/>
  <c r="BI235" i="2"/>
  <c r="AI230" i="2"/>
  <c r="AT230" i="2"/>
  <c r="BJ235" i="2"/>
  <c r="AU230" i="2"/>
  <c r="BK235" i="2"/>
  <c r="BL235" i="2"/>
  <c r="BM235" i="2"/>
  <c r="AM230" i="2"/>
  <c r="AX230" i="2"/>
  <c r="BN235" i="2"/>
  <c r="AJ230" i="2"/>
  <c r="AN230" i="2"/>
  <c r="AY230" i="2"/>
  <c r="BO235" i="2"/>
  <c r="AK230" i="2"/>
  <c r="AO230" i="2"/>
  <c r="AZ230" i="2"/>
  <c r="BP235" i="2"/>
  <c r="BA230" i="2"/>
  <c r="BQ235" i="2"/>
  <c r="BF236" i="2"/>
  <c r="BG236" i="2"/>
  <c r="BH236" i="2"/>
  <c r="BI236" i="2"/>
  <c r="AI197" i="2"/>
  <c r="AT197" i="2"/>
  <c r="BJ236" i="2"/>
  <c r="AU197" i="2"/>
  <c r="BK236" i="2"/>
  <c r="BL236" i="2"/>
  <c r="BM236" i="2"/>
  <c r="AM197" i="2"/>
  <c r="AX197" i="2"/>
  <c r="BN236" i="2"/>
  <c r="AJ197" i="2"/>
  <c r="AN197" i="2"/>
  <c r="AY197" i="2"/>
  <c r="BO236" i="2"/>
  <c r="AK197" i="2"/>
  <c r="AO197" i="2"/>
  <c r="AZ197" i="2"/>
  <c r="BP236" i="2"/>
  <c r="BA197" i="2"/>
  <c r="BQ236" i="2"/>
  <c r="BF237" i="2"/>
  <c r="BG237" i="2"/>
  <c r="BH237" i="2"/>
  <c r="BI237" i="2"/>
  <c r="AI171" i="2"/>
  <c r="AT171" i="2"/>
  <c r="BJ237" i="2"/>
  <c r="AU171" i="2"/>
  <c r="BK237" i="2"/>
  <c r="BL237" i="2"/>
  <c r="BM237" i="2"/>
  <c r="AM171" i="2"/>
  <c r="AX171" i="2"/>
  <c r="BN237" i="2"/>
  <c r="AJ171" i="2"/>
  <c r="AN171" i="2"/>
  <c r="AY171" i="2"/>
  <c r="BO237" i="2"/>
  <c r="AK171" i="2"/>
  <c r="AO171" i="2"/>
  <c r="AZ171" i="2"/>
  <c r="BP237" i="2"/>
  <c r="BA171" i="2"/>
  <c r="BQ237" i="2"/>
  <c r="BF238" i="2"/>
  <c r="BG238" i="2"/>
  <c r="BH238" i="2"/>
  <c r="BI238" i="2"/>
  <c r="AI220" i="2"/>
  <c r="AT220" i="2"/>
  <c r="BJ238" i="2"/>
  <c r="AU220" i="2"/>
  <c r="BK238" i="2"/>
  <c r="BL238" i="2"/>
  <c r="BM238" i="2"/>
  <c r="AM220" i="2"/>
  <c r="AX220" i="2"/>
  <c r="BN238" i="2"/>
  <c r="AJ220" i="2"/>
  <c r="AN220" i="2"/>
  <c r="AY220" i="2"/>
  <c r="BO238" i="2"/>
  <c r="AK220" i="2"/>
  <c r="AO220" i="2"/>
  <c r="AZ220" i="2"/>
  <c r="BP238" i="2"/>
  <c r="BA220" i="2"/>
  <c r="BQ238" i="2"/>
  <c r="BF239" i="2"/>
  <c r="BG239" i="2"/>
  <c r="BH239" i="2"/>
  <c r="BI239" i="2"/>
  <c r="AI247" i="2"/>
  <c r="AT247" i="2"/>
  <c r="BJ239" i="2"/>
  <c r="AU247" i="2"/>
  <c r="BK239" i="2"/>
  <c r="BL239" i="2"/>
  <c r="BM239" i="2"/>
  <c r="AM247" i="2"/>
  <c r="AX247" i="2"/>
  <c r="BN239" i="2"/>
  <c r="AJ247" i="2"/>
  <c r="AN247" i="2"/>
  <c r="AY247" i="2"/>
  <c r="BO239" i="2"/>
  <c r="AK247" i="2"/>
  <c r="AO247" i="2"/>
  <c r="AZ247" i="2"/>
  <c r="BP239" i="2"/>
  <c r="BA247" i="2"/>
  <c r="BQ239" i="2"/>
  <c r="BF240" i="2"/>
  <c r="BG240" i="2"/>
  <c r="BH240" i="2"/>
  <c r="BI240" i="2"/>
  <c r="AI242" i="2"/>
  <c r="AT242" i="2"/>
  <c r="BJ240" i="2"/>
  <c r="AU242" i="2"/>
  <c r="BK240" i="2"/>
  <c r="BL240" i="2"/>
  <c r="BM240" i="2"/>
  <c r="AM242" i="2"/>
  <c r="AX242" i="2"/>
  <c r="BN240" i="2"/>
  <c r="AJ242" i="2"/>
  <c r="AN242" i="2"/>
  <c r="AY242" i="2"/>
  <c r="BO240" i="2"/>
  <c r="AK242" i="2"/>
  <c r="AO242" i="2"/>
  <c r="AZ242" i="2"/>
  <c r="BP240" i="2"/>
  <c r="BA242" i="2"/>
  <c r="BQ240" i="2"/>
  <c r="BF241" i="2"/>
  <c r="BG241" i="2"/>
  <c r="BH241" i="2"/>
  <c r="BI241" i="2"/>
  <c r="AI240" i="2"/>
  <c r="AT240" i="2"/>
  <c r="BJ241" i="2"/>
  <c r="AU240" i="2"/>
  <c r="BK241" i="2"/>
  <c r="BL241" i="2"/>
  <c r="BM241" i="2"/>
  <c r="AM240" i="2"/>
  <c r="AX240" i="2"/>
  <c r="BN241" i="2"/>
  <c r="AJ240" i="2"/>
  <c r="AN240" i="2"/>
  <c r="AY240" i="2"/>
  <c r="BO241" i="2"/>
  <c r="AK240" i="2"/>
  <c r="AO240" i="2"/>
  <c r="AZ240" i="2"/>
  <c r="BP241" i="2"/>
  <c r="BA240" i="2"/>
  <c r="BQ241" i="2"/>
  <c r="BF242" i="2"/>
  <c r="BG242" i="2"/>
  <c r="BH242" i="2"/>
  <c r="BI242" i="2"/>
  <c r="AI184" i="2"/>
  <c r="AT184" i="2"/>
  <c r="BJ242" i="2"/>
  <c r="AU184" i="2"/>
  <c r="BK242" i="2"/>
  <c r="BL242" i="2"/>
  <c r="BM242" i="2"/>
  <c r="AM184" i="2"/>
  <c r="AX184" i="2"/>
  <c r="BN242" i="2"/>
  <c r="AJ184" i="2"/>
  <c r="AN184" i="2"/>
  <c r="AY184" i="2"/>
  <c r="BO242" i="2"/>
  <c r="AK184" i="2"/>
  <c r="AO184" i="2"/>
  <c r="AZ184" i="2"/>
  <c r="BP242" i="2"/>
  <c r="BA184" i="2"/>
  <c r="BQ242" i="2"/>
  <c r="BF243" i="2"/>
  <c r="BG243" i="2"/>
  <c r="BH243" i="2"/>
  <c r="BI243" i="2"/>
  <c r="AI245" i="2"/>
  <c r="AT245" i="2"/>
  <c r="BJ243" i="2"/>
  <c r="AU245" i="2"/>
  <c r="BK243" i="2"/>
  <c r="BL243" i="2"/>
  <c r="BM243" i="2"/>
  <c r="AM245" i="2"/>
  <c r="AX245" i="2"/>
  <c r="BN243" i="2"/>
  <c r="AJ245" i="2"/>
  <c r="AN245" i="2"/>
  <c r="AY245" i="2"/>
  <c r="BO243" i="2"/>
  <c r="AK245" i="2"/>
  <c r="AO245" i="2"/>
  <c r="AZ245" i="2"/>
  <c r="BP243" i="2"/>
  <c r="BA245" i="2"/>
  <c r="BQ243" i="2"/>
  <c r="BF244" i="2"/>
  <c r="BG244" i="2"/>
  <c r="BH244" i="2"/>
  <c r="BI244" i="2"/>
  <c r="AI233" i="2"/>
  <c r="AT233" i="2"/>
  <c r="BJ244" i="2"/>
  <c r="AU233" i="2"/>
  <c r="BK244" i="2"/>
  <c r="BL244" i="2"/>
  <c r="BM244" i="2"/>
  <c r="AM233" i="2"/>
  <c r="AX233" i="2"/>
  <c r="BN244" i="2"/>
  <c r="AJ233" i="2"/>
  <c r="AN233" i="2"/>
  <c r="AY233" i="2"/>
  <c r="BO244" i="2"/>
  <c r="AK233" i="2"/>
  <c r="AO233" i="2"/>
  <c r="AZ233" i="2"/>
  <c r="BP244" i="2"/>
  <c r="BA233" i="2"/>
  <c r="BQ244" i="2"/>
  <c r="BF245" i="2"/>
  <c r="BG245" i="2"/>
  <c r="BH245" i="2"/>
  <c r="BI245" i="2"/>
  <c r="AI234" i="2"/>
  <c r="AT234" i="2"/>
  <c r="BJ245" i="2"/>
  <c r="AU234" i="2"/>
  <c r="BK245" i="2"/>
  <c r="BL245" i="2"/>
  <c r="BM245" i="2"/>
  <c r="AM234" i="2"/>
  <c r="AX234" i="2"/>
  <c r="BN245" i="2"/>
  <c r="AJ234" i="2"/>
  <c r="AN234" i="2"/>
  <c r="AY234" i="2"/>
  <c r="BO245" i="2"/>
  <c r="AK234" i="2"/>
  <c r="AO234" i="2"/>
  <c r="AZ234" i="2"/>
  <c r="BP245" i="2"/>
  <c r="BA234" i="2"/>
  <c r="BQ245" i="2"/>
  <c r="BF246" i="2"/>
  <c r="BG246" i="2"/>
  <c r="BH246" i="2"/>
  <c r="BI246" i="2"/>
  <c r="AI201" i="2"/>
  <c r="AT201" i="2"/>
  <c r="BJ246" i="2"/>
  <c r="AU201" i="2"/>
  <c r="BK246" i="2"/>
  <c r="BL246" i="2"/>
  <c r="BM246" i="2"/>
  <c r="AM201" i="2"/>
  <c r="AX201" i="2"/>
  <c r="BN246" i="2"/>
  <c r="AJ201" i="2"/>
  <c r="AN201" i="2"/>
  <c r="AY201" i="2"/>
  <c r="BO246" i="2"/>
  <c r="AK201" i="2"/>
  <c r="AO201" i="2"/>
  <c r="AZ201" i="2"/>
  <c r="BP246" i="2"/>
  <c r="BA201" i="2"/>
  <c r="BQ246" i="2"/>
  <c r="BF247" i="2"/>
  <c r="BG247" i="2"/>
  <c r="BH247" i="2"/>
  <c r="BI247" i="2"/>
  <c r="AI188" i="2"/>
  <c r="AT188" i="2"/>
  <c r="BJ247" i="2"/>
  <c r="AU188" i="2"/>
  <c r="BK247" i="2"/>
  <c r="BL247" i="2"/>
  <c r="BM247" i="2"/>
  <c r="AM188" i="2"/>
  <c r="AX188" i="2"/>
  <c r="BN247" i="2"/>
  <c r="AJ188" i="2"/>
  <c r="AN188" i="2"/>
  <c r="AY188" i="2"/>
  <c r="BO247" i="2"/>
  <c r="AK188" i="2"/>
  <c r="AO188" i="2"/>
  <c r="AZ188" i="2"/>
  <c r="BP247" i="2"/>
  <c r="BA188" i="2"/>
  <c r="BQ247" i="2"/>
  <c r="CB23" i="2"/>
  <c r="CC23" i="2"/>
  <c r="CD23" i="2"/>
  <c r="CE23" i="2"/>
  <c r="CB24" i="2"/>
  <c r="CC24" i="2"/>
  <c r="CD24" i="2"/>
  <c r="CE24" i="2"/>
  <c r="CB25" i="2"/>
  <c r="CC25" i="2"/>
  <c r="CD25" i="2"/>
  <c r="CE25" i="2"/>
  <c r="CE4" i="2"/>
  <c r="CD4" i="2"/>
  <c r="CC4" i="2"/>
  <c r="CB4" i="2"/>
  <c r="CA4" i="2"/>
  <c r="CA5" i="2"/>
  <c r="CA6" i="2"/>
  <c r="CA7" i="2"/>
  <c r="CA8" i="2"/>
  <c r="CA9" i="2"/>
  <c r="CA10" i="2"/>
  <c r="CA11" i="2"/>
  <c r="CA12" i="2"/>
  <c r="CA13" i="2"/>
  <c r="CA14" i="2"/>
  <c r="CA15" i="2"/>
  <c r="CA16" i="2"/>
  <c r="CA17" i="2"/>
  <c r="CA18" i="2"/>
  <c r="CA19" i="2"/>
  <c r="CA20" i="2"/>
  <c r="CA21" i="2"/>
  <c r="CA22" i="2"/>
  <c r="CA23" i="2"/>
  <c r="CA24" i="2"/>
  <c r="CA25" i="2"/>
  <c r="G64" i="3"/>
  <c r="H64" i="3"/>
  <c r="G12" i="3"/>
  <c r="H12" i="3"/>
  <c r="G11" i="3"/>
  <c r="H11" i="3"/>
  <c r="G74" i="3"/>
  <c r="H74" i="3"/>
  <c r="G187" i="3"/>
  <c r="H187" i="3"/>
  <c r="G209" i="3"/>
  <c r="H209" i="3"/>
  <c r="G103" i="3"/>
  <c r="H103" i="3"/>
  <c r="G192" i="3"/>
  <c r="H192" i="3"/>
  <c r="G15" i="3"/>
  <c r="H15" i="3"/>
  <c r="G73" i="3"/>
  <c r="H73" i="3"/>
  <c r="G16" i="3"/>
  <c r="H16" i="3"/>
  <c r="G196" i="3"/>
  <c r="H196" i="3"/>
  <c r="G109" i="3"/>
  <c r="H109" i="3"/>
  <c r="G188" i="3"/>
  <c r="H188" i="3"/>
  <c r="G210" i="3"/>
  <c r="H210" i="3"/>
  <c r="G215" i="3"/>
  <c r="H215" i="3"/>
  <c r="G200" i="3"/>
  <c r="H200" i="3"/>
  <c r="G107" i="3"/>
  <c r="H107" i="3"/>
  <c r="G183" i="3"/>
  <c r="H183" i="3"/>
  <c r="G24" i="3"/>
  <c r="H24" i="3"/>
  <c r="G105" i="3"/>
  <c r="H105" i="3"/>
  <c r="G100" i="3"/>
  <c r="H100" i="3"/>
  <c r="G17" i="3"/>
  <c r="H17" i="3"/>
  <c r="G19" i="3"/>
  <c r="H19" i="3"/>
  <c r="G194" i="3"/>
  <c r="H194" i="3"/>
  <c r="G147" i="3"/>
  <c r="H147" i="3"/>
  <c r="G181" i="3"/>
  <c r="H181" i="3"/>
  <c r="G102" i="3"/>
  <c r="H102" i="3"/>
  <c r="G175" i="3"/>
  <c r="H175" i="3"/>
  <c r="G171" i="3"/>
  <c r="H171" i="3"/>
  <c r="G167" i="3"/>
  <c r="H167" i="3"/>
  <c r="G193" i="3"/>
  <c r="H193" i="3"/>
  <c r="G99" i="3"/>
  <c r="H99" i="3"/>
  <c r="G241" i="3"/>
  <c r="H241" i="3"/>
  <c r="G96" i="3"/>
  <c r="H96" i="3"/>
  <c r="G10" i="3"/>
  <c r="H10" i="3"/>
  <c r="G63" i="3"/>
  <c r="H63" i="3"/>
  <c r="G205" i="3"/>
  <c r="H205" i="3"/>
  <c r="G223" i="3"/>
  <c r="H223" i="3"/>
  <c r="G197" i="3"/>
  <c r="H197" i="3"/>
  <c r="G185" i="3"/>
  <c r="H185" i="3"/>
  <c r="G94" i="3"/>
  <c r="H94" i="3"/>
  <c r="G242" i="3"/>
  <c r="H242" i="3"/>
  <c r="G13" i="3"/>
  <c r="H13" i="3"/>
  <c r="G7" i="3"/>
  <c r="H7" i="3"/>
  <c r="G32" i="3"/>
  <c r="H32" i="3"/>
  <c r="G26" i="3"/>
  <c r="H26" i="3"/>
  <c r="G229" i="3"/>
  <c r="H229" i="3"/>
  <c r="G179" i="3"/>
  <c r="H179" i="3"/>
  <c r="G201" i="3"/>
  <c r="H201" i="3"/>
  <c r="G108" i="3"/>
  <c r="H108" i="3"/>
  <c r="G98" i="3"/>
  <c r="H98" i="3"/>
  <c r="G95" i="3"/>
  <c r="H95" i="3"/>
  <c r="G189" i="3"/>
  <c r="H189" i="3"/>
  <c r="G216" i="3"/>
  <c r="H216" i="3"/>
  <c r="G4" i="3"/>
  <c r="H4" i="3"/>
  <c r="G244" i="3"/>
  <c r="H244" i="3"/>
  <c r="G239" i="3"/>
  <c r="H239" i="3"/>
  <c r="G21" i="3"/>
  <c r="H21" i="3"/>
  <c r="G34" i="3"/>
  <c r="H34" i="3"/>
  <c r="G174" i="3"/>
  <c r="H174" i="3"/>
  <c r="G245" i="3"/>
  <c r="H245" i="3"/>
  <c r="G9" i="3"/>
  <c r="H9" i="3"/>
  <c r="G8" i="3"/>
  <c r="H8" i="3"/>
  <c r="G173" i="3"/>
  <c r="H173" i="3"/>
  <c r="G218" i="3"/>
  <c r="H218" i="3"/>
  <c r="G228" i="3"/>
  <c r="H228" i="3"/>
  <c r="G61" i="3"/>
  <c r="H61" i="3"/>
  <c r="G6" i="3"/>
  <c r="H6" i="3"/>
  <c r="G5" i="3"/>
  <c r="H5" i="3"/>
  <c r="G136" i="3"/>
  <c r="H136" i="3"/>
  <c r="G225" i="3"/>
  <c r="H225" i="3"/>
  <c r="G82" i="3"/>
  <c r="H82" i="3"/>
  <c r="G182" i="3"/>
  <c r="H182" i="3"/>
  <c r="G72" i="3"/>
  <c r="H72" i="3"/>
  <c r="G80" i="3"/>
  <c r="H80" i="3"/>
  <c r="G166" i="3"/>
  <c r="H166" i="3"/>
  <c r="G226" i="3"/>
  <c r="H226" i="3"/>
  <c r="G212" i="3"/>
  <c r="H212" i="3"/>
  <c r="G233" i="3"/>
  <c r="H233" i="3"/>
  <c r="G114" i="3"/>
  <c r="H114" i="3"/>
  <c r="G91" i="3"/>
  <c r="H91" i="3"/>
  <c r="G177" i="3"/>
  <c r="H177" i="3"/>
  <c r="G221" i="3"/>
  <c r="H221" i="3"/>
  <c r="G176" i="3"/>
  <c r="H176" i="3"/>
  <c r="G207" i="3"/>
  <c r="H207" i="3"/>
  <c r="G170" i="3"/>
  <c r="H170" i="3"/>
  <c r="G104" i="3"/>
  <c r="H104" i="3"/>
  <c r="G20" i="3"/>
  <c r="H20" i="3"/>
  <c r="G158" i="3"/>
  <c r="H158" i="3"/>
  <c r="G45" i="3"/>
  <c r="H45" i="3"/>
  <c r="G227" i="3"/>
  <c r="H227" i="3"/>
  <c r="G90" i="3"/>
  <c r="H90" i="3"/>
  <c r="G33" i="3"/>
  <c r="H33" i="3"/>
  <c r="G206" i="3"/>
  <c r="H206" i="3"/>
  <c r="G164" i="3"/>
  <c r="H164" i="3"/>
  <c r="G211" i="3"/>
  <c r="H211" i="3"/>
  <c r="G184" i="3"/>
  <c r="H184" i="3"/>
  <c r="G22" i="3"/>
  <c r="H22" i="3"/>
  <c r="G62" i="3"/>
  <c r="H62" i="3"/>
  <c r="G86" i="3"/>
  <c r="H86" i="3"/>
  <c r="G198" i="3"/>
  <c r="H198" i="3"/>
  <c r="G23" i="3"/>
  <c r="H23" i="3"/>
  <c r="G31" i="3"/>
  <c r="H31" i="3"/>
  <c r="G125" i="3"/>
  <c r="H125" i="3"/>
  <c r="G35" i="3"/>
  <c r="H35" i="3"/>
  <c r="G220" i="3"/>
  <c r="H220" i="3"/>
  <c r="G38" i="3"/>
  <c r="H38" i="3"/>
  <c r="G101" i="3"/>
  <c r="H101" i="3"/>
  <c r="G190" i="3"/>
  <c r="H190" i="3"/>
  <c r="G219" i="3"/>
  <c r="H219" i="3"/>
  <c r="G238" i="3"/>
  <c r="H238" i="3"/>
  <c r="G172" i="3"/>
  <c r="H172" i="3"/>
  <c r="G112" i="3"/>
  <c r="H112" i="3"/>
  <c r="G237" i="3"/>
  <c r="H237" i="3"/>
  <c r="G79" i="3"/>
  <c r="H79" i="3"/>
  <c r="G165" i="3"/>
  <c r="H165" i="3"/>
  <c r="G203" i="3"/>
  <c r="H203" i="3"/>
  <c r="G106" i="3"/>
  <c r="H106" i="3"/>
  <c r="G56" i="3"/>
  <c r="H56" i="3"/>
  <c r="G236" i="3"/>
  <c r="H236" i="3"/>
  <c r="G168" i="3"/>
  <c r="H168" i="3"/>
  <c r="G145" i="3"/>
  <c r="H145" i="3"/>
  <c r="G93" i="3"/>
  <c r="H93" i="3"/>
  <c r="G178" i="3"/>
  <c r="H178" i="3"/>
  <c r="G116" i="3"/>
  <c r="H116" i="3"/>
  <c r="G48" i="3"/>
  <c r="H48" i="3"/>
  <c r="G37" i="3"/>
  <c r="H37" i="3"/>
  <c r="G97" i="3"/>
  <c r="H97" i="3"/>
  <c r="G163" i="3"/>
  <c r="H163" i="3"/>
  <c r="G51" i="3"/>
  <c r="H51" i="3"/>
  <c r="G117" i="3"/>
  <c r="H117" i="3"/>
  <c r="G213" i="3"/>
  <c r="H213" i="3"/>
  <c r="G71" i="3"/>
  <c r="H71" i="3"/>
  <c r="G81" i="3"/>
  <c r="H81" i="3"/>
  <c r="G28" i="3"/>
  <c r="H28" i="3"/>
  <c r="G87" i="3"/>
  <c r="H87" i="3"/>
  <c r="G83" i="3"/>
  <c r="H83" i="3"/>
  <c r="G131" i="3"/>
  <c r="H131" i="3"/>
  <c r="G202" i="3"/>
  <c r="H202" i="3"/>
  <c r="G195" i="3"/>
  <c r="H195" i="3"/>
  <c r="G159" i="3"/>
  <c r="H159" i="3"/>
  <c r="G25" i="3"/>
  <c r="H25" i="3"/>
  <c r="G133" i="3"/>
  <c r="H133" i="3"/>
  <c r="G110" i="3"/>
  <c r="H110" i="3"/>
  <c r="G84" i="3"/>
  <c r="H84" i="3"/>
  <c r="G14" i="3"/>
  <c r="H14" i="3"/>
  <c r="G160" i="3"/>
  <c r="H160" i="3"/>
  <c r="G143" i="3"/>
  <c r="H143" i="3"/>
  <c r="G29" i="3"/>
  <c r="H29" i="3"/>
  <c r="G58" i="3"/>
  <c r="H58" i="3"/>
  <c r="G30" i="3"/>
  <c r="H30" i="3"/>
  <c r="G214" i="3"/>
  <c r="H214" i="3"/>
  <c r="G204" i="3"/>
  <c r="H204" i="3"/>
  <c r="G232" i="3"/>
  <c r="H232" i="3"/>
  <c r="G18" i="3"/>
  <c r="H18" i="3"/>
  <c r="G123" i="3"/>
  <c r="H123" i="3"/>
  <c r="G144" i="3"/>
  <c r="H144" i="3"/>
  <c r="G89" i="3"/>
  <c r="H89" i="3"/>
  <c r="G137" i="3"/>
  <c r="H137" i="3"/>
  <c r="G54" i="3"/>
  <c r="H54" i="3"/>
  <c r="G186" i="3"/>
  <c r="H186" i="3"/>
  <c r="G231" i="3"/>
  <c r="H231" i="3"/>
  <c r="G208" i="3"/>
  <c r="H208" i="3"/>
  <c r="G47" i="3"/>
  <c r="H47" i="3"/>
  <c r="G135" i="3"/>
  <c r="H135" i="3"/>
  <c r="G149" i="3"/>
  <c r="H149" i="3"/>
  <c r="G92" i="3"/>
  <c r="H92" i="3"/>
  <c r="G150" i="3"/>
  <c r="H150" i="3"/>
  <c r="G230" i="3"/>
  <c r="H230" i="3"/>
  <c r="G156" i="3"/>
  <c r="H156" i="3"/>
  <c r="G162" i="3"/>
  <c r="H162" i="3"/>
  <c r="G138" i="3"/>
  <c r="H138" i="3"/>
  <c r="G224" i="3"/>
  <c r="H224" i="3"/>
  <c r="G122" i="3"/>
  <c r="H122" i="3"/>
  <c r="G140" i="3"/>
  <c r="H140" i="3"/>
  <c r="G157" i="3"/>
  <c r="H157" i="3"/>
  <c r="G180" i="3"/>
  <c r="H180" i="3"/>
  <c r="G57" i="3"/>
  <c r="H57" i="3"/>
  <c r="G127" i="3"/>
  <c r="H127" i="3"/>
  <c r="G132" i="3"/>
  <c r="H132" i="3"/>
  <c r="G60" i="3"/>
  <c r="H60" i="3"/>
  <c r="G69" i="3"/>
  <c r="H69" i="3"/>
  <c r="G115" i="3"/>
  <c r="H115" i="3"/>
  <c r="G217" i="3"/>
  <c r="H217" i="3"/>
  <c r="G76" i="3"/>
  <c r="H76" i="3"/>
  <c r="G134" i="3"/>
  <c r="H134" i="3"/>
  <c r="G222" i="3"/>
  <c r="H222" i="3"/>
  <c r="G85" i="3"/>
  <c r="H85" i="3"/>
  <c r="G234" i="3"/>
  <c r="H234" i="3"/>
  <c r="G88" i="3"/>
  <c r="H88" i="3"/>
  <c r="G148" i="3"/>
  <c r="H148" i="3"/>
  <c r="G75" i="3"/>
  <c r="H75" i="3"/>
  <c r="G59" i="3"/>
  <c r="H59" i="3"/>
  <c r="G240" i="3"/>
  <c r="H240" i="3"/>
  <c r="G153" i="3"/>
  <c r="H153" i="3"/>
  <c r="G111" i="3"/>
  <c r="H111" i="3"/>
  <c r="G235" i="3"/>
  <c r="H235" i="3"/>
  <c r="G55" i="3"/>
  <c r="H55" i="3"/>
  <c r="G46" i="3"/>
  <c r="H46" i="3"/>
  <c r="G243" i="3"/>
  <c r="H243" i="3"/>
  <c r="G27" i="3"/>
  <c r="H27" i="3"/>
  <c r="G142" i="3"/>
  <c r="H142" i="3"/>
  <c r="G77" i="3"/>
  <c r="H77" i="3"/>
  <c r="G42" i="3"/>
  <c r="H42" i="3"/>
  <c r="G49" i="3"/>
  <c r="H49" i="3"/>
  <c r="G128" i="3"/>
  <c r="H128" i="3"/>
  <c r="G43" i="3"/>
  <c r="H43" i="3"/>
  <c r="G161" i="3"/>
  <c r="H161" i="3"/>
  <c r="G155" i="3"/>
  <c r="H155" i="3"/>
  <c r="G53" i="3"/>
  <c r="H53" i="3"/>
  <c r="G130" i="3"/>
  <c r="H130" i="3"/>
  <c r="G118" i="3"/>
  <c r="H118" i="3"/>
  <c r="G39" i="3"/>
  <c r="H39" i="3"/>
  <c r="G129" i="3"/>
  <c r="H129" i="3"/>
  <c r="G113" i="3"/>
  <c r="H113" i="3"/>
  <c r="G146" i="3"/>
  <c r="H146" i="3"/>
  <c r="G124" i="3"/>
  <c r="H124" i="3"/>
  <c r="G120" i="3"/>
  <c r="H120" i="3"/>
  <c r="G169" i="3"/>
  <c r="H169" i="3"/>
  <c r="G199" i="3"/>
  <c r="H199" i="3"/>
  <c r="G151" i="3"/>
  <c r="H151" i="3"/>
  <c r="G44" i="3"/>
  <c r="H44" i="3"/>
  <c r="G67" i="3"/>
  <c r="H67" i="3"/>
  <c r="G121" i="3"/>
  <c r="H121" i="3"/>
  <c r="G141" i="3"/>
  <c r="H141" i="3"/>
  <c r="G41" i="3"/>
  <c r="H41" i="3"/>
  <c r="G52" i="3"/>
  <c r="H52" i="3"/>
  <c r="G50" i="3"/>
  <c r="H50" i="3"/>
  <c r="G78" i="3"/>
  <c r="H78" i="3"/>
  <c r="G40" i="3"/>
  <c r="H40" i="3"/>
  <c r="G119" i="3"/>
  <c r="H119" i="3"/>
  <c r="G139" i="3"/>
  <c r="H139" i="3"/>
  <c r="G154" i="3"/>
  <c r="H154" i="3"/>
  <c r="G36" i="3"/>
  <c r="H36" i="3"/>
  <c r="G2" i="3"/>
  <c r="H2" i="3"/>
  <c r="G191" i="3"/>
  <c r="H191" i="3"/>
  <c r="G3" i="3"/>
  <c r="H3" i="3"/>
  <c r="G126" i="3"/>
  <c r="H126" i="3"/>
  <c r="G152" i="3"/>
  <c r="H152" i="3"/>
  <c r="G68" i="3"/>
  <c r="H68" i="3"/>
  <c r="G66" i="3"/>
  <c r="H66" i="3"/>
  <c r="G70" i="3"/>
  <c r="H70" i="3"/>
  <c r="H65" i="3"/>
  <c r="G65" i="3"/>
  <c r="F64" i="3"/>
  <c r="F12" i="3"/>
  <c r="F11" i="3"/>
  <c r="F74" i="3"/>
  <c r="F187" i="3"/>
  <c r="F209" i="3"/>
  <c r="F103" i="3"/>
  <c r="F192" i="3"/>
  <c r="F15" i="3"/>
  <c r="F73" i="3"/>
  <c r="F16" i="3"/>
  <c r="F196" i="3"/>
  <c r="F109" i="3"/>
  <c r="F188" i="3"/>
  <c r="F210" i="3"/>
  <c r="F215" i="3"/>
  <c r="F200" i="3"/>
  <c r="F107" i="3"/>
  <c r="F183" i="3"/>
  <c r="F24" i="3"/>
  <c r="F105" i="3"/>
  <c r="F100" i="3"/>
  <c r="F17" i="3"/>
  <c r="F19" i="3"/>
  <c r="F194" i="3"/>
  <c r="F147" i="3"/>
  <c r="F181" i="3"/>
  <c r="F102" i="3"/>
  <c r="F175" i="3"/>
  <c r="F171" i="3"/>
  <c r="F167" i="3"/>
  <c r="F193" i="3"/>
  <c r="F99" i="3"/>
  <c r="F241" i="3"/>
  <c r="F96" i="3"/>
  <c r="F10" i="3"/>
  <c r="F63" i="3"/>
  <c r="F205" i="3"/>
  <c r="F223" i="3"/>
  <c r="F197" i="3"/>
  <c r="F185" i="3"/>
  <c r="F94" i="3"/>
  <c r="F242" i="3"/>
  <c r="F13" i="3"/>
  <c r="F7" i="3"/>
  <c r="F32" i="3"/>
  <c r="F26" i="3"/>
  <c r="F229" i="3"/>
  <c r="F179" i="3"/>
  <c r="F201" i="3"/>
  <c r="F108" i="3"/>
  <c r="F98" i="3"/>
  <c r="F95" i="3"/>
  <c r="F189" i="3"/>
  <c r="F216" i="3"/>
  <c r="F4" i="3"/>
  <c r="F244" i="3"/>
  <c r="F239" i="3"/>
  <c r="F21" i="3"/>
  <c r="F34" i="3"/>
  <c r="F174" i="3"/>
  <c r="F245" i="3"/>
  <c r="F9" i="3"/>
  <c r="F8" i="3"/>
  <c r="F173" i="3"/>
  <c r="F218" i="3"/>
  <c r="F228" i="3"/>
  <c r="F61" i="3"/>
  <c r="F6" i="3"/>
  <c r="F5" i="3"/>
  <c r="F136" i="3"/>
  <c r="F225" i="3"/>
  <c r="F82" i="3"/>
  <c r="F182" i="3"/>
  <c r="F72" i="3"/>
  <c r="F80" i="3"/>
  <c r="F166" i="3"/>
  <c r="F226" i="3"/>
  <c r="F212" i="3"/>
  <c r="F233" i="3"/>
  <c r="F114" i="3"/>
  <c r="F91" i="3"/>
  <c r="F177" i="3"/>
  <c r="F221" i="3"/>
  <c r="F176" i="3"/>
  <c r="F207" i="3"/>
  <c r="F170" i="3"/>
  <c r="F104" i="3"/>
  <c r="F20" i="3"/>
  <c r="F158" i="3"/>
  <c r="F45" i="3"/>
  <c r="F227" i="3"/>
  <c r="F90" i="3"/>
  <c r="F33" i="3"/>
  <c r="F206" i="3"/>
  <c r="F164" i="3"/>
  <c r="F211" i="3"/>
  <c r="F184" i="3"/>
  <c r="F22" i="3"/>
  <c r="F62" i="3"/>
  <c r="F86" i="3"/>
  <c r="F198" i="3"/>
  <c r="F23" i="3"/>
  <c r="F31" i="3"/>
  <c r="F125" i="3"/>
  <c r="F35" i="3"/>
  <c r="F220" i="3"/>
  <c r="F38" i="3"/>
  <c r="F101" i="3"/>
  <c r="F190" i="3"/>
  <c r="F219" i="3"/>
  <c r="F238" i="3"/>
  <c r="F172" i="3"/>
  <c r="F112" i="3"/>
  <c r="F237" i="3"/>
  <c r="F79" i="3"/>
  <c r="F165" i="3"/>
  <c r="F203" i="3"/>
  <c r="F106" i="3"/>
  <c r="F56" i="3"/>
  <c r="F236" i="3"/>
  <c r="F168" i="3"/>
  <c r="F145" i="3"/>
  <c r="F93" i="3"/>
  <c r="F178" i="3"/>
  <c r="F116" i="3"/>
  <c r="F48" i="3"/>
  <c r="F37" i="3"/>
  <c r="F97" i="3"/>
  <c r="F163" i="3"/>
  <c r="F51" i="3"/>
  <c r="F117" i="3"/>
  <c r="F213" i="3"/>
  <c r="F71" i="3"/>
  <c r="F81" i="3"/>
  <c r="F28" i="3"/>
  <c r="F87" i="3"/>
  <c r="F83" i="3"/>
  <c r="F131" i="3"/>
  <c r="F202" i="3"/>
  <c r="F195" i="3"/>
  <c r="F159" i="3"/>
  <c r="F25" i="3"/>
  <c r="F133" i="3"/>
  <c r="F110" i="3"/>
  <c r="F84" i="3"/>
  <c r="F14" i="3"/>
  <c r="F160" i="3"/>
  <c r="F143" i="3"/>
  <c r="F29" i="3"/>
  <c r="F58" i="3"/>
  <c r="F30" i="3"/>
  <c r="F214" i="3"/>
  <c r="F204" i="3"/>
  <c r="F232" i="3"/>
  <c r="F18" i="3"/>
  <c r="F123" i="3"/>
  <c r="F144" i="3"/>
  <c r="F89" i="3"/>
  <c r="F137" i="3"/>
  <c r="F54" i="3"/>
  <c r="F186" i="3"/>
  <c r="F231" i="3"/>
  <c r="F208" i="3"/>
  <c r="F47" i="3"/>
  <c r="F135" i="3"/>
  <c r="F149" i="3"/>
  <c r="F92" i="3"/>
  <c r="F150" i="3"/>
  <c r="F230" i="3"/>
  <c r="F156" i="3"/>
  <c r="F162" i="3"/>
  <c r="F138" i="3"/>
  <c r="F224" i="3"/>
  <c r="F122" i="3"/>
  <c r="F140" i="3"/>
  <c r="F157" i="3"/>
  <c r="F180" i="3"/>
  <c r="F57" i="3"/>
  <c r="F127" i="3"/>
  <c r="F132" i="3"/>
  <c r="F60" i="3"/>
  <c r="F69" i="3"/>
  <c r="F115" i="3"/>
  <c r="F217" i="3"/>
  <c r="F76" i="3"/>
  <c r="F134" i="3"/>
  <c r="F222" i="3"/>
  <c r="F85" i="3"/>
  <c r="F234" i="3"/>
  <c r="F88" i="3"/>
  <c r="F148" i="3"/>
  <c r="F75" i="3"/>
  <c r="F59" i="3"/>
  <c r="F240" i="3"/>
  <c r="F153" i="3"/>
  <c r="F111" i="3"/>
  <c r="F235" i="3"/>
  <c r="F55" i="3"/>
  <c r="F46" i="3"/>
  <c r="F243" i="3"/>
  <c r="F27" i="3"/>
  <c r="F142" i="3"/>
  <c r="F77" i="3"/>
  <c r="F42" i="3"/>
  <c r="F49" i="3"/>
  <c r="F128" i="3"/>
  <c r="F43" i="3"/>
  <c r="F161" i="3"/>
  <c r="F155" i="3"/>
  <c r="F53" i="3"/>
  <c r="F130" i="3"/>
  <c r="F118" i="3"/>
  <c r="F39" i="3"/>
  <c r="F129" i="3"/>
  <c r="F113" i="3"/>
  <c r="F146" i="3"/>
  <c r="F124" i="3"/>
  <c r="F120" i="3"/>
  <c r="F169" i="3"/>
  <c r="F199" i="3"/>
  <c r="F151" i="3"/>
  <c r="F44" i="3"/>
  <c r="F67" i="3"/>
  <c r="F121" i="3"/>
  <c r="F141" i="3"/>
  <c r="F41" i="3"/>
  <c r="F52" i="3"/>
  <c r="F50" i="3"/>
  <c r="F78" i="3"/>
  <c r="F40" i="3"/>
  <c r="F119" i="3"/>
  <c r="F139" i="3"/>
  <c r="F154" i="3"/>
  <c r="F36" i="3"/>
  <c r="F2" i="3"/>
  <c r="F191" i="3"/>
  <c r="F3" i="3"/>
  <c r="F126" i="3"/>
  <c r="F152" i="3"/>
  <c r="F68" i="3"/>
  <c r="F66" i="3"/>
  <c r="F70" i="3"/>
  <c r="F65" i="3"/>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 r="M245" i="2"/>
  <c r="N245" i="2"/>
  <c r="M246" i="2"/>
  <c r="N246" i="2"/>
  <c r="M247" i="2"/>
  <c r="N247" i="2"/>
  <c r="Q247" i="2"/>
  <c r="R247" i="2"/>
  <c r="S247" i="2"/>
  <c r="T247" i="2"/>
  <c r="Q246" i="2"/>
  <c r="R246" i="2"/>
  <c r="S246" i="2"/>
  <c r="T246" i="2"/>
  <c r="Q245" i="2"/>
  <c r="R245" i="2"/>
  <c r="S245" i="2"/>
  <c r="T245" i="2"/>
  <c r="Q244" i="2"/>
  <c r="R244" i="2"/>
  <c r="S244" i="2"/>
  <c r="T244" i="2"/>
  <c r="Q243" i="2"/>
  <c r="R243" i="2"/>
  <c r="S243" i="2"/>
  <c r="T243" i="2"/>
  <c r="Q242" i="2"/>
  <c r="R242" i="2"/>
  <c r="S242" i="2"/>
  <c r="T242" i="2"/>
  <c r="Q241" i="2"/>
  <c r="R241" i="2"/>
  <c r="S241" i="2"/>
  <c r="T241" i="2"/>
  <c r="Q240" i="2"/>
  <c r="R240" i="2"/>
  <c r="S240" i="2"/>
  <c r="T240" i="2"/>
  <c r="Q239" i="2"/>
  <c r="R239" i="2"/>
  <c r="S239" i="2"/>
  <c r="T239" i="2"/>
  <c r="Q238" i="2"/>
  <c r="R238" i="2"/>
  <c r="S238" i="2"/>
  <c r="T238" i="2"/>
  <c r="Q237" i="2"/>
  <c r="R237" i="2"/>
  <c r="S237" i="2"/>
  <c r="T237" i="2"/>
  <c r="Q236" i="2"/>
  <c r="R236" i="2"/>
  <c r="S236" i="2"/>
  <c r="T236" i="2"/>
  <c r="Q235" i="2"/>
  <c r="R235" i="2"/>
  <c r="S235" i="2"/>
  <c r="T235" i="2"/>
  <c r="Q234" i="2"/>
  <c r="R234" i="2"/>
  <c r="S234" i="2"/>
  <c r="T234" i="2"/>
  <c r="Q233" i="2"/>
  <c r="R233" i="2"/>
  <c r="S233" i="2"/>
  <c r="T233" i="2"/>
  <c r="Q232" i="2"/>
  <c r="R232" i="2"/>
  <c r="S232" i="2"/>
  <c r="T232" i="2"/>
  <c r="Q231" i="2"/>
  <c r="R231" i="2"/>
  <c r="S231" i="2"/>
  <c r="T231" i="2"/>
  <c r="Q230" i="2"/>
  <c r="R230" i="2"/>
  <c r="S230" i="2"/>
  <c r="T230" i="2"/>
  <c r="Q229" i="2"/>
  <c r="R229" i="2"/>
  <c r="S229" i="2"/>
  <c r="T229" i="2"/>
  <c r="Q228" i="2"/>
  <c r="R228" i="2"/>
  <c r="S228" i="2"/>
  <c r="T228" i="2"/>
  <c r="Q227" i="2"/>
  <c r="R227" i="2"/>
  <c r="S227" i="2"/>
  <c r="T227" i="2"/>
  <c r="Q226" i="2"/>
  <c r="R226" i="2"/>
  <c r="S226" i="2"/>
  <c r="T226" i="2"/>
  <c r="Q225" i="2"/>
  <c r="R225" i="2"/>
  <c r="S225" i="2"/>
  <c r="T225" i="2"/>
  <c r="Q224" i="2"/>
  <c r="R224" i="2"/>
  <c r="S224" i="2"/>
  <c r="T224" i="2"/>
  <c r="Q223" i="2"/>
  <c r="R223" i="2"/>
  <c r="S223" i="2"/>
  <c r="T223" i="2"/>
  <c r="Q222" i="2"/>
  <c r="R222" i="2"/>
  <c r="S222" i="2"/>
  <c r="T222" i="2"/>
  <c r="Q221" i="2"/>
  <c r="R221" i="2"/>
  <c r="S221" i="2"/>
  <c r="T221" i="2"/>
  <c r="Q220" i="2"/>
  <c r="R220" i="2"/>
  <c r="S220" i="2"/>
  <c r="T220" i="2"/>
  <c r="Q219" i="2"/>
  <c r="R219" i="2"/>
  <c r="S219" i="2"/>
  <c r="T219" i="2"/>
  <c r="Q218" i="2"/>
  <c r="R218" i="2"/>
  <c r="S218" i="2"/>
  <c r="T218" i="2"/>
  <c r="Q217" i="2"/>
  <c r="R217" i="2"/>
  <c r="S217" i="2"/>
  <c r="T217" i="2"/>
  <c r="Q216" i="2"/>
  <c r="R216" i="2"/>
  <c r="S216" i="2"/>
  <c r="T216" i="2"/>
  <c r="Q215" i="2"/>
  <c r="R215" i="2"/>
  <c r="S215" i="2"/>
  <c r="T215" i="2"/>
  <c r="Q214" i="2"/>
  <c r="R214" i="2"/>
  <c r="S214" i="2"/>
  <c r="T214" i="2"/>
  <c r="Q213" i="2"/>
  <c r="R213" i="2"/>
  <c r="S213" i="2"/>
  <c r="T213" i="2"/>
  <c r="Q212" i="2"/>
  <c r="R212" i="2"/>
  <c r="S212" i="2"/>
  <c r="T212" i="2"/>
  <c r="Q211" i="2"/>
  <c r="R211" i="2"/>
  <c r="S211" i="2"/>
  <c r="T211" i="2"/>
  <c r="Q210" i="2"/>
  <c r="R210" i="2"/>
  <c r="S210" i="2"/>
  <c r="T210" i="2"/>
  <c r="Q209" i="2"/>
  <c r="R209" i="2"/>
  <c r="S209" i="2"/>
  <c r="T209" i="2"/>
  <c r="Q208" i="2"/>
  <c r="R208" i="2"/>
  <c r="S208" i="2"/>
  <c r="T208" i="2"/>
  <c r="Q207" i="2"/>
  <c r="R207" i="2"/>
  <c r="S207" i="2"/>
  <c r="T207" i="2"/>
  <c r="Q206" i="2"/>
  <c r="R206" i="2"/>
  <c r="S206" i="2"/>
  <c r="T206" i="2"/>
  <c r="Q205" i="2"/>
  <c r="R205" i="2"/>
  <c r="S205" i="2"/>
  <c r="T205" i="2"/>
  <c r="Q204" i="2"/>
  <c r="R204" i="2"/>
  <c r="S204" i="2"/>
  <c r="T204" i="2"/>
  <c r="Q203" i="2"/>
  <c r="R203" i="2"/>
  <c r="S203" i="2"/>
  <c r="T203" i="2"/>
  <c r="Q202" i="2"/>
  <c r="R202" i="2"/>
  <c r="S202" i="2"/>
  <c r="T202" i="2"/>
  <c r="Q201" i="2"/>
  <c r="R201" i="2"/>
  <c r="S201" i="2"/>
  <c r="T201" i="2"/>
  <c r="Q200" i="2"/>
  <c r="R200" i="2"/>
  <c r="S200" i="2"/>
  <c r="T200" i="2"/>
  <c r="Q199" i="2"/>
  <c r="R199" i="2"/>
  <c r="S199" i="2"/>
  <c r="T199" i="2"/>
  <c r="Q198" i="2"/>
  <c r="R198" i="2"/>
  <c r="S198" i="2"/>
  <c r="T198" i="2"/>
  <c r="Q197" i="2"/>
  <c r="R197" i="2"/>
  <c r="S197" i="2"/>
  <c r="T197" i="2"/>
  <c r="Q196" i="2"/>
  <c r="R196" i="2"/>
  <c r="S196" i="2"/>
  <c r="T196" i="2"/>
  <c r="Q195" i="2"/>
  <c r="R195" i="2"/>
  <c r="S195" i="2"/>
  <c r="T195" i="2"/>
  <c r="Q194" i="2"/>
  <c r="R194" i="2"/>
  <c r="S194" i="2"/>
  <c r="T194" i="2"/>
  <c r="Q193" i="2"/>
  <c r="R193" i="2"/>
  <c r="S193" i="2"/>
  <c r="T193" i="2"/>
  <c r="Q192" i="2"/>
  <c r="R192" i="2"/>
  <c r="S192" i="2"/>
  <c r="T192" i="2"/>
  <c r="Q191" i="2"/>
  <c r="R191" i="2"/>
  <c r="S191" i="2"/>
  <c r="T191" i="2"/>
  <c r="Q190" i="2"/>
  <c r="R190" i="2"/>
  <c r="S190" i="2"/>
  <c r="T190" i="2"/>
  <c r="Q189" i="2"/>
  <c r="R189" i="2"/>
  <c r="S189" i="2"/>
  <c r="T189" i="2"/>
  <c r="Q188" i="2"/>
  <c r="R188" i="2"/>
  <c r="S188" i="2"/>
  <c r="T188" i="2"/>
  <c r="Q187" i="2"/>
  <c r="R187" i="2"/>
  <c r="S187" i="2"/>
  <c r="T187" i="2"/>
  <c r="Q186" i="2"/>
  <c r="R186" i="2"/>
  <c r="S186" i="2"/>
  <c r="T186" i="2"/>
  <c r="Q185" i="2"/>
  <c r="R185" i="2"/>
  <c r="S185" i="2"/>
  <c r="T185" i="2"/>
  <c r="Q184" i="2"/>
  <c r="R184" i="2"/>
  <c r="S184" i="2"/>
  <c r="T184" i="2"/>
  <c r="Q183" i="2"/>
  <c r="R183" i="2"/>
  <c r="S183" i="2"/>
  <c r="T183" i="2"/>
  <c r="Q182" i="2"/>
  <c r="R182" i="2"/>
  <c r="S182" i="2"/>
  <c r="T182" i="2"/>
  <c r="Q181" i="2"/>
  <c r="R181" i="2"/>
  <c r="S181" i="2"/>
  <c r="T181" i="2"/>
  <c r="Q180" i="2"/>
  <c r="R180" i="2"/>
  <c r="S180" i="2"/>
  <c r="T180" i="2"/>
  <c r="Q179" i="2"/>
  <c r="R179" i="2"/>
  <c r="S179" i="2"/>
  <c r="T179" i="2"/>
  <c r="Q178" i="2"/>
  <c r="R178" i="2"/>
  <c r="S178" i="2"/>
  <c r="T178" i="2"/>
  <c r="Q177" i="2"/>
  <c r="R177" i="2"/>
  <c r="S177" i="2"/>
  <c r="T177" i="2"/>
  <c r="Q176" i="2"/>
  <c r="R176" i="2"/>
  <c r="S176" i="2"/>
  <c r="T176" i="2"/>
  <c r="Q175" i="2"/>
  <c r="R175" i="2"/>
  <c r="S175" i="2"/>
  <c r="T175" i="2"/>
  <c r="Q174" i="2"/>
  <c r="R174" i="2"/>
  <c r="S174" i="2"/>
  <c r="T174" i="2"/>
  <c r="Q173" i="2"/>
  <c r="R173" i="2"/>
  <c r="S173" i="2"/>
  <c r="T173" i="2"/>
  <c r="Q172" i="2"/>
  <c r="R172" i="2"/>
  <c r="S172" i="2"/>
  <c r="T172" i="2"/>
  <c r="Q171" i="2"/>
  <c r="R171" i="2"/>
  <c r="S171" i="2"/>
  <c r="T171" i="2"/>
  <c r="Q170" i="2"/>
  <c r="R170" i="2"/>
  <c r="S170" i="2"/>
  <c r="T170" i="2"/>
  <c r="Q169" i="2"/>
  <c r="R169" i="2"/>
  <c r="S169" i="2"/>
  <c r="T169" i="2"/>
  <c r="Q168" i="2"/>
  <c r="R168" i="2"/>
  <c r="S168" i="2"/>
  <c r="T168" i="2"/>
  <c r="Q167" i="2"/>
  <c r="R167" i="2"/>
  <c r="S167" i="2"/>
  <c r="T167" i="2"/>
  <c r="Q166" i="2"/>
  <c r="R166" i="2"/>
  <c r="S166" i="2"/>
  <c r="T166" i="2"/>
  <c r="Q165" i="2"/>
  <c r="R165" i="2"/>
  <c r="S165" i="2"/>
  <c r="T165" i="2"/>
  <c r="Q164" i="2"/>
  <c r="R164" i="2"/>
  <c r="S164" i="2"/>
  <c r="T164" i="2"/>
  <c r="Q163" i="2"/>
  <c r="R163" i="2"/>
  <c r="S163" i="2"/>
  <c r="T163" i="2"/>
  <c r="Q162" i="2"/>
  <c r="R162" i="2"/>
  <c r="S162" i="2"/>
  <c r="T162" i="2"/>
  <c r="Q161" i="2"/>
  <c r="R161" i="2"/>
  <c r="S161" i="2"/>
  <c r="T161" i="2"/>
  <c r="Q160" i="2"/>
  <c r="R160" i="2"/>
  <c r="S160" i="2"/>
  <c r="T160" i="2"/>
  <c r="Q159" i="2"/>
  <c r="R159" i="2"/>
  <c r="S159" i="2"/>
  <c r="T159" i="2"/>
  <c r="Q158" i="2"/>
  <c r="R158" i="2"/>
  <c r="S158" i="2"/>
  <c r="T158" i="2"/>
  <c r="Q157" i="2"/>
  <c r="R157" i="2"/>
  <c r="S157" i="2"/>
  <c r="T157" i="2"/>
  <c r="Q156" i="2"/>
  <c r="R156" i="2"/>
  <c r="S156" i="2"/>
  <c r="T156" i="2"/>
  <c r="Q155" i="2"/>
  <c r="R155" i="2"/>
  <c r="S155" i="2"/>
  <c r="T155" i="2"/>
  <c r="Q154" i="2"/>
  <c r="R154" i="2"/>
  <c r="S154" i="2"/>
  <c r="T154" i="2"/>
  <c r="Q153" i="2"/>
  <c r="R153" i="2"/>
  <c r="S153" i="2"/>
  <c r="T153" i="2"/>
  <c r="Q152" i="2"/>
  <c r="R152" i="2"/>
  <c r="S152" i="2"/>
  <c r="T152" i="2"/>
  <c r="Q151" i="2"/>
  <c r="R151" i="2"/>
  <c r="S151" i="2"/>
  <c r="T151" i="2"/>
  <c r="Q150" i="2"/>
  <c r="R150" i="2"/>
  <c r="S150" i="2"/>
  <c r="T150" i="2"/>
  <c r="Q149" i="2"/>
  <c r="R149" i="2"/>
  <c r="S149" i="2"/>
  <c r="T149" i="2"/>
  <c r="Q148" i="2"/>
  <c r="R148" i="2"/>
  <c r="S148" i="2"/>
  <c r="T148" i="2"/>
  <c r="Q147" i="2"/>
  <c r="R147" i="2"/>
  <c r="S147" i="2"/>
  <c r="T147" i="2"/>
  <c r="Q146" i="2"/>
  <c r="R146" i="2"/>
  <c r="S146" i="2"/>
  <c r="T146" i="2"/>
  <c r="Q145" i="2"/>
  <c r="R145" i="2"/>
  <c r="S145" i="2"/>
  <c r="T145" i="2"/>
  <c r="Q144" i="2"/>
  <c r="R144" i="2"/>
  <c r="S144" i="2"/>
  <c r="T144" i="2"/>
  <c r="Q143" i="2"/>
  <c r="R143" i="2"/>
  <c r="S143" i="2"/>
  <c r="T143" i="2"/>
  <c r="Q142" i="2"/>
  <c r="R142" i="2"/>
  <c r="S142" i="2"/>
  <c r="T142" i="2"/>
  <c r="Q141" i="2"/>
  <c r="R141" i="2"/>
  <c r="S141" i="2"/>
  <c r="T141" i="2"/>
  <c r="Q140" i="2"/>
  <c r="R140" i="2"/>
  <c r="S140" i="2"/>
  <c r="T140" i="2"/>
  <c r="Q139" i="2"/>
  <c r="R139" i="2"/>
  <c r="S139" i="2"/>
  <c r="T139" i="2"/>
  <c r="Q138" i="2"/>
  <c r="R138" i="2"/>
  <c r="S138" i="2"/>
  <c r="T138" i="2"/>
  <c r="Q137" i="2"/>
  <c r="R137" i="2"/>
  <c r="S137" i="2"/>
  <c r="T137" i="2"/>
  <c r="Q136" i="2"/>
  <c r="R136" i="2"/>
  <c r="S136" i="2"/>
  <c r="T136" i="2"/>
  <c r="Q135" i="2"/>
  <c r="R135" i="2"/>
  <c r="S135" i="2"/>
  <c r="T135" i="2"/>
  <c r="Q134" i="2"/>
  <c r="R134" i="2"/>
  <c r="S134" i="2"/>
  <c r="T134" i="2"/>
  <c r="Q133" i="2"/>
  <c r="R133" i="2"/>
  <c r="S133" i="2"/>
  <c r="T133" i="2"/>
  <c r="Q132" i="2"/>
  <c r="R132" i="2"/>
  <c r="S132" i="2"/>
  <c r="T132" i="2"/>
  <c r="Q131" i="2"/>
  <c r="R131" i="2"/>
  <c r="S131" i="2"/>
  <c r="T131" i="2"/>
  <c r="Q130" i="2"/>
  <c r="R130" i="2"/>
  <c r="S130" i="2"/>
  <c r="T130" i="2"/>
  <c r="Q129" i="2"/>
  <c r="R129" i="2"/>
  <c r="S129" i="2"/>
  <c r="T129" i="2"/>
  <c r="Q128" i="2"/>
  <c r="R128" i="2"/>
  <c r="S128" i="2"/>
  <c r="T128" i="2"/>
  <c r="Q127" i="2"/>
  <c r="R127" i="2"/>
  <c r="S127" i="2"/>
  <c r="T127" i="2"/>
  <c r="Q126" i="2"/>
  <c r="R126" i="2"/>
  <c r="S126" i="2"/>
  <c r="T126" i="2"/>
  <c r="Q125" i="2"/>
  <c r="R125" i="2"/>
  <c r="S125" i="2"/>
  <c r="T125" i="2"/>
  <c r="Q124" i="2"/>
  <c r="R124" i="2"/>
  <c r="S124" i="2"/>
  <c r="T124" i="2"/>
  <c r="Q123" i="2"/>
  <c r="R123" i="2"/>
  <c r="S123" i="2"/>
  <c r="T123" i="2"/>
  <c r="Q122" i="2"/>
  <c r="R122" i="2"/>
  <c r="S122" i="2"/>
  <c r="T122" i="2"/>
  <c r="Q121" i="2"/>
  <c r="R121" i="2"/>
  <c r="S121" i="2"/>
  <c r="T121" i="2"/>
  <c r="Q120" i="2"/>
  <c r="R120" i="2"/>
  <c r="S120" i="2"/>
  <c r="T120" i="2"/>
  <c r="Q119" i="2"/>
  <c r="R119" i="2"/>
  <c r="S119" i="2"/>
  <c r="T119" i="2"/>
  <c r="Q118" i="2"/>
  <c r="R118" i="2"/>
  <c r="S118" i="2"/>
  <c r="T118" i="2"/>
  <c r="Q117" i="2"/>
  <c r="R117" i="2"/>
  <c r="S117" i="2"/>
  <c r="T117" i="2"/>
  <c r="Q116" i="2"/>
  <c r="R116" i="2"/>
  <c r="S116" i="2"/>
  <c r="T116" i="2"/>
  <c r="Q115" i="2"/>
  <c r="R115" i="2"/>
  <c r="S115" i="2"/>
  <c r="T115" i="2"/>
  <c r="Q114" i="2"/>
  <c r="R114" i="2"/>
  <c r="S114" i="2"/>
  <c r="T114" i="2"/>
  <c r="Q113" i="2"/>
  <c r="R113" i="2"/>
  <c r="S113" i="2"/>
  <c r="T113" i="2"/>
  <c r="Q112" i="2"/>
  <c r="R112" i="2"/>
  <c r="S112" i="2"/>
  <c r="T112" i="2"/>
  <c r="Q111" i="2"/>
  <c r="R111" i="2"/>
  <c r="S111" i="2"/>
  <c r="T111" i="2"/>
  <c r="Q110" i="2"/>
  <c r="R110" i="2"/>
  <c r="S110" i="2"/>
  <c r="T110" i="2"/>
  <c r="Q109" i="2"/>
  <c r="R109" i="2"/>
  <c r="S109" i="2"/>
  <c r="T109" i="2"/>
  <c r="Q108" i="2"/>
  <c r="R108" i="2"/>
  <c r="S108" i="2"/>
  <c r="T108" i="2"/>
  <c r="Q107" i="2"/>
  <c r="R107" i="2"/>
  <c r="S107" i="2"/>
  <c r="T107" i="2"/>
  <c r="Q106" i="2"/>
  <c r="R106" i="2"/>
  <c r="S106" i="2"/>
  <c r="T106" i="2"/>
  <c r="Q105" i="2"/>
  <c r="R105" i="2"/>
  <c r="S105" i="2"/>
  <c r="T105" i="2"/>
  <c r="Q104" i="2"/>
  <c r="R104" i="2"/>
  <c r="S104" i="2"/>
  <c r="T104" i="2"/>
  <c r="Q103" i="2"/>
  <c r="R103" i="2"/>
  <c r="S103" i="2"/>
  <c r="T103" i="2"/>
  <c r="Q102" i="2"/>
  <c r="R102" i="2"/>
  <c r="S102" i="2"/>
  <c r="T102" i="2"/>
  <c r="Q101" i="2"/>
  <c r="R101" i="2"/>
  <c r="S101" i="2"/>
  <c r="T101" i="2"/>
  <c r="Q100" i="2"/>
  <c r="R100" i="2"/>
  <c r="S100" i="2"/>
  <c r="T100" i="2"/>
  <c r="Q99" i="2"/>
  <c r="R99" i="2"/>
  <c r="S99" i="2"/>
  <c r="T99" i="2"/>
  <c r="Q98" i="2"/>
  <c r="R98" i="2"/>
  <c r="S98" i="2"/>
  <c r="T98" i="2"/>
  <c r="Q97" i="2"/>
  <c r="R97" i="2"/>
  <c r="S97" i="2"/>
  <c r="T97" i="2"/>
  <c r="Q96" i="2"/>
  <c r="R96" i="2"/>
  <c r="S96" i="2"/>
  <c r="T96" i="2"/>
  <c r="Q95" i="2"/>
  <c r="R95" i="2"/>
  <c r="S95" i="2"/>
  <c r="T95" i="2"/>
  <c r="Q94" i="2"/>
  <c r="R94" i="2"/>
  <c r="S94" i="2"/>
  <c r="T94" i="2"/>
  <c r="Q93" i="2"/>
  <c r="R93" i="2"/>
  <c r="S93" i="2"/>
  <c r="T93" i="2"/>
  <c r="Q92" i="2"/>
  <c r="R92" i="2"/>
  <c r="S92" i="2"/>
  <c r="T92" i="2"/>
  <c r="Q91" i="2"/>
  <c r="R91" i="2"/>
  <c r="S91" i="2"/>
  <c r="T91" i="2"/>
  <c r="Q90" i="2"/>
  <c r="R90" i="2"/>
  <c r="S90" i="2"/>
  <c r="T90" i="2"/>
  <c r="Q89" i="2"/>
  <c r="R89" i="2"/>
  <c r="S89" i="2"/>
  <c r="T89" i="2"/>
  <c r="Q88" i="2"/>
  <c r="R88" i="2"/>
  <c r="S88" i="2"/>
  <c r="T88" i="2"/>
  <c r="Q87" i="2"/>
  <c r="R87" i="2"/>
  <c r="S87" i="2"/>
  <c r="T87" i="2"/>
  <c r="Q86" i="2"/>
  <c r="R86" i="2"/>
  <c r="S86" i="2"/>
  <c r="T86" i="2"/>
  <c r="Q85" i="2"/>
  <c r="R85" i="2"/>
  <c r="S85" i="2"/>
  <c r="T85" i="2"/>
  <c r="Q84" i="2"/>
  <c r="R84" i="2"/>
  <c r="S84" i="2"/>
  <c r="T84" i="2"/>
  <c r="Q83" i="2"/>
  <c r="R83" i="2"/>
  <c r="S83" i="2"/>
  <c r="T83" i="2"/>
  <c r="Q82" i="2"/>
  <c r="R82" i="2"/>
  <c r="S82" i="2"/>
  <c r="T82" i="2"/>
  <c r="Q81" i="2"/>
  <c r="R81" i="2"/>
  <c r="S81" i="2"/>
  <c r="T81" i="2"/>
  <c r="Q80" i="2"/>
  <c r="R80" i="2"/>
  <c r="S80" i="2"/>
  <c r="T80" i="2"/>
  <c r="Q79" i="2"/>
  <c r="R79" i="2"/>
  <c r="S79" i="2"/>
  <c r="T79" i="2"/>
  <c r="Q78" i="2"/>
  <c r="R78" i="2"/>
  <c r="S78" i="2"/>
  <c r="T78" i="2"/>
  <c r="Q77" i="2"/>
  <c r="R77" i="2"/>
  <c r="S77" i="2"/>
  <c r="T77" i="2"/>
  <c r="Q76" i="2"/>
  <c r="R76" i="2"/>
  <c r="S76" i="2"/>
  <c r="T76" i="2"/>
  <c r="Q75" i="2"/>
  <c r="R75" i="2"/>
  <c r="S75" i="2"/>
  <c r="T75" i="2"/>
  <c r="Q74" i="2"/>
  <c r="R74" i="2"/>
  <c r="S74" i="2"/>
  <c r="T74" i="2"/>
  <c r="Q73" i="2"/>
  <c r="R73" i="2"/>
  <c r="S73" i="2"/>
  <c r="T73" i="2"/>
  <c r="Q72" i="2"/>
  <c r="R72" i="2"/>
  <c r="S72" i="2"/>
  <c r="T72" i="2"/>
  <c r="Q71" i="2"/>
  <c r="R71" i="2"/>
  <c r="S71" i="2"/>
  <c r="T71" i="2"/>
  <c r="Q70" i="2"/>
  <c r="R70" i="2"/>
  <c r="S70" i="2"/>
  <c r="T70" i="2"/>
  <c r="Q69" i="2"/>
  <c r="R69" i="2"/>
  <c r="S69" i="2"/>
  <c r="T69" i="2"/>
  <c r="Q68" i="2"/>
  <c r="R68" i="2"/>
  <c r="S68" i="2"/>
  <c r="T68" i="2"/>
  <c r="Q67" i="2"/>
  <c r="R67" i="2"/>
  <c r="S67" i="2"/>
  <c r="T67" i="2"/>
  <c r="Q66" i="2"/>
  <c r="R66" i="2"/>
  <c r="S66" i="2"/>
  <c r="T66" i="2"/>
  <c r="Q65" i="2"/>
  <c r="R65" i="2"/>
  <c r="S65" i="2"/>
  <c r="T65" i="2"/>
  <c r="Q64" i="2"/>
  <c r="R64" i="2"/>
  <c r="S64" i="2"/>
  <c r="T64" i="2"/>
  <c r="Q63" i="2"/>
  <c r="R63" i="2"/>
  <c r="S63" i="2"/>
  <c r="T63" i="2"/>
  <c r="Q62" i="2"/>
  <c r="R62" i="2"/>
  <c r="S62" i="2"/>
  <c r="T62" i="2"/>
  <c r="Q61" i="2"/>
  <c r="R61" i="2"/>
  <c r="S61" i="2"/>
  <c r="T61" i="2"/>
  <c r="Q60" i="2"/>
  <c r="R60" i="2"/>
  <c r="S60" i="2"/>
  <c r="T60" i="2"/>
  <c r="Q59" i="2"/>
  <c r="R59" i="2"/>
  <c r="S59" i="2"/>
  <c r="T59" i="2"/>
  <c r="Q58" i="2"/>
  <c r="R58" i="2"/>
  <c r="S58" i="2"/>
  <c r="T58" i="2"/>
  <c r="Q57" i="2"/>
  <c r="R57" i="2"/>
  <c r="S57" i="2"/>
  <c r="T57" i="2"/>
  <c r="Q56" i="2"/>
  <c r="R56" i="2"/>
  <c r="S56" i="2"/>
  <c r="T56" i="2"/>
  <c r="Q55" i="2"/>
  <c r="R55" i="2"/>
  <c r="S55" i="2"/>
  <c r="T55" i="2"/>
  <c r="Q54" i="2"/>
  <c r="R54" i="2"/>
  <c r="S54" i="2"/>
  <c r="T54" i="2"/>
  <c r="Q53" i="2"/>
  <c r="R53" i="2"/>
  <c r="S53" i="2"/>
  <c r="T53" i="2"/>
  <c r="Q52" i="2"/>
  <c r="R52" i="2"/>
  <c r="S52" i="2"/>
  <c r="T52" i="2"/>
  <c r="Q51" i="2"/>
  <c r="R51" i="2"/>
  <c r="S51" i="2"/>
  <c r="T51" i="2"/>
  <c r="Q50" i="2"/>
  <c r="R50" i="2"/>
  <c r="S50" i="2"/>
  <c r="T50" i="2"/>
  <c r="Q49" i="2"/>
  <c r="R49" i="2"/>
  <c r="S49" i="2"/>
  <c r="T49" i="2"/>
  <c r="Q48" i="2"/>
  <c r="R48" i="2"/>
  <c r="S48" i="2"/>
  <c r="T48" i="2"/>
  <c r="Q47" i="2"/>
  <c r="R47" i="2"/>
  <c r="S47" i="2"/>
  <c r="T47" i="2"/>
  <c r="Q46" i="2"/>
  <c r="R46" i="2"/>
  <c r="S46" i="2"/>
  <c r="T46" i="2"/>
  <c r="Q45" i="2"/>
  <c r="R45" i="2"/>
  <c r="S45" i="2"/>
  <c r="T45" i="2"/>
  <c r="Q44" i="2"/>
  <c r="R44" i="2"/>
  <c r="S44" i="2"/>
  <c r="T44" i="2"/>
  <c r="Q43" i="2"/>
  <c r="R43" i="2"/>
  <c r="S43" i="2"/>
  <c r="T43" i="2"/>
  <c r="Q42" i="2"/>
  <c r="R42" i="2"/>
  <c r="S42" i="2"/>
  <c r="T42" i="2"/>
  <c r="Q41" i="2"/>
  <c r="R41" i="2"/>
  <c r="S41" i="2"/>
  <c r="T41" i="2"/>
  <c r="Q40" i="2"/>
  <c r="R40" i="2"/>
  <c r="S40" i="2"/>
  <c r="T40" i="2"/>
  <c r="Q39" i="2"/>
  <c r="R39" i="2"/>
  <c r="S39" i="2"/>
  <c r="T39" i="2"/>
  <c r="Q38" i="2"/>
  <c r="R38" i="2"/>
  <c r="S38" i="2"/>
  <c r="T38" i="2"/>
  <c r="Q37" i="2"/>
  <c r="R37" i="2"/>
  <c r="S37" i="2"/>
  <c r="T37" i="2"/>
  <c r="Q36" i="2"/>
  <c r="R36" i="2"/>
  <c r="S36" i="2"/>
  <c r="T36" i="2"/>
  <c r="Q35" i="2"/>
  <c r="R35" i="2"/>
  <c r="S35" i="2"/>
  <c r="T35" i="2"/>
  <c r="Q34" i="2"/>
  <c r="R34" i="2"/>
  <c r="S34" i="2"/>
  <c r="T34" i="2"/>
  <c r="Q33" i="2"/>
  <c r="R33" i="2"/>
  <c r="S33" i="2"/>
  <c r="T33" i="2"/>
  <c r="Q32" i="2"/>
  <c r="R32" i="2"/>
  <c r="S32" i="2"/>
  <c r="T32" i="2"/>
  <c r="Q31" i="2"/>
  <c r="R31" i="2"/>
  <c r="S31" i="2"/>
  <c r="T31" i="2"/>
  <c r="Q30" i="2"/>
  <c r="R30" i="2"/>
  <c r="S30" i="2"/>
  <c r="T30" i="2"/>
  <c r="Q29" i="2"/>
  <c r="R29" i="2"/>
  <c r="S29" i="2"/>
  <c r="T29" i="2"/>
  <c r="Q28" i="2"/>
  <c r="R28" i="2"/>
  <c r="S28" i="2"/>
  <c r="T28" i="2"/>
  <c r="Q27" i="2"/>
  <c r="R27" i="2"/>
  <c r="S27" i="2"/>
  <c r="T27" i="2"/>
  <c r="Q26" i="2"/>
  <c r="R26" i="2"/>
  <c r="S26" i="2"/>
  <c r="T26" i="2"/>
  <c r="Q25" i="2"/>
  <c r="R25" i="2"/>
  <c r="S25" i="2"/>
  <c r="T25" i="2"/>
  <c r="Q24" i="2"/>
  <c r="R24" i="2"/>
  <c r="S24" i="2"/>
  <c r="T24" i="2"/>
  <c r="Q23" i="2"/>
  <c r="R23" i="2"/>
  <c r="S23" i="2"/>
  <c r="T23" i="2"/>
  <c r="Q22" i="2"/>
  <c r="R22" i="2"/>
  <c r="S22" i="2"/>
  <c r="T22" i="2"/>
  <c r="Q21" i="2"/>
  <c r="R21" i="2"/>
  <c r="S21" i="2"/>
  <c r="T21" i="2"/>
  <c r="Q20" i="2"/>
  <c r="R20" i="2"/>
  <c r="S20" i="2"/>
  <c r="T20" i="2"/>
  <c r="Q19" i="2"/>
  <c r="R19" i="2"/>
  <c r="S19" i="2"/>
  <c r="T19" i="2"/>
  <c r="Q18" i="2"/>
  <c r="R18" i="2"/>
  <c r="S18" i="2"/>
  <c r="T18" i="2"/>
  <c r="Q17" i="2"/>
  <c r="R17" i="2"/>
  <c r="S17" i="2"/>
  <c r="T17" i="2"/>
  <c r="Q16" i="2"/>
  <c r="R16" i="2"/>
  <c r="S16" i="2"/>
  <c r="T16" i="2"/>
  <c r="Q15" i="2"/>
  <c r="R15" i="2"/>
  <c r="S15" i="2"/>
  <c r="T15" i="2"/>
  <c r="Q14" i="2"/>
  <c r="R14" i="2"/>
  <c r="S14" i="2"/>
  <c r="T14" i="2"/>
  <c r="Q13" i="2"/>
  <c r="R13" i="2"/>
  <c r="S13" i="2"/>
  <c r="T13" i="2"/>
  <c r="Q12" i="2"/>
  <c r="R12" i="2"/>
  <c r="S12" i="2"/>
  <c r="T12" i="2"/>
  <c r="Q11" i="2"/>
  <c r="R11" i="2"/>
  <c r="S11" i="2"/>
  <c r="T11" i="2"/>
  <c r="Q10" i="2"/>
  <c r="R10" i="2"/>
  <c r="S10" i="2"/>
  <c r="T10" i="2"/>
  <c r="Q9" i="2"/>
  <c r="R9" i="2"/>
  <c r="S9" i="2"/>
  <c r="T9" i="2"/>
  <c r="Q8" i="2"/>
  <c r="R8" i="2"/>
  <c r="S8" i="2"/>
  <c r="T8" i="2"/>
  <c r="Q7" i="2"/>
  <c r="R7" i="2"/>
  <c r="S7" i="2"/>
  <c r="T7" i="2"/>
  <c r="Q6" i="2"/>
  <c r="R6" i="2"/>
  <c r="S6" i="2"/>
  <c r="T6" i="2"/>
  <c r="Q5" i="2"/>
  <c r="R5" i="2"/>
  <c r="S5" i="2"/>
  <c r="T5" i="2"/>
  <c r="Q4" i="2"/>
  <c r="R4" i="2"/>
  <c r="S4" i="2"/>
  <c r="T4" i="2"/>
  <c r="M25" i="2"/>
  <c r="N25" i="2"/>
  <c r="M24" i="2"/>
  <c r="N24" i="2"/>
  <c r="M23" i="2"/>
  <c r="N23" i="2"/>
  <c r="M22" i="2"/>
  <c r="N22" i="2"/>
  <c r="M21" i="2"/>
  <c r="N21" i="2"/>
  <c r="M20" i="2"/>
  <c r="N20" i="2"/>
  <c r="M19" i="2"/>
  <c r="N19" i="2"/>
  <c r="M18" i="2"/>
  <c r="N18" i="2"/>
  <c r="M17" i="2"/>
  <c r="N17" i="2"/>
  <c r="M16" i="2"/>
  <c r="N16" i="2"/>
  <c r="M15" i="2"/>
  <c r="N15" i="2"/>
  <c r="M14" i="2"/>
  <c r="N14" i="2"/>
  <c r="M13" i="2"/>
  <c r="N13" i="2"/>
  <c r="M12" i="2"/>
  <c r="N12" i="2"/>
  <c r="M11" i="2"/>
  <c r="N11" i="2"/>
  <c r="M10" i="2"/>
  <c r="N10" i="2"/>
  <c r="M9" i="2"/>
  <c r="N9" i="2"/>
  <c r="M8" i="2"/>
  <c r="N8" i="2"/>
  <c r="M7" i="2"/>
  <c r="N7" i="2"/>
  <c r="M6" i="2"/>
  <c r="N6" i="2"/>
  <c r="M5" i="2"/>
  <c r="N5" i="2"/>
  <c r="M4" i="2"/>
  <c r="N4" i="2"/>
  <c r="K2" i="2"/>
  <c r="AC1" i="2"/>
</calcChain>
</file>

<file path=xl/sharedStrings.xml><?xml version="1.0" encoding="utf-8"?>
<sst xmlns="http://schemas.openxmlformats.org/spreadsheetml/2006/main" count="1631" uniqueCount="480">
  <si>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</si>
  <si>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</si>
  <si>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</si>
  <si>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</si>
  <si>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</si>
  <si>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</si>
  <si>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</si>
  <si>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</si>
  <si>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</si>
  <si>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</si>
  <si>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</si>
  <si>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</si>
  <si>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</si>
  <si>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</si>
  <si>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</si>
  <si>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</si>
  <si>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</si>
  <si>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</si>
  <si>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</si>
  <si>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</si>
  <si>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</si>
  <si>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</si>
  <si>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</si>
  <si>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</si>
  <si>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</si>
  <si>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</si>
  <si>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</si>
  <si>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</si>
  <si>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</si>
  <si>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</si>
  <si>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</si>
  <si>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</si>
  <si>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</si>
  <si>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</si>
  <si>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</si>
  <si>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</si>
  <si>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</si>
  <si>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</si>
  <si>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</si>
  <si>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</si>
  <si>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</si>
  <si>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</si>
  <si>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</si>
  <si>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</si>
  <si>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</si>
  <si>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</si>
  <si>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</si>
  <si>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</si>
  <si>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</si>
  <si>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</si>
  <si>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</si>
  <si>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</si>
  <si>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</si>
  <si>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</si>
  <si>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</si>
  <si>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</si>
  <si>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</si>
  <si>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</si>
  <si>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</si>
  <si>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</si>
  <si>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</si>
  <si>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</si>
  <si>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</si>
  <si>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</si>
  <si>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</si>
  <si>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</si>
  <si>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</si>
  <si>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</si>
  <si>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</si>
  <si>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</si>
  <si>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</si>
  <si>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</si>
  <si>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</si>
  <si>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</si>
  <si>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</si>
  <si>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</si>
  <si>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</si>
  <si>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</si>
  <si>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</si>
  <si>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</si>
  <si>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</si>
  <si>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</si>
  <si>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</si>
  <si>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</si>
  <si>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</si>
  <si>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</si>
  <si>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</si>
  <si>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</si>
  <si>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</si>
  <si>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</si>
  <si>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</si>
  <si>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</si>
  <si>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</si>
  <si>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</si>
  <si>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</si>
  <si>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</si>
  <si>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</si>
  <si>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</si>
  <si>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</si>
  <si>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</si>
  <si>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</si>
  <si>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</si>
  <si>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</si>
  <si>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</si>
  <si>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</si>
  <si>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</si>
  <si>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</si>
  <si>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</si>
  <si>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</si>
  <si>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</si>
  <si>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</si>
  <si>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</si>
  <si>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</si>
  <si>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</si>
  <si>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</si>
  <si>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</si>
  <si>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</si>
  <si>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</si>
  <si>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</si>
  <si>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</si>
  <si>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</si>
  <si>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</si>
  <si>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</si>
  <si>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</si>
  <si>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</si>
  <si>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</si>
  <si>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</si>
  <si>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</si>
  <si>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</si>
  <si>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</si>
  <si>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</si>
  <si>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</si>
  <si>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</si>
  <si>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</si>
  <si>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</si>
  <si>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</si>
  <si>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</si>
  <si>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</si>
  <si>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</si>
  <si>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</si>
  <si>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</si>
  <si>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</si>
  <si>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</si>
  <si>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</si>
  <si>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</si>
  <si>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</si>
  <si>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</si>
  <si>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</si>
  <si>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</si>
  <si>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</si>
  <si>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</si>
  <si>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</si>
  <si>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</si>
  <si>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</si>
  <si>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</si>
  <si>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</si>
  <si>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</si>
  <si>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</si>
  <si>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</si>
  <si>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</si>
  <si>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</si>
  <si>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</si>
  <si>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</si>
  <si>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</si>
  <si>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</si>
  <si>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</si>
  <si>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</si>
  <si>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</si>
  <si>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</si>
  <si>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</si>
  <si>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</si>
  <si>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</si>
  <si>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</si>
  <si>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</si>
  <si>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</si>
  <si>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</si>
  <si>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</si>
  <si>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</si>
  <si>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</si>
  <si>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</si>
  <si>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</si>
  <si>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</si>
  <si>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</si>
  <si>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</si>
  <si>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</si>
  <si>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</si>
  <si>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</si>
  <si>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</si>
  <si>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</si>
  <si>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</si>
  <si>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</si>
  <si>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</si>
  <si>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</si>
  <si>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</si>
  <si>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</si>
  <si>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</si>
  <si>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</si>
  <si>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</si>
  <si>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</si>
  <si>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</si>
  <si>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</si>
  <si>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</si>
  <si>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</si>
  <si>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</si>
  <si>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</si>
  <si>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</si>
  <si>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</si>
  <si>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</si>
  <si>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</si>
  <si>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</si>
  <si>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</si>
  <si>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</si>
  <si>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</si>
  <si>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</si>
  <si>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</si>
  <si>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</si>
  <si>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</si>
  <si>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</si>
  <si>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</si>
  <si>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</si>
  <si>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</si>
  <si>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</si>
  <si>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</si>
  <si>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</si>
  <si>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</si>
  <si>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</si>
  <si>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</si>
  <si>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</si>
  <si>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</si>
  <si>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</si>
  <si>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</si>
  <si>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</si>
  <si>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W188</t>
  </si>
  <si>
    <t>W189</t>
  </si>
  <si>
    <t>L1883</t>
  </si>
  <si>
    <t>W19</t>
  </si>
  <si>
    <t>W190</t>
  </si>
  <si>
    <t>W191</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</si>
  <si>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</si>
  <si>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</si>
  <si>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</si>
  <si>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</si>
  <si>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</si>
  <si>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</si>
  <si>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</si>
  <si>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</si>
  <si>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</si>
  <si>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</si>
  <si>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</si>
  <si>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</si>
  <si>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</si>
  <si>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</si>
  <si>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</si>
  <si>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</si>
  <si>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</si>
  <si>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</si>
  <si>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</si>
  <si>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</si>
  <si>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</si>
  <si>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</si>
  <si>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</si>
  <si>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</si>
  <si>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</si>
  <si>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</si>
  <si>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</si>
  <si>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</si>
  <si>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</si>
  <si>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W212</t>
  </si>
  <si>
    <t>W213</t>
  </si>
  <si>
    <t>L12264</t>
  </si>
  <si>
    <t>W214</t>
  </si>
  <si>
    <t>W215</t>
  </si>
  <si>
    <t>W216</t>
  </si>
  <si>
    <t>W217</t>
  </si>
  <si>
    <t>L16888</t>
  </si>
  <si>
    <t>W218</t>
  </si>
  <si>
    <t>W219</t>
  </si>
  <si>
    <t>W22</t>
  </si>
  <si>
    <t>W220</t>
  </si>
  <si>
    <t>W221</t>
  </si>
  <si>
    <t>L16887</t>
  </si>
  <si>
    <t>W222</t>
  </si>
  <si>
    <t>W223</t>
  </si>
  <si>
    <t>W224</t>
  </si>
  <si>
    <t>W225</t>
  </si>
  <si>
    <t>L16898</t>
  </si>
  <si>
    <t>W226</t>
  </si>
  <si>
    <t>W227</t>
  </si>
  <si>
    <t>W228</t>
  </si>
  <si>
    <t>W229</t>
  </si>
  <si>
    <t>L16890</t>
  </si>
  <si>
    <t>W23</t>
  </si>
  <si>
    <t>W230</t>
  </si>
  <si>
    <t>W231</t>
  </si>
  <si>
    <t>W232</t>
  </si>
  <si>
    <t>W233</t>
  </si>
  <si>
    <t>L14416</t>
  </si>
  <si>
    <t>W234</t>
  </si>
  <si>
    <t>W235</t>
  </si>
  <si>
    <t>W236</t>
  </si>
  <si>
    <t>W237</t>
  </si>
  <si>
    <t>L14418</t>
  </si>
  <si>
    <t>W238</t>
  </si>
  <si>
    <t>W239</t>
  </si>
  <si>
    <t>W24</t>
  </si>
  <si>
    <t>W240</t>
  </si>
  <si>
    <t>W241</t>
  </si>
  <si>
    <t>L14419</t>
  </si>
  <si>
    <t>W242</t>
  </si>
  <si>
    <t>W243</t>
  </si>
  <si>
    <t>W244</t>
  </si>
  <si>
    <t>W25</t>
  </si>
  <si>
    <t>L4770</t>
  </si>
  <si>
    <t>W26</t>
  </si>
  <si>
    <t>W27</t>
  </si>
  <si>
    <t>W28</t>
  </si>
  <si>
    <t>W29</t>
  </si>
  <si>
    <t>L4794</t>
  </si>
  <si>
    <t>W3</t>
  </si>
  <si>
    <t>W30</t>
  </si>
  <si>
    <t>W31</t>
  </si>
  <si>
    <t>W32</t>
  </si>
  <si>
    <t>W33</t>
  </si>
  <si>
    <t>L4804</t>
  </si>
  <si>
    <t>W34</t>
  </si>
  <si>
    <t>W35</t>
  </si>
  <si>
    <t>W36</t>
  </si>
  <si>
    <t>W37</t>
  </si>
  <si>
    <t>L11419</t>
  </si>
  <si>
    <t>W38</t>
  </si>
  <si>
    <t>W39</t>
  </si>
  <si>
    <t>L11421</t>
  </si>
  <si>
    <t>W4</t>
  </si>
  <si>
    <t>W40</t>
  </si>
  <si>
    <t>W41</t>
  </si>
  <si>
    <t>W42</t>
  </si>
  <si>
    <t>W43</t>
  </si>
  <si>
    <t>L11427</t>
  </si>
  <si>
    <t>W44</t>
  </si>
  <si>
    <t>W45</t>
  </si>
  <si>
    <t>L11431</t>
  </si>
  <si>
    <t>W46</t>
  </si>
  <si>
    <t>W47</t>
  </si>
  <si>
    <t>W48</t>
  </si>
  <si>
    <t>W49</t>
  </si>
  <si>
    <t>L11434</t>
  </si>
  <si>
    <t>W5</t>
  </si>
  <si>
    <t>L9532</t>
  </si>
  <si>
    <t>W50</t>
  </si>
  <si>
    <t>W51</t>
  </si>
  <si>
    <t>W52</t>
  </si>
  <si>
    <t>W53</t>
  </si>
  <si>
    <t>L11480</t>
  </si>
  <si>
    <t>W54</t>
  </si>
  <si>
    <t>W55</t>
  </si>
  <si>
    <t>W56</t>
  </si>
  <si>
    <t>W57</t>
  </si>
  <si>
    <t>L11495</t>
  </si>
  <si>
    <t>W58</t>
  </si>
  <si>
    <t>W59</t>
  </si>
  <si>
    <t>W6</t>
  </si>
  <si>
    <t>W60</t>
  </si>
  <si>
    <t>W61</t>
  </si>
  <si>
    <t>L1734</t>
  </si>
  <si>
    <t>W62</t>
  </si>
  <si>
    <t>W63</t>
  </si>
  <si>
    <t>W64</t>
  </si>
  <si>
    <t>W65</t>
  </si>
  <si>
    <t>L1735</t>
  </si>
  <si>
    <t>W66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</si>
  <si>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</si>
  <si>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</si>
  <si>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</si>
  <si>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</si>
  <si>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</si>
  <si>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</si>
  <si>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</si>
  <si>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</si>
  <si>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</si>
  <si>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</si>
  <si>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</si>
  <si>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</si>
  <si>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</si>
  <si>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</si>
  <si>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</si>
  <si>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</si>
  <si>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</si>
  <si>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</si>
  <si>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</si>
  <si>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</si>
  <si>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</si>
  <si>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</si>
  <si>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</si>
  <si>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</si>
  <si>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</si>
  <si>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</si>
  <si>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</si>
  <si>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</si>
  <si>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</si>
  <si>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</si>
  <si>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</si>
  <si>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</si>
  <si>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</si>
  <si>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</si>
  <si>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</si>
  <si>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</si>
  <si>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</si>
  <si>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</si>
  <si>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</si>
  <si>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</si>
  <si>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</si>
  <si>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</si>
  <si>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</si>
  <si>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Rank</t>
  </si>
  <si>
    <t>Property ID</t>
  </si>
  <si>
    <t>Rank by Profitability</t>
  </si>
  <si>
    <t>Cumulative Conversion Cost</t>
  </si>
  <si>
    <t>Cash Flow Year 1</t>
  </si>
  <si>
    <t>Available Working Capital</t>
  </si>
  <si>
    <t>Convert?</t>
  </si>
  <si>
    <t>Cumulative Cash Flow</t>
  </si>
  <si>
    <t>LT Profitability</t>
  </si>
  <si>
    <t>LT Profitabality</t>
  </si>
  <si>
    <t>City</t>
  </si>
  <si>
    <t>city</t>
  </si>
  <si>
    <t>state</t>
  </si>
  <si>
    <t>Chapel Hill</t>
  </si>
  <si>
    <t>NC</t>
  </si>
  <si>
    <t>San Francisco</t>
  </si>
  <si>
    <t>CA</t>
  </si>
  <si>
    <t>Austin</t>
  </si>
  <si>
    <t>TX</t>
  </si>
  <si>
    <t>Bentonville</t>
  </si>
  <si>
    <t>AR</t>
  </si>
  <si>
    <t>Denver</t>
  </si>
  <si>
    <t>CO</t>
  </si>
  <si>
    <t>Miami</t>
  </si>
  <si>
    <t>FL</t>
  </si>
  <si>
    <t>Omaha</t>
  </si>
  <si>
    <t>NE</t>
  </si>
  <si>
    <t>Chicago</t>
  </si>
  <si>
    <t>IL</t>
  </si>
  <si>
    <t>San Diego</t>
  </si>
  <si>
    <t>Columbus</t>
  </si>
  <si>
    <t>OH</t>
  </si>
  <si>
    <t>Richmond</t>
  </si>
  <si>
    <t>VA</t>
  </si>
  <si>
    <t>Charleston</t>
  </si>
  <si>
    <t>SC</t>
  </si>
  <si>
    <t>New York</t>
  </si>
  <si>
    <t>NY</t>
  </si>
  <si>
    <t>Palo Alto</t>
  </si>
  <si>
    <t>State</t>
  </si>
  <si>
    <t>Only Miami and Austin</t>
  </si>
  <si>
    <t xml:space="preserve">Cash Flow, Conversion Year </t>
  </si>
  <si>
    <t>Cash Flow, Each Year Thereafter</t>
  </si>
  <si>
    <t>Profits, Conversion year</t>
  </si>
  <si>
    <t>Profits, each year thereafter</t>
  </si>
  <si>
    <t>Variable</t>
  </si>
  <si>
    <t>Initial Value</t>
  </si>
  <si>
    <t>Min</t>
  </si>
  <si>
    <t>Max</t>
  </si>
  <si>
    <t>Profitable Properties, Min</t>
  </si>
  <si>
    <t>Profitable Properties, Max</t>
  </si>
  <si>
    <t>Threshold</t>
  </si>
  <si>
    <t>Transaction Fee</t>
  </si>
  <si>
    <t>Capital Expenditure</t>
  </si>
  <si>
    <t>Average Rental Period</t>
  </si>
  <si>
    <t>Repairs and Replacements</t>
  </si>
  <si>
    <t>Cost per Guest Visit</t>
  </si>
  <si>
    <t>Spread</t>
  </si>
  <si>
    <t>Utilities</t>
  </si>
  <si>
    <t>Depreciation Period</t>
  </si>
  <si>
    <t>Year</t>
  </si>
  <si>
    <t xml:space="preserve">ST / LT </t>
  </si>
  <si>
    <t>LT Revenues</t>
  </si>
  <si>
    <t>Combined Revenues, Y0</t>
  </si>
  <si>
    <t>Combined Revenues, Y1-4</t>
  </si>
  <si>
    <t>Profits, LT only</t>
  </si>
  <si>
    <t>Profits, ST + 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</si>
</sst>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4" formatCode="&quot;$&quot;#,##0.00"/>
    <numFmt numFmtId="165" formatCode="0.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0" fillId="0" borderId="0" applyFont="0" applyFill="0" applyBorder="0" applyAlignment="0" applyProtection="0"/>
  </cellStyleXfs>
  <cellXfs count="80">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6" fontId="0" fillId="0" borderId="3" xfId="0" applyNumberFormat="1" applyBorder="1"/>
    <xf numFmtId="38" fontId="0" fillId="0" borderId="12" xfId="0" applyNumberFormat="1" applyBorder="1"/>
    <xf numFmtId="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164" fontId="0" fillId="0" borderId="3" xfId="0" applyNumberFormat="1" applyBorder="1"/>
    <xf numFmtId="9" fontId="0" fillId="0" borderId="4" xfId="8" applyFont="1" applyBorder="1"/>
    <xf numFmtId="165" fontId="0" fillId="0" borderId="0" xfId="8" applyNumberFormat="1" applyFont="1"/>
    <xf numFmtId="164" fontId="0" fillId="0" borderId="0" xfId="0" applyNumberFormat="1"/>
    <xf numFmtId="9" fontId="0" fillId="0" borderId="0" xfId="8" applyFont="1"/>
    <xf numFmtId="164" fontId="0" fillId="0" borderId="4" xfId="0" applyNumberFormat="1" applyBorder="1"/>
    <xf numFmtId="8" fontId="0" fillId="0" borderId="0" xfId="0" applyNumberFormat="1"/>
    <xf numFmtId="8" fontId="0" fillId="0" borderId="0" xfId="0" applyNumberFormat="1" applyBorder="1"/>
    <xf numFmtId="164" fontId="0" fillId="0" borderId="0" xfId="0" applyNumberFormat="1" applyBorder="1"/>
    <xf numFmtId="0" fontId="6" fillId="3" borderId="2" xfId="2" applyNumberFormat="1" applyFont="1" applyBorder="1" applyAlignment="1">
      <alignment wrapText="1"/>
    </xf>
    <xf numFmtId="0" fontId="6" fillId="3" borderId="10" xfId="2" applyNumberFormat="1" applyFont="1" applyBorder="1" applyAlignment="1">
      <alignment wrapText="1"/>
    </xf>
    <xf numFmtId="0" fontId="6" fillId="3" borderId="7" xfId="2" applyNumberFormat="1" applyFont="1" applyBorder="1" applyAlignment="1">
      <alignment wrapText="1"/>
    </xf>
    <xf numFmtId="0" fontId="6" fillId="3" borderId="0" xfId="2" applyNumberFormat="1" applyFont="1" applyBorder="1" applyAlignment="1">
      <alignment wrapText="1"/>
    </xf>
    <xf numFmtId="0" fontId="0" fillId="0" borderId="0" xfId="0" applyNumberFormat="1" applyAlignment="1">
      <alignment wrapText="1"/>
    </xf>
    <xf numFmtId="0" fontId="7" fillId="2" borderId="16" xfId="1" applyFont="1" applyBorder="1"/>
    <xf numFmtId="0" fontId="7" fillId="2" borderId="0" xfId="1" applyFont="1" applyBorder="1"/>
    <xf numFmtId="0" fontId="0" fillId="0" borderId="0" xfId="0" applyFill="1" applyBorder="1"/>
    <xf numFmtId="0" fontId="4" fillId="0" borderId="0" xfId="0" applyFont="1"/>
    <xf numFmtId="3" fontId="0" fillId="0" borderId="0" xfId="0" applyNumberFormat="1"/>
  </cellXfs>
  <cellStyles count="9">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 name="Percent" xfId="8" builtinId="5"/>
  </cellStyles>
  <dxfs count="8">
    <dxf>
      <font>
        <b/>
        <i val="0"/>
        <color rgb="FF00B050"/>
      </font>
    </dxf>
    <dxf>
      <font>
        <b/>
        <i val="0"/>
        <color rgb="FFFF0000"/>
      </font>
    </dxf>
    <dxf>
      <font>
        <color rgb="FF9C0006"/>
      </font>
      <fill>
        <patternFill>
          <bgColor rgb="FFFFC7CE"/>
        </patternFill>
      </fill>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 5-Forecast Cash Flow + Profits'!$CP$3</c:f>
              <c:strCache>
                <c:ptCount val="1"/>
                <c:pt idx="0">
                  <c:v>Profits, LT only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 5-Forecast Cash Flow + Profits'!$CO$4:$CO$8</c:f>
              <c:numCache>
                <c:formatCode>General</c:formatCode>
                <c:ptCount val="5"/>
                <c:pt idx="0">
                  <c:v>0</c:v>
                </c:pt>
                <c:pt idx="1">
                  <c:v>1</c:v>
                </c:pt>
                <c:pt idx="2">
                  <c:v>2</c:v>
                </c:pt>
                <c:pt idx="3">
                  <c:v>3</c:v>
                </c:pt>
                <c:pt idx="4">
                  <c:v>4</c:v>
                </c:pt>
              </c:numCache>
            </c:numRef>
          </c:xVal>
          <c:yVal>
            <c:numRef>
              <c:f>' 5-Forecast Cash Flow + Profits'!$CP$4:$CP$8</c:f>
              <c:numCache>
                <c:formatCode>"$"#,##0.00</c:formatCode>
                <c:ptCount val="5"/>
                <c:pt idx="0">
                  <c:v>5840195.0879999986</c:v>
                </c:pt>
                <c:pt idx="1">
                  <c:v>11680390.175999997</c:v>
                </c:pt>
                <c:pt idx="2">
                  <c:v>17520585.263999995</c:v>
                </c:pt>
                <c:pt idx="3">
                  <c:v>23360780.351999994</c:v>
                </c:pt>
                <c:pt idx="4">
                  <c:v>29200975.439999994</c:v>
                </c:pt>
              </c:numCache>
            </c:numRef>
          </c:yVal>
          <c:smooth val="0"/>
          <c:extLst>
            <c:ext xmlns:c16="http://schemas.microsoft.com/office/drawing/2014/chart" uri="{C3380CC4-5D6E-409C-BE32-E72D297353CC}">
              <c16:uniqueId val="{00000000-7E29-4C7B-96AA-DE0D46F02E4B}"/>
            </c:ext>
          </c:extLst>
        </c:ser>
        <c:ser>
          <c:idx val="1"/>
          <c:order val="1"/>
          <c:tx>
            <c:strRef>
              <c:f>' 5-Forecast Cash Flow + Profits'!$CQ$3</c:f>
              <c:strCache>
                <c:ptCount val="1"/>
                <c:pt idx="0">
                  <c:v>Profits, ST + LT</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 5-Forecast Cash Flow + Profits'!$CO$4:$CO$8</c:f>
              <c:numCache>
                <c:formatCode>General</c:formatCode>
                <c:ptCount val="5"/>
                <c:pt idx="0">
                  <c:v>0</c:v>
                </c:pt>
                <c:pt idx="1">
                  <c:v>1</c:v>
                </c:pt>
                <c:pt idx="2">
                  <c:v>2</c:v>
                </c:pt>
                <c:pt idx="3">
                  <c:v>3</c:v>
                </c:pt>
                <c:pt idx="4">
                  <c:v>4</c:v>
                </c:pt>
              </c:numCache>
            </c:numRef>
          </c:xVal>
          <c:yVal>
            <c:numRef>
              <c:f>' 5-Forecast Cash Flow + Profits'!$CQ$4:$CQ$8</c:f>
              <c:numCache>
                <c:formatCode>"$"#,##0.00</c:formatCode>
                <c:ptCount val="5"/>
                <c:pt idx="0">
                  <c:v>6330641.1771684429</c:v>
                </c:pt>
                <c:pt idx="1">
                  <c:v>12565282.354336888</c:v>
                </c:pt>
                <c:pt idx="2">
                  <c:v>18799923.531505331</c:v>
                </c:pt>
                <c:pt idx="3">
                  <c:v>25034564.708673775</c:v>
                </c:pt>
                <c:pt idx="4">
                  <c:v>31269205.885842219</c:v>
                </c:pt>
              </c:numCache>
            </c:numRef>
          </c:yVal>
          <c:smooth val="0"/>
          <c:extLst>
            <c:ext xmlns:c16="http://schemas.microsoft.com/office/drawing/2014/chart" uri="{C3380CC4-5D6E-409C-BE32-E72D297353CC}">
              <c16:uniqueId val="{00000001-7E29-4C7B-96AA-DE0D46F02E4B}"/>
            </c:ext>
          </c:extLst>
        </c:ser>
        <c:dLbls>
          <c:showLegendKey val="0"/>
          <c:showVal val="0"/>
          <c:showCatName val="0"/>
          <c:showSerName val="0"/>
          <c:showPercent val="0"/>
          <c:showBubbleSize val="0"/>
        </c:dLbls>
        <c:axId val="228848960"/>
        <c:axId val="228850272"/>
      </c:scatterChart>
      <c:valAx>
        <c:axId val="22884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50272"/>
        <c:crosses val="autoZero"/>
        <c:crossBetween val="midCat"/>
      </c:valAx>
      <c:valAx>
        <c:axId val="22885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489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248"/>
  <sheetViews>
    <sheetView tabSelected="1" zoomScale="70" zoomScaleNormal="70" workbookViewId="0">
      <pane xSplit="1" ySplit="3" topLeftCell="B4" activePane="bottomRight" state="frozen"/>
      <selection pane="topRight" activeCell="B1" sqref="B1"/>
      <selection pane="bottomLeft" activeCell="A4" sqref="A4"/>
      <selection pane="bottomRight" activeCell="CL4" sqref="CL4"/>
    </sheetView>
  </sheetViews>
  <sheetFormatPr defaultColWidth="11" defaultRowHeight="15.75" x14ac:dyDescent="0.25"/>
  <cols>
    <col min="1" max="1" width="22.125" customWidth="1"/>
    <col min="3" max="3" width="38.5" customWidth="1"/>
    <col min="4" max="4" width="26.125" customWidth="1"/>
    <col min="5" max="5" width="33.875" customWidth="1"/>
    <col min="6" max="6" width="18.125" customWidth="1"/>
    <col min="7" max="7" width="39.125" style="4" customWidth="1"/>
    <col min="8" max="8" width="21.5" customWidth="1"/>
    <col min="9" max="9" width="25.625" customWidth="1"/>
    <col min="10" max="10" width="28" customWidth="1"/>
    <col min="11" max="11" width="27.875" style="12" customWidth="1"/>
    <col min="12" max="12" width="18.5" customWidth="1"/>
    <col min="13" max="13" width="27.625" customWidth="1"/>
    <col min="14" max="14" width="62.375" customWidth="1"/>
    <col min="15" max="15" width="35.375" style="12" customWidth="1"/>
    <col min="16" max="16" width="47.5" customWidth="1"/>
    <col min="17" max="17" width="35" customWidth="1"/>
    <col min="18" max="18" width="77.375" customWidth="1"/>
    <col min="19" max="19" width="64.375" customWidth="1"/>
    <col min="20" max="20" width="56.125" style="12" customWidth="1"/>
    <col min="21" max="21" width="54.125" style="4" customWidth="1"/>
    <col min="22" max="22" width="28.875" customWidth="1"/>
    <col min="23" max="23" width="27.375" customWidth="1"/>
    <col min="24" max="24" width="26.125" customWidth="1"/>
    <col min="25" max="25" width="61.5" customWidth="1"/>
    <col min="26" max="26" width="69.375" customWidth="1"/>
    <col min="27" max="27" width="76" customWidth="1"/>
    <col min="28" max="28" width="62" customWidth="1"/>
    <col min="29" max="29" width="68.875" customWidth="1"/>
    <col min="30" max="30" width="46.625" style="12" customWidth="1"/>
    <col min="31" max="31" width="42.375" customWidth="1"/>
    <col min="32" max="32" width="70.875" customWidth="1"/>
    <col min="33" max="33" width="67.125" style="4" customWidth="1"/>
    <col min="34" max="34" width="70" customWidth="1"/>
    <col min="35" max="35" width="47.375" customWidth="1"/>
    <col min="36" max="36" width="51.625" customWidth="1"/>
    <col min="37" max="37" width="69" customWidth="1"/>
    <col min="38" max="38" width="99.375" customWidth="1"/>
    <col min="39" max="39" width="63.375" customWidth="1"/>
    <col min="40" max="40" width="67" customWidth="1"/>
    <col min="41" max="41" width="65.5" customWidth="1"/>
    <col min="42" max="42" width="73" customWidth="1"/>
    <col min="46" max="46" width="17.875" bestFit="1" customWidth="1"/>
    <col min="47" max="47" width="17.875" customWidth="1"/>
    <col min="48" max="48" width="12.625" bestFit="1" customWidth="1"/>
    <col min="49" max="49" width="5.25" bestFit="1" customWidth="1"/>
    <col min="50" max="50" width="24.875" bestFit="1" customWidth="1"/>
    <col min="51" max="51" width="28.5" bestFit="1" customWidth="1"/>
    <col min="52" max="52" width="21.625" bestFit="1" customWidth="1"/>
    <col min="53" max="53" width="25.5" bestFit="1" customWidth="1"/>
    <col min="54" max="54" width="11" customWidth="1"/>
    <col min="55" max="55" width="23.375" bestFit="1" customWidth="1"/>
    <col min="56" max="56" width="11" customWidth="1"/>
    <col min="57" max="57" width="4.375" bestFit="1" customWidth="1"/>
    <col min="58" max="58" width="18.75" bestFit="1" customWidth="1"/>
    <col min="59" max="59" width="12.625" bestFit="1" customWidth="1"/>
    <col min="60" max="60" width="5.5" bestFit="1" customWidth="1"/>
    <col min="61" max="61" width="25" bestFit="1" customWidth="1"/>
    <col min="62" max="62" width="17.875" bestFit="1" customWidth="1"/>
    <col min="63" max="63" width="17.875" customWidth="1"/>
    <col min="65" max="65" width="19.625" bestFit="1" customWidth="1"/>
    <col min="66" max="66" width="24.875" bestFit="1" customWidth="1"/>
    <col min="67" max="67" width="28.5" bestFit="1" customWidth="1"/>
    <col min="68" max="68" width="21.625" bestFit="1" customWidth="1"/>
    <col min="69" max="69" width="25.5" bestFit="1" customWidth="1"/>
    <col min="72" max="72" width="18.75" bestFit="1" customWidth="1"/>
    <col min="75" max="75" width="25" bestFit="1" customWidth="1"/>
    <col min="76" max="76" width="15.125" bestFit="1" customWidth="1"/>
    <col min="77" max="77" width="13.625" bestFit="1" customWidth="1"/>
    <col min="78" max="78" width="8.75" bestFit="1" customWidth="1"/>
    <col min="79" max="79" width="19.625" bestFit="1" customWidth="1"/>
    <col min="80" max="80" width="24.875" bestFit="1" customWidth="1"/>
    <col min="81" max="81" width="28.5" bestFit="1" customWidth="1"/>
    <col min="82" max="82" width="21.625" bestFit="1" customWidth="1"/>
    <col min="83" max="83" width="25.5" bestFit="1" customWidth="1"/>
    <col min="86" max="86" width="11" customWidth="1"/>
    <col min="89" max="89" width="11.5" bestFit="1" customWidth="1"/>
    <col min="90" max="90" width="21.5" bestFit="1" customWidth="1"/>
    <col min="91" max="91" width="23.375" bestFit="1" customWidth="1"/>
    <col min="94" max="95" width="14.75" bestFit="1" customWidth="1"/>
  </cols>
  <sheetData>
    <row r="1" spans="1:111" x14ac:dyDescent="0.25">
      <c r="B1" t="s">
        <v>0</v>
      </c>
      <c r="C1" s="1" t="s">
        <v>1</v>
      </c>
      <c r="D1" s="2" t="s">
        <v>2</v>
      </c>
      <c r="E1" s="3" t="s">
        <v>3</v>
      </c>
      <c r="K1" s="5" t="s">
        <v>4</v>
      </c>
      <c r="N1" s="40" t="s">
        <v>5</v>
      </c>
      <c r="O1" s="41" t="s">
        <v>6</v>
      </c>
      <c r="P1" s="42" t="s">
        <v>7</v>
      </c>
      <c r="Q1" s="7" t="s">
        <v>8</v>
      </c>
      <c r="R1" s="7" t="s">
        <v>9</v>
      </c>
      <c r="S1" s="6" t="s">
        <v>10</v>
      </c>
      <c r="T1" s="8">
        <v>0.3</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row>
    <row r="2" spans="1:111" x14ac:dyDescent="0.2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t="s">
        <v>453</v>
      </c>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row>
    <row r="3" spans="1:111"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75" t="s">
        <v>413</v>
      </c>
      <c r="AS3" s="75" t="s">
        <v>414</v>
      </c>
      <c r="AT3" s="75" t="s">
        <v>417</v>
      </c>
      <c r="AU3" s="76" t="s">
        <v>422</v>
      </c>
      <c r="AV3" s="76" t="s">
        <v>424</v>
      </c>
      <c r="AW3" s="76" t="s">
        <v>425</v>
      </c>
      <c r="AX3" s="38" t="s">
        <v>454</v>
      </c>
      <c r="AY3" s="38" t="s">
        <v>455</v>
      </c>
      <c r="AZ3" s="38" t="s">
        <v>456</v>
      </c>
      <c r="BA3" s="38" t="s">
        <v>457</v>
      </c>
      <c r="BB3"/>
      <c r="BC3" s="23"/>
      <c r="BD3" s="23"/>
      <c r="BE3" s="23"/>
      <c r="BF3" s="76" t="s">
        <v>415</v>
      </c>
      <c r="BG3" s="76" t="s">
        <v>423</v>
      </c>
      <c r="BH3" s="76" t="s">
        <v>452</v>
      </c>
      <c r="BI3" s="76" t="s">
        <v>416</v>
      </c>
      <c r="BJ3" s="76" t="s">
        <v>417</v>
      </c>
      <c r="BK3" s="76" t="s">
        <v>421</v>
      </c>
      <c r="BL3" s="76" t="s">
        <v>419</v>
      </c>
      <c r="BM3" s="76" t="s">
        <v>420</v>
      </c>
      <c r="BN3" s="38" t="s">
        <v>454</v>
      </c>
      <c r="BO3" s="38" t="s">
        <v>455</v>
      </c>
      <c r="BP3" s="38" t="s">
        <v>456</v>
      </c>
      <c r="BQ3" s="38" t="s">
        <v>457</v>
      </c>
      <c r="BR3" s="23"/>
      <c r="BS3" s="23"/>
      <c r="BT3" s="76" t="s">
        <v>415</v>
      </c>
      <c r="BU3" s="76" t="s">
        <v>423</v>
      </c>
      <c r="BV3" s="76" t="s">
        <v>452</v>
      </c>
      <c r="BW3" s="76" t="s">
        <v>416</v>
      </c>
      <c r="BX3" s="76" t="s">
        <v>417</v>
      </c>
      <c r="BY3" s="76" t="s">
        <v>421</v>
      </c>
      <c r="BZ3" s="76" t="s">
        <v>419</v>
      </c>
      <c r="CA3" s="76" t="s">
        <v>420</v>
      </c>
      <c r="CB3" s="38" t="s">
        <v>454</v>
      </c>
      <c r="CC3" s="38" t="s">
        <v>455</v>
      </c>
      <c r="CD3" s="38" t="s">
        <v>456</v>
      </c>
      <c r="CE3" s="38" t="s">
        <v>457</v>
      </c>
      <c r="CF3" s="23"/>
      <c r="CG3" s="23"/>
      <c r="CH3" s="23"/>
      <c r="CI3" s="23" t="s">
        <v>414</v>
      </c>
      <c r="CJ3" s="23" t="s">
        <v>474</v>
      </c>
      <c r="CK3" s="77" t="s">
        <v>475</v>
      </c>
      <c r="CL3" s="77" t="s">
        <v>476</v>
      </c>
      <c r="CM3" s="77" t="s">
        <v>477</v>
      </c>
      <c r="CN3" s="23"/>
      <c r="CO3" s="77" t="s">
        <v>473</v>
      </c>
      <c r="CP3" s="77" t="s">
        <v>478</v>
      </c>
      <c r="CQ3" s="77" t="s">
        <v>479</v>
      </c>
      <c r="CR3" s="23"/>
      <c r="CS3" s="23"/>
      <c r="CT3" s="23"/>
      <c r="CU3" s="23"/>
      <c r="CV3" s="23"/>
      <c r="CW3" s="23"/>
      <c r="CX3" s="23"/>
      <c r="CY3" s="23"/>
      <c r="CZ3" s="23"/>
      <c r="DA3" s="23"/>
      <c r="DB3" s="23"/>
      <c r="DC3" s="23"/>
      <c r="DD3" s="23"/>
      <c r="DE3" s="23"/>
      <c r="DF3" s="23"/>
      <c r="DG3" s="23"/>
    </row>
    <row r="4" spans="1:111" x14ac:dyDescent="0.25">
      <c r="A4" t="s">
        <v>105</v>
      </c>
      <c r="B4" t="s">
        <v>106</v>
      </c>
      <c r="C4" t="s">
        <v>107</v>
      </c>
      <c r="D4">
        <v>2</v>
      </c>
      <c r="E4">
        <v>1060</v>
      </c>
      <c r="F4">
        <f>F$2</f>
        <v>0.97299999999999998</v>
      </c>
      <c r="G4" s="61">
        <f t="shared" ref="G4:G67" si="0">E4*12*F4</f>
        <v>12376.56</v>
      </c>
      <c r="H4">
        <v>148</v>
      </c>
      <c r="I4" s="62">
        <v>0.16159999999999999</v>
      </c>
      <c r="J4">
        <v>114</v>
      </c>
      <c r="K4">
        <v>153</v>
      </c>
      <c r="L4">
        <f t="shared" ref="L4:L25" si="1">K4-J4</f>
        <v>39</v>
      </c>
      <c r="M4">
        <f t="shared" ref="M4:M25" si="2">H4-J4</f>
        <v>34</v>
      </c>
      <c r="N4" s="63">
        <f t="shared" ref="N4:N25" si="3">0.8*M4/L4+0.1</f>
        <v>0.79743589743589749</v>
      </c>
      <c r="O4" s="62">
        <v>0.16159999999999999</v>
      </c>
      <c r="P4" s="64">
        <v>100</v>
      </c>
      <c r="Q4" s="65">
        <f>0.1+0.8*(P4-J4)/(K4-J4)</f>
        <v>-0.18717948717948721</v>
      </c>
      <c r="R4" s="65">
        <f>$Q$2*Q4+$R$2</f>
        <v>0.99873384615384619</v>
      </c>
      <c r="S4" s="64">
        <f>365*P4*R4</f>
        <v>36453.785384615388</v>
      </c>
      <c r="T4" s="66">
        <f>S4*(1-$T$1)</f>
        <v>25517.649769230771</v>
      </c>
      <c r="U4" s="61">
        <f>J4</f>
        <v>114</v>
      </c>
      <c r="V4" s="64">
        <f>1.25*L4</f>
        <v>48.75</v>
      </c>
      <c r="W4" s="64">
        <f>J4-L4/8</f>
        <v>109.125</v>
      </c>
      <c r="X4">
        <f>1.25*L4/(2*$Q$2)</f>
        <v>-30.799848369977255</v>
      </c>
      <c r="Y4" s="64">
        <f>(($Q$2*W4)/V4-$R$2)*X4</f>
        <v>80.760851023502653</v>
      </c>
      <c r="Z4" s="64">
        <f>IF(Y4&gt;U4,Y4,U4)</f>
        <v>114</v>
      </c>
      <c r="AA4" s="65">
        <f>(Z4-W4)/V4</f>
        <v>0.1</v>
      </c>
      <c r="AB4" s="65">
        <f>$Q$2*AA4+$R$2</f>
        <v>0.77146000000000003</v>
      </c>
      <c r="AC4" s="64">
        <f>Z4*AB4*365</f>
        <v>32100.450600000004</v>
      </c>
      <c r="AD4" s="66">
        <f>AC4*(1-$T$1)</f>
        <v>22470.315420000003</v>
      </c>
      <c r="AE4" s="64">
        <f>G4</f>
        <v>12376.56</v>
      </c>
      <c r="AF4" s="64">
        <f>AD4-AE4</f>
        <v>10093.755420000003</v>
      </c>
      <c r="AG4" s="52" t="s">
        <v>79</v>
      </c>
      <c r="AH4" s="67">
        <f>AB4*(365/$AG$23)*$AG$21</f>
        <v>9386.0966666666664</v>
      </c>
      <c r="AI4" s="67">
        <f>-$AG$7-$AG$13-AH4</f>
        <v>-42986.096666666665</v>
      </c>
      <c r="AJ4" s="67">
        <f>-$AG$13-AH4-$AG$18</f>
        <v>-18986.096666666665</v>
      </c>
      <c r="AK4" s="68">
        <f>-($AG$7/$AG$9)-$AG$13-AH4</f>
        <v>-18986.096666666665</v>
      </c>
      <c r="AL4" s="68">
        <f>-($AG$7/$AG$9)-$AG$13-AH4-$AG$18</f>
        <v>-24986.096666666665</v>
      </c>
      <c r="AM4" s="69">
        <f>AF4+AI4</f>
        <v>-32892.341246666663</v>
      </c>
      <c r="AN4" s="69">
        <f>AF4+AJ4</f>
        <v>-8892.3412466666614</v>
      </c>
      <c r="AO4" s="69">
        <f>AF4+AK4</f>
        <v>-8892.3412466666614</v>
      </c>
      <c r="AP4" s="69">
        <f>AF4+AL4</f>
        <v>-14892.341246666661</v>
      </c>
      <c r="AQ4" s="23"/>
      <c r="AR4" s="23">
        <f>_xlfn.RANK.EQ(AP4,$AP$4:$AP$247,0)</f>
        <v>189</v>
      </c>
      <c r="AS4" s="23" t="str">
        <f>A4</f>
        <v>W1</v>
      </c>
      <c r="AT4" s="69">
        <f>AD4+AI4</f>
        <v>-20515.781246666662</v>
      </c>
      <c r="AU4" s="69">
        <f>AP4</f>
        <v>-14892.341246666661</v>
      </c>
      <c r="AV4" t="s">
        <v>426</v>
      </c>
      <c r="AW4" t="s">
        <v>427</v>
      </c>
      <c r="AX4" s="64">
        <f>AM4</f>
        <v>-32892.341246666663</v>
      </c>
      <c r="AY4" s="64">
        <f t="shared" ref="AY4:BA4" si="4">AN4</f>
        <v>-8892.3412466666614</v>
      </c>
      <c r="AZ4" s="64">
        <f t="shared" si="4"/>
        <v>-8892.3412466666614</v>
      </c>
      <c r="BA4" s="64">
        <f t="shared" si="4"/>
        <v>-14892.341246666661</v>
      </c>
      <c r="BB4" s="23"/>
      <c r="BC4" s="23"/>
      <c r="BD4" s="23"/>
      <c r="BE4" s="23">
        <v>1</v>
      </c>
      <c r="BF4" s="23" t="str">
        <f>VLOOKUP(BE4,$AR$4:$AS$247,2,FALSE)</f>
        <v>W156</v>
      </c>
      <c r="BG4" s="23" t="str">
        <f>VLOOKUP(BE4,$AR$4:$AW$247,5,FALSE)</f>
        <v>Miami</v>
      </c>
      <c r="BH4" s="23" t="str">
        <f>VLOOKUP(BE4,$AR$4:$AW$247,6,FALSE)</f>
        <v>FL</v>
      </c>
      <c r="BI4" s="69">
        <f t="shared" ref="BI4:BI67" si="5">BE4*$AG$7</f>
        <v>30000</v>
      </c>
      <c r="BJ4" s="69">
        <f t="shared" ref="BJ4:BJ67" si="6">VLOOKUP(BE4,$AR$4:$AT$247,3,FALSE)</f>
        <v>143966.49265008228</v>
      </c>
      <c r="BK4" s="69">
        <f t="shared" ref="BK4:BK67" si="7">VLOOKUP(BE4,$AR$4:$AU$247,4,FALSE)</f>
        <v>124603.29265008227</v>
      </c>
      <c r="BL4" s="23" t="str">
        <f t="shared" ref="BL4:BL67" si="8">IF(BI4&lt;$BC$6,IF(BK4&gt;$AG$29,"YES","NO"),"NO")</f>
        <v>YES</v>
      </c>
      <c r="BM4" s="69">
        <f>BJ4</f>
        <v>143966.49265008228</v>
      </c>
      <c r="BN4" s="69">
        <f>VLOOKUP($BE4,$AR$4:$BA$247,7,FALSE)</f>
        <v>106603.29265008227</v>
      </c>
      <c r="BO4" s="69">
        <f>VLOOKUP($BE4,$AR$4:$BA$247,8,FALSE)</f>
        <v>130603.29265008227</v>
      </c>
      <c r="BP4" s="69">
        <f>VLOOKUP($BE4,$AR$4:$BA$247,9,FALSE)</f>
        <v>130603.29265008227</v>
      </c>
      <c r="BQ4" s="69">
        <f>VLOOKUP($BE4,$AR$4:$BA$247,10,FALSE)</f>
        <v>124603.29265008227</v>
      </c>
      <c r="BR4" s="23"/>
      <c r="BS4" s="23">
        <v>1</v>
      </c>
      <c r="BT4" s="23" t="str">
        <f>VLOOKUP(BS4,$AR$4:$AS$247,2,FALSE)</f>
        <v>W156</v>
      </c>
      <c r="BU4" s="23" t="str">
        <f>VLOOKUP(BS4,$AR$4:$AW$247,5,FALSE)</f>
        <v>Miami</v>
      </c>
      <c r="BV4" s="23" t="str">
        <f>VLOOKUP(BS4,$AR$4:$AW$247,6,FALSE)</f>
        <v>FL</v>
      </c>
      <c r="BW4" s="69">
        <f>BE4*$AG$7</f>
        <v>30000</v>
      </c>
      <c r="BX4" s="69">
        <f t="shared" ref="BX4:BX25" si="9">VLOOKUP(BS4,$AR$4:$AT$247,3,FALSE)</f>
        <v>143966.49265008228</v>
      </c>
      <c r="BY4" s="69">
        <f t="shared" ref="BY4:BY25" si="10">VLOOKUP(BS4,$AR$4:$AU$247,4,FALSE)</f>
        <v>124603.29265008227</v>
      </c>
      <c r="BZ4" s="23" t="str">
        <f t="shared" ref="BZ4:BZ25" si="11">IF(BW4&lt;$BC$6,IF(BY4&gt;$AG$29,"YES","NO"),"NO")</f>
        <v>YES</v>
      </c>
      <c r="CA4" s="69">
        <f>BX4</f>
        <v>143966.49265008228</v>
      </c>
      <c r="CB4" s="69">
        <f>VLOOKUP($BT4,$BF$4:$BQ$247,9,FALSE)</f>
        <v>106603.29265008227</v>
      </c>
      <c r="CC4" s="69">
        <f>VLOOKUP($BT4,$BF$4:$BQ$247,10,FALSE)</f>
        <v>130603.29265008227</v>
      </c>
      <c r="CD4" s="69">
        <f>VLOOKUP($BT4,$BF$4:$BQ$247,11,FALSE)</f>
        <v>130603.29265008227</v>
      </c>
      <c r="CE4" s="69">
        <f>VLOOKUP($BT4,$BF$4:$BQ$247,12,FALSE)</f>
        <v>124603.29265008227</v>
      </c>
      <c r="CF4" s="23"/>
      <c r="CG4" s="23"/>
      <c r="CH4" s="23"/>
      <c r="CI4" s="23" t="str">
        <f>A4</f>
        <v>W1</v>
      </c>
      <c r="CJ4" s="23" t="str">
        <f>_xlfn.IFNA(IF(VLOOKUP(CI4,$BT$4:$BZ$25,7,FALSE)="YES","ST","LT"),"LT")</f>
        <v>LT</v>
      </c>
      <c r="CK4" s="69">
        <f>G4</f>
        <v>12376.56</v>
      </c>
      <c r="CL4" s="69">
        <f>IF(CJ4="LT",CK4,AZ4)</f>
        <v>12376.56</v>
      </c>
      <c r="CM4" s="69">
        <f>IF(CJ4="LT",CK4,BA4)</f>
        <v>12376.56</v>
      </c>
      <c r="CN4" s="23"/>
      <c r="CO4" s="23">
        <v>0</v>
      </c>
      <c r="CP4" s="69">
        <f>SUM(CK4:CK247)</f>
        <v>5840195.0879999986</v>
      </c>
      <c r="CQ4" s="69">
        <f>SUM(CL4:CL247)</f>
        <v>6330641.1771684429</v>
      </c>
      <c r="CR4" s="23"/>
      <c r="CS4" s="23"/>
      <c r="CT4" s="23"/>
      <c r="CU4" s="23"/>
      <c r="CV4" s="23"/>
      <c r="CW4" s="23"/>
      <c r="CX4" s="23"/>
      <c r="CY4" s="23"/>
      <c r="CZ4" s="23"/>
      <c r="DA4" s="23"/>
      <c r="DB4" s="23"/>
      <c r="DC4" s="23"/>
      <c r="DD4" s="23"/>
      <c r="DE4" s="23"/>
      <c r="DF4" s="23"/>
      <c r="DG4" s="23"/>
    </row>
    <row r="5" spans="1:111" x14ac:dyDescent="0.25">
      <c r="A5" t="s">
        <v>108</v>
      </c>
      <c r="B5" t="s">
        <v>109</v>
      </c>
      <c r="C5" t="s">
        <v>107</v>
      </c>
      <c r="D5">
        <v>2</v>
      </c>
      <c r="E5">
        <v>1200</v>
      </c>
      <c r="F5">
        <f t="shared" ref="F5:F68" si="12">F$2</f>
        <v>0.97299999999999998</v>
      </c>
      <c r="G5" s="61">
        <f t="shared" si="0"/>
        <v>14011.199999999999</v>
      </c>
      <c r="H5">
        <v>133</v>
      </c>
      <c r="I5" s="62">
        <v>0.34789999999999999</v>
      </c>
      <c r="J5">
        <v>111</v>
      </c>
      <c r="K5">
        <v>149</v>
      </c>
      <c r="L5">
        <f t="shared" si="1"/>
        <v>38</v>
      </c>
      <c r="M5">
        <f t="shared" si="2"/>
        <v>22</v>
      </c>
      <c r="N5" s="63">
        <f t="shared" si="3"/>
        <v>0.56315789473684219</v>
      </c>
      <c r="O5" s="62">
        <v>0.34789999999999999</v>
      </c>
      <c r="P5" s="64">
        <v>100</v>
      </c>
      <c r="Q5" s="65">
        <f t="shared" ref="Q5:Q68" si="13">0.1+0.8*(P5-J5)/(K5-J5)</f>
        <v>-0.13157894736842107</v>
      </c>
      <c r="R5" s="65">
        <f t="shared" ref="R5:R68" si="14">$Q$2*Q5+$R$2</f>
        <v>0.95473157894736849</v>
      </c>
      <c r="S5" s="64">
        <f t="shared" ref="S5:S68" si="15">365*P5*R5</f>
        <v>34847.702631578948</v>
      </c>
      <c r="T5" s="66">
        <f t="shared" ref="T5:T68" si="16">S5*(1-$T$1)</f>
        <v>24393.391842105262</v>
      </c>
      <c r="U5" s="61">
        <f t="shared" ref="U5:U68" si="17">J5</f>
        <v>111</v>
      </c>
      <c r="V5" s="64">
        <f t="shared" ref="V5:V68" si="18">1.25*L5</f>
        <v>47.5</v>
      </c>
      <c r="W5" s="64">
        <f t="shared" ref="W5:W68" si="19">J5-L5/8</f>
        <v>106.25</v>
      </c>
      <c r="X5">
        <f t="shared" ref="X5:X68" si="20">1.25*L5/(2*$Q$2)</f>
        <v>-30.010108668182966</v>
      </c>
      <c r="Y5" s="64">
        <f t="shared" ref="Y5:Y68" si="21">(($Q$2*W5)/V5-$R$2)*X5</f>
        <v>78.651598433156423</v>
      </c>
      <c r="Z5" s="64">
        <f t="shared" ref="Z5:Z68" si="22">IF(Y5&gt;U5,Y5,U5)</f>
        <v>111</v>
      </c>
      <c r="AA5" s="65">
        <f t="shared" ref="AA5:AA68" si="23">(Z5-W5)/V5</f>
        <v>0.1</v>
      </c>
      <c r="AB5" s="65">
        <f t="shared" ref="AB5:AB68" si="24">$Q$2*AA5+$R$2</f>
        <v>0.77146000000000003</v>
      </c>
      <c r="AC5" s="64">
        <f t="shared" ref="AC5:AC68" si="25">Z5*AB5*365</f>
        <v>31255.701900000004</v>
      </c>
      <c r="AD5" s="66">
        <f t="shared" ref="AD5:AD68" si="26">AC5*(1-$T$1)</f>
        <v>21878.991330000001</v>
      </c>
      <c r="AE5" s="64">
        <f t="shared" ref="AE5:AE68" si="27">G5</f>
        <v>14011.199999999999</v>
      </c>
      <c r="AF5" s="64">
        <f t="shared" ref="AF5:AF68" si="28">AD5-AE5</f>
        <v>7867.7913300000018</v>
      </c>
      <c r="AG5" s="53"/>
      <c r="AH5" s="67">
        <f t="shared" ref="AH5:AH68" si="29">AB5*(365/$AG$23)*$AG$21</f>
        <v>9386.0966666666664</v>
      </c>
      <c r="AI5" s="67">
        <f t="shared" ref="AI5:AI68" si="30">-$AG$7-$AG$13-AH5</f>
        <v>-42986.096666666665</v>
      </c>
      <c r="AJ5" s="67">
        <f t="shared" ref="AJ5:AJ68" si="31">-$AG$13-AH5-$AG$18</f>
        <v>-18986.096666666665</v>
      </c>
      <c r="AK5" s="68">
        <f t="shared" ref="AK5:AK68" si="32">-($AG$7/$AG$9)-$AG$13-AH5</f>
        <v>-18986.096666666665</v>
      </c>
      <c r="AL5" s="68">
        <f t="shared" ref="AL5:AL68" si="33">-($AG$7/$AG$9)-$AG$13-AH5-$AG$18</f>
        <v>-24986.096666666665</v>
      </c>
      <c r="AM5" s="69">
        <f t="shared" ref="AM5:AM68" si="34">AF5+AI5</f>
        <v>-35118.305336666665</v>
      </c>
      <c r="AN5" s="69">
        <f t="shared" ref="AN5:AN68" si="35">AF5+AJ5</f>
        <v>-11118.305336666663</v>
      </c>
      <c r="AO5" s="69">
        <f t="shared" ref="AO5:AO68" si="36">AF5+AK5</f>
        <v>-11118.305336666663</v>
      </c>
      <c r="AP5" s="69">
        <f t="shared" ref="AP5:AP68" si="37">AF5+AL5</f>
        <v>-17118.305336666665</v>
      </c>
      <c r="AQ5" s="23"/>
      <c r="AR5" s="23">
        <f t="shared" ref="AR5:AR68" si="38">_xlfn.RANK.EQ(AP5,$AP$4:$AP$247,0)</f>
        <v>206</v>
      </c>
      <c r="AS5" s="23" t="str">
        <f t="shared" ref="AS5:AS68" si="39">A5</f>
        <v>W10</v>
      </c>
      <c r="AT5" s="69">
        <f>AD5+AI5</f>
        <v>-21107.105336666664</v>
      </c>
      <c r="AU5" s="69">
        <f t="shared" ref="AU5:AU68" si="40">AP5</f>
        <v>-17118.305336666665</v>
      </c>
      <c r="AV5" t="s">
        <v>426</v>
      </c>
      <c r="AW5" t="s">
        <v>427</v>
      </c>
      <c r="AX5" s="64">
        <f t="shared" ref="AX5:AX68" si="41">AM5</f>
        <v>-35118.305336666665</v>
      </c>
      <c r="AY5" s="64">
        <f t="shared" ref="AY5:AY68" si="42">AN5</f>
        <v>-11118.305336666663</v>
      </c>
      <c r="AZ5" s="64">
        <f t="shared" ref="AZ5:AZ68" si="43">AO5</f>
        <v>-11118.305336666663</v>
      </c>
      <c r="BA5" s="64">
        <f t="shared" ref="BA5:BA68" si="44">AP5</f>
        <v>-17118.305336666665</v>
      </c>
      <c r="BB5" s="23"/>
      <c r="BC5" s="23" t="s">
        <v>418</v>
      </c>
      <c r="BD5" s="23"/>
      <c r="BE5" s="23">
        <v>2</v>
      </c>
      <c r="BF5" s="23" t="str">
        <f t="shared" ref="BF5:BF68" si="45">VLOOKUP(BE5,$AR$4:$AS$247,2,FALSE)</f>
        <v>W155</v>
      </c>
      <c r="BG5" s="23" t="str">
        <f t="shared" ref="BG5:BG68" si="46">VLOOKUP(BE5,$AR$4:$AW$247,5,FALSE)</f>
        <v>Miami</v>
      </c>
      <c r="BH5" s="23" t="str">
        <f t="shared" ref="BH5:BH68" si="47">VLOOKUP(BE5,$AR$4:$AW$247,6,FALSE)</f>
        <v>FL</v>
      </c>
      <c r="BI5" s="69">
        <f t="shared" si="5"/>
        <v>60000</v>
      </c>
      <c r="BJ5" s="69">
        <f t="shared" si="6"/>
        <v>110537.79096398762</v>
      </c>
      <c r="BK5" s="69">
        <f t="shared" si="7"/>
        <v>104018.1909639876</v>
      </c>
      <c r="BL5" s="23" t="str">
        <f t="shared" si="8"/>
        <v>YES</v>
      </c>
      <c r="BM5" s="69">
        <f t="shared" ref="BM5:BM68" si="48">BJ5+BM4</f>
        <v>254504.28361406989</v>
      </c>
      <c r="BN5" s="69">
        <f t="shared" ref="BN5:BN68" si="49">VLOOKUP($BE5,$AR$4:$BA$247,7,FALSE)</f>
        <v>86018.19096398761</v>
      </c>
      <c r="BO5" s="69">
        <f t="shared" ref="BO5:BO68" si="50">VLOOKUP($BE5,$AR$4:$BA$247,8,FALSE)</f>
        <v>110018.1909639876</v>
      </c>
      <c r="BP5" s="69">
        <f t="shared" ref="BP5:BP68" si="51">VLOOKUP($BE5,$AR$4:$BA$247,9,FALSE)</f>
        <v>110018.1909639876</v>
      </c>
      <c r="BQ5" s="69">
        <f t="shared" ref="BQ5:BQ68" si="52">VLOOKUP($BE5,$AR$4:$BA$247,10,FALSE)</f>
        <v>104018.1909639876</v>
      </c>
      <c r="BR5" s="23"/>
      <c r="BS5" s="23">
        <v>2</v>
      </c>
      <c r="BT5" s="23" t="str">
        <f t="shared" ref="BT5:BT10" si="53">VLOOKUP(BS5,$AR$4:$AS$247,2,FALSE)</f>
        <v>W155</v>
      </c>
      <c r="BU5" s="23" t="str">
        <f t="shared" ref="BU5:BU10" si="54">VLOOKUP(BS5,$AR$4:$AW$247,5,FALSE)</f>
        <v>Miami</v>
      </c>
      <c r="BV5" s="23" t="str">
        <f t="shared" ref="BV5:BV10" si="55">VLOOKUP(BS5,$AR$4:$AW$247,6,FALSE)</f>
        <v>FL</v>
      </c>
      <c r="BW5" s="69">
        <f t="shared" ref="BW5:BW25" si="56">BE5*$AG$7</f>
        <v>60000</v>
      </c>
      <c r="BX5" s="69">
        <f t="shared" si="9"/>
        <v>110537.79096398762</v>
      </c>
      <c r="BY5" s="69">
        <f t="shared" si="10"/>
        <v>104018.1909639876</v>
      </c>
      <c r="BZ5" s="23" t="str">
        <f t="shared" si="11"/>
        <v>YES</v>
      </c>
      <c r="CA5" s="69">
        <f>BX5+CA4</f>
        <v>254504.28361406989</v>
      </c>
      <c r="CB5" s="69">
        <f t="shared" ref="CB5:CB25" si="57">VLOOKUP($BT5,$BF$4:$BQ$247,9,FALSE)</f>
        <v>86018.19096398761</v>
      </c>
      <c r="CC5" s="69">
        <f t="shared" ref="CC5:CC25" si="58">VLOOKUP($BT5,$BF$4:$BQ$247,10,FALSE)</f>
        <v>110018.1909639876</v>
      </c>
      <c r="CD5" s="69">
        <f t="shared" ref="CD5:CD25" si="59">VLOOKUP($BT5,$BF$4:$BQ$247,11,FALSE)</f>
        <v>110018.1909639876</v>
      </c>
      <c r="CE5" s="69">
        <f t="shared" ref="CE5:CE25" si="60">VLOOKUP($BT5,$BF$4:$BQ$247,12,FALSE)</f>
        <v>104018.1909639876</v>
      </c>
      <c r="CF5" s="23"/>
      <c r="CG5" s="23"/>
      <c r="CH5" s="23"/>
      <c r="CI5" s="23" t="str">
        <f t="shared" ref="CI5:CI68" si="61">A5</f>
        <v>W10</v>
      </c>
      <c r="CJ5" s="23" t="str">
        <f t="shared" ref="CJ5:CJ12" si="62">_xlfn.IFNA(IF(VLOOKUP(CI5,$BT$4:$BZ$25,7,FALSE)="YES","ST","LT"),"LT")</f>
        <v>LT</v>
      </c>
      <c r="CK5" s="69">
        <f>G5</f>
        <v>14011.199999999999</v>
      </c>
      <c r="CL5" s="69">
        <f t="shared" ref="CL5:CL68" si="63">IF(CJ5="LT",CK5,AZ5)</f>
        <v>14011.199999999999</v>
      </c>
      <c r="CM5" s="69">
        <f t="shared" ref="CM5:CM68" si="64">IF(CJ5="LT",CK5,BA5)</f>
        <v>14011.199999999999</v>
      </c>
      <c r="CN5" s="23"/>
      <c r="CO5" s="23">
        <v>1</v>
      </c>
      <c r="CP5" s="69">
        <f>CP4+SUM($CK$4:$CK$247)</f>
        <v>11680390.175999997</v>
      </c>
      <c r="CQ5" s="69">
        <f>CQ4+SUM($CM$4:$CM$247)</f>
        <v>12565282.354336888</v>
      </c>
      <c r="CR5" s="23"/>
      <c r="CS5" s="23"/>
      <c r="CT5" s="23"/>
      <c r="CU5" s="23"/>
      <c r="CV5" s="23"/>
      <c r="CW5" s="23"/>
      <c r="CX5" s="23"/>
      <c r="CY5" s="23"/>
      <c r="CZ5" s="23"/>
      <c r="DA5" s="23"/>
      <c r="DB5" s="23"/>
      <c r="DC5" s="23"/>
      <c r="DD5" s="23"/>
      <c r="DE5" s="23"/>
      <c r="DF5" s="23"/>
      <c r="DG5" s="23"/>
    </row>
    <row r="6" spans="1:111" x14ac:dyDescent="0.25">
      <c r="A6" t="s">
        <v>110</v>
      </c>
      <c r="B6" t="s">
        <v>111</v>
      </c>
      <c r="C6" t="s">
        <v>107</v>
      </c>
      <c r="D6">
        <v>1</v>
      </c>
      <c r="E6">
        <v>3300</v>
      </c>
      <c r="F6">
        <f t="shared" si="12"/>
        <v>0.97299999999999998</v>
      </c>
      <c r="G6" s="61">
        <f t="shared" si="0"/>
        <v>38530.799999999996</v>
      </c>
      <c r="H6">
        <v>372</v>
      </c>
      <c r="I6" s="62">
        <v>0.39729999999999999</v>
      </c>
      <c r="J6">
        <v>108</v>
      </c>
      <c r="K6">
        <v>610</v>
      </c>
      <c r="L6">
        <f t="shared" si="1"/>
        <v>502</v>
      </c>
      <c r="M6">
        <f t="shared" si="2"/>
        <v>264</v>
      </c>
      <c r="N6" s="63">
        <f t="shared" si="3"/>
        <v>0.52071713147410359</v>
      </c>
      <c r="O6" s="62">
        <v>0.39729999999999999</v>
      </c>
      <c r="P6" s="64">
        <v>100</v>
      </c>
      <c r="Q6" s="65">
        <f t="shared" si="13"/>
        <v>8.7250996015936264E-2</v>
      </c>
      <c r="R6" s="65">
        <f t="shared" si="14"/>
        <v>0.78154956175298806</v>
      </c>
      <c r="S6" s="64">
        <f t="shared" si="15"/>
        <v>28526.559003984064</v>
      </c>
      <c r="T6" s="66">
        <f t="shared" si="16"/>
        <v>19968.591302788845</v>
      </c>
      <c r="U6" s="61">
        <f t="shared" si="17"/>
        <v>108</v>
      </c>
      <c r="V6" s="64">
        <f t="shared" si="18"/>
        <v>627.5</v>
      </c>
      <c r="W6" s="64">
        <f t="shared" si="19"/>
        <v>45.25</v>
      </c>
      <c r="X6">
        <f t="shared" si="20"/>
        <v>-396.44933030073287</v>
      </c>
      <c r="Y6" s="64">
        <f t="shared" si="21"/>
        <v>359.84480035380341</v>
      </c>
      <c r="Z6" s="64">
        <f t="shared" si="22"/>
        <v>359.84480035380341</v>
      </c>
      <c r="AA6" s="65">
        <f t="shared" si="23"/>
        <v>0.50134629538454722</v>
      </c>
      <c r="AB6" s="65">
        <f t="shared" si="24"/>
        <v>0.45383454183266936</v>
      </c>
      <c r="AC6" s="64">
        <f t="shared" si="25"/>
        <v>59608.150036294406</v>
      </c>
      <c r="AD6" s="66">
        <f t="shared" si="26"/>
        <v>41725.705025406081</v>
      </c>
      <c r="AE6" s="64">
        <f t="shared" si="27"/>
        <v>38530.799999999996</v>
      </c>
      <c r="AF6" s="64">
        <f t="shared" si="28"/>
        <v>3194.9050254060858</v>
      </c>
      <c r="AG6" s="17" t="s">
        <v>80</v>
      </c>
      <c r="AH6" s="67">
        <f t="shared" si="29"/>
        <v>5521.6535922974772</v>
      </c>
      <c r="AI6" s="67">
        <f t="shared" si="30"/>
        <v>-39121.65359229748</v>
      </c>
      <c r="AJ6" s="67">
        <f t="shared" si="31"/>
        <v>-15121.653592297476</v>
      </c>
      <c r="AK6" s="68">
        <f t="shared" si="32"/>
        <v>-15121.653592297476</v>
      </c>
      <c r="AL6" s="68">
        <f t="shared" si="33"/>
        <v>-21121.653592297476</v>
      </c>
      <c r="AM6" s="69">
        <f t="shared" si="34"/>
        <v>-35926.748566891394</v>
      </c>
      <c r="AN6" s="69">
        <f t="shared" si="35"/>
        <v>-11926.748566891391</v>
      </c>
      <c r="AO6" s="69">
        <f t="shared" si="36"/>
        <v>-11926.748566891391</v>
      </c>
      <c r="AP6" s="69">
        <f t="shared" si="37"/>
        <v>-17926.748566891391</v>
      </c>
      <c r="AQ6" s="23"/>
      <c r="AR6" s="23">
        <f t="shared" si="38"/>
        <v>209</v>
      </c>
      <c r="AS6" s="23" t="str">
        <f t="shared" si="39"/>
        <v>W100</v>
      </c>
      <c r="AT6" s="69">
        <f t="shared" ref="AT6:AT69" si="65">AD6+AI6</f>
        <v>2604.0514331086015</v>
      </c>
      <c r="AU6" s="69">
        <f t="shared" si="40"/>
        <v>-17926.748566891391</v>
      </c>
      <c r="AV6" t="s">
        <v>428</v>
      </c>
      <c r="AW6" t="s">
        <v>429</v>
      </c>
      <c r="AX6" s="64">
        <f t="shared" si="41"/>
        <v>-35926.748566891394</v>
      </c>
      <c r="AY6" s="64">
        <f t="shared" si="42"/>
        <v>-11926.748566891391</v>
      </c>
      <c r="AZ6" s="64">
        <f t="shared" si="43"/>
        <v>-11926.748566891391</v>
      </c>
      <c r="BA6" s="64">
        <f t="shared" si="44"/>
        <v>-17926.748566891391</v>
      </c>
      <c r="BB6" s="23"/>
      <c r="BC6" s="69">
        <v>500000</v>
      </c>
      <c r="BD6" s="23"/>
      <c r="BE6" s="23">
        <v>3</v>
      </c>
      <c r="BF6" s="23" t="str">
        <f t="shared" si="45"/>
        <v>W164</v>
      </c>
      <c r="BG6" s="23" t="str">
        <f t="shared" si="46"/>
        <v>Miami</v>
      </c>
      <c r="BH6" s="23" t="str">
        <f t="shared" si="47"/>
        <v>FL</v>
      </c>
      <c r="BI6" s="69">
        <f t="shared" si="5"/>
        <v>90000</v>
      </c>
      <c r="BJ6" s="69">
        <f t="shared" si="6"/>
        <v>88393.703786419675</v>
      </c>
      <c r="BK6" s="69">
        <f t="shared" si="7"/>
        <v>78371.303786419681</v>
      </c>
      <c r="BL6" s="23" t="str">
        <f t="shared" si="8"/>
        <v>YES</v>
      </c>
      <c r="BM6" s="69">
        <f t="shared" si="48"/>
        <v>342897.98740048957</v>
      </c>
      <c r="BN6" s="69">
        <f t="shared" si="49"/>
        <v>60371.303786419689</v>
      </c>
      <c r="BO6" s="69">
        <f t="shared" si="50"/>
        <v>84371.303786419696</v>
      </c>
      <c r="BP6" s="69">
        <f t="shared" si="51"/>
        <v>84371.303786419696</v>
      </c>
      <c r="BQ6" s="69">
        <f t="shared" si="52"/>
        <v>78371.303786419681</v>
      </c>
      <c r="BR6" s="23"/>
      <c r="BS6" s="23">
        <v>3</v>
      </c>
      <c r="BT6" s="23" t="str">
        <f t="shared" si="53"/>
        <v>W164</v>
      </c>
      <c r="BU6" s="23" t="str">
        <f t="shared" si="54"/>
        <v>Miami</v>
      </c>
      <c r="BV6" s="23" t="str">
        <f t="shared" si="55"/>
        <v>FL</v>
      </c>
      <c r="BW6" s="69">
        <f t="shared" si="56"/>
        <v>90000</v>
      </c>
      <c r="BX6" s="69">
        <f t="shared" si="9"/>
        <v>88393.703786419675</v>
      </c>
      <c r="BY6" s="69">
        <f t="shared" si="10"/>
        <v>78371.303786419681</v>
      </c>
      <c r="BZ6" s="23" t="str">
        <f t="shared" si="11"/>
        <v>YES</v>
      </c>
      <c r="CA6" s="69">
        <f t="shared" ref="CA6:CA25" si="66">BX6+CA5</f>
        <v>342897.98740048957</v>
      </c>
      <c r="CB6" s="69">
        <f t="shared" si="57"/>
        <v>60371.303786419689</v>
      </c>
      <c r="CC6" s="69">
        <f t="shared" si="58"/>
        <v>84371.303786419696</v>
      </c>
      <c r="CD6" s="69">
        <f t="shared" si="59"/>
        <v>84371.303786419696</v>
      </c>
      <c r="CE6" s="69">
        <f t="shared" si="60"/>
        <v>78371.303786419681</v>
      </c>
      <c r="CF6" s="23"/>
      <c r="CG6" s="23"/>
      <c r="CH6" s="23"/>
      <c r="CI6" s="23" t="str">
        <f t="shared" si="61"/>
        <v>W100</v>
      </c>
      <c r="CJ6" s="23" t="str">
        <f t="shared" si="62"/>
        <v>LT</v>
      </c>
      <c r="CK6" s="69">
        <f>G6</f>
        <v>38530.799999999996</v>
      </c>
      <c r="CL6" s="69">
        <f t="shared" si="63"/>
        <v>38530.799999999996</v>
      </c>
      <c r="CM6" s="69">
        <f t="shared" si="64"/>
        <v>38530.799999999996</v>
      </c>
      <c r="CN6" s="23"/>
      <c r="CO6" s="23">
        <v>2</v>
      </c>
      <c r="CP6" s="69">
        <f t="shared" ref="CP6:CP8" si="67">CP5+SUM($CK$4:$CK$247)</f>
        <v>17520585.263999995</v>
      </c>
      <c r="CQ6" s="69">
        <f t="shared" ref="CQ6:CQ8" si="68">CQ5+SUM($CM$4:$CM$247)</f>
        <v>18799923.531505331</v>
      </c>
      <c r="CR6" s="23"/>
      <c r="CS6" s="23"/>
      <c r="CT6" s="23"/>
      <c r="CU6" s="23"/>
      <c r="CV6" s="23"/>
      <c r="CW6" s="23"/>
      <c r="CX6" s="23"/>
      <c r="CY6" s="23"/>
      <c r="CZ6" s="23"/>
      <c r="DA6" s="23"/>
      <c r="DB6" s="23"/>
      <c r="DC6" s="23"/>
      <c r="DD6" s="23"/>
      <c r="DE6" s="23"/>
      <c r="DF6" s="23"/>
      <c r="DG6" s="23"/>
    </row>
    <row r="7" spans="1:111" x14ac:dyDescent="0.25">
      <c r="A7" t="s">
        <v>112</v>
      </c>
      <c r="B7" t="s">
        <v>113</v>
      </c>
      <c r="C7" t="s">
        <v>107</v>
      </c>
      <c r="D7">
        <v>1</v>
      </c>
      <c r="E7">
        <v>1400</v>
      </c>
      <c r="F7">
        <f t="shared" si="12"/>
        <v>0.97299999999999998</v>
      </c>
      <c r="G7" s="61">
        <f t="shared" si="0"/>
        <v>16346.4</v>
      </c>
      <c r="H7">
        <v>302</v>
      </c>
      <c r="I7" s="62">
        <v>0.3644</v>
      </c>
      <c r="J7">
        <v>178</v>
      </c>
      <c r="K7">
        <v>533</v>
      </c>
      <c r="L7">
        <f t="shared" si="1"/>
        <v>355</v>
      </c>
      <c r="M7">
        <f t="shared" si="2"/>
        <v>124</v>
      </c>
      <c r="N7" s="63">
        <f t="shared" si="3"/>
        <v>0.37943661971830989</v>
      </c>
      <c r="O7" s="62">
        <v>0.3644</v>
      </c>
      <c r="P7" s="64">
        <v>100</v>
      </c>
      <c r="Q7" s="65">
        <f t="shared" si="13"/>
        <v>-7.5774647887323965E-2</v>
      </c>
      <c r="R7" s="65">
        <f t="shared" si="14"/>
        <v>0.91056805633802818</v>
      </c>
      <c r="S7" s="64">
        <f t="shared" si="15"/>
        <v>33235.734056338028</v>
      </c>
      <c r="T7" s="66">
        <f t="shared" si="16"/>
        <v>23265.013839436619</v>
      </c>
      <c r="U7" s="61">
        <f t="shared" si="17"/>
        <v>178</v>
      </c>
      <c r="V7" s="64">
        <f t="shared" si="18"/>
        <v>443.75</v>
      </c>
      <c r="W7" s="64">
        <f t="shared" si="19"/>
        <v>133.625</v>
      </c>
      <c r="X7">
        <f t="shared" si="20"/>
        <v>-280.35759413697247</v>
      </c>
      <c r="Y7" s="64">
        <f t="shared" si="21"/>
        <v>305.2846695729088</v>
      </c>
      <c r="Z7" s="64">
        <f t="shared" si="22"/>
        <v>305.2846695729088</v>
      </c>
      <c r="AA7" s="65">
        <f t="shared" si="23"/>
        <v>0.38683869199528742</v>
      </c>
      <c r="AB7" s="65">
        <f t="shared" si="24"/>
        <v>0.54445585915492956</v>
      </c>
      <c r="AC7" s="64">
        <f t="shared" si="25"/>
        <v>60668.1198765886</v>
      </c>
      <c r="AD7" s="66">
        <f t="shared" si="26"/>
        <v>42467.683913612018</v>
      </c>
      <c r="AE7" s="64">
        <f t="shared" si="27"/>
        <v>16346.4</v>
      </c>
      <c r="AF7" s="64">
        <f t="shared" si="28"/>
        <v>26121.283913612016</v>
      </c>
      <c r="AG7" s="54">
        <v>30000</v>
      </c>
      <c r="AH7" s="67">
        <f t="shared" si="29"/>
        <v>6624.212953051644</v>
      </c>
      <c r="AI7" s="67">
        <f t="shared" si="30"/>
        <v>-40224.212953051647</v>
      </c>
      <c r="AJ7" s="67">
        <f t="shared" si="31"/>
        <v>-16224.212953051643</v>
      </c>
      <c r="AK7" s="68">
        <f t="shared" si="32"/>
        <v>-16224.212953051643</v>
      </c>
      <c r="AL7" s="68">
        <f t="shared" si="33"/>
        <v>-22224.212953051643</v>
      </c>
      <c r="AM7" s="69">
        <f t="shared" si="34"/>
        <v>-14102.92903943963</v>
      </c>
      <c r="AN7" s="69">
        <f t="shared" si="35"/>
        <v>9897.0709605603734</v>
      </c>
      <c r="AO7" s="69">
        <f t="shared" si="36"/>
        <v>9897.0709605603734</v>
      </c>
      <c r="AP7" s="69">
        <f t="shared" si="37"/>
        <v>3897.0709605603734</v>
      </c>
      <c r="AR7" s="23">
        <f t="shared" si="38"/>
        <v>52</v>
      </c>
      <c r="AS7" s="23" t="str">
        <f t="shared" si="39"/>
        <v>W101</v>
      </c>
      <c r="AT7" s="69">
        <f t="shared" si="65"/>
        <v>2243.4709605603712</v>
      </c>
      <c r="AU7" s="69">
        <f t="shared" si="40"/>
        <v>3897.0709605603734</v>
      </c>
      <c r="AV7" t="s">
        <v>430</v>
      </c>
      <c r="AW7" t="s">
        <v>431</v>
      </c>
      <c r="AX7" s="64">
        <f t="shared" si="41"/>
        <v>-14102.92903943963</v>
      </c>
      <c r="AY7" s="64">
        <f t="shared" si="42"/>
        <v>9897.0709605603734</v>
      </c>
      <c r="AZ7" s="64">
        <f t="shared" si="43"/>
        <v>9897.0709605603734</v>
      </c>
      <c r="BA7" s="64">
        <f t="shared" si="44"/>
        <v>3897.0709605603734</v>
      </c>
      <c r="BB7" s="23"/>
      <c r="BE7" s="23">
        <v>4</v>
      </c>
      <c r="BF7" s="23" t="str">
        <f t="shared" si="45"/>
        <v>W163</v>
      </c>
      <c r="BG7" s="23" t="str">
        <f t="shared" si="46"/>
        <v>Miami</v>
      </c>
      <c r="BH7" s="23" t="str">
        <f t="shared" si="47"/>
        <v>FL</v>
      </c>
      <c r="BI7" s="69">
        <f t="shared" si="5"/>
        <v>120000</v>
      </c>
      <c r="BJ7" s="69">
        <f t="shared" si="6"/>
        <v>63911.571211677954</v>
      </c>
      <c r="BK7" s="69">
        <f t="shared" si="7"/>
        <v>64397.571211677954</v>
      </c>
      <c r="BL7" s="23" t="str">
        <f t="shared" si="8"/>
        <v>YES</v>
      </c>
      <c r="BM7" s="69">
        <f t="shared" si="48"/>
        <v>406809.55861216754</v>
      </c>
      <c r="BN7" s="69">
        <f t="shared" si="49"/>
        <v>46397.571211677954</v>
      </c>
      <c r="BO7" s="69">
        <f t="shared" si="50"/>
        <v>70397.571211677947</v>
      </c>
      <c r="BP7" s="69">
        <f t="shared" si="51"/>
        <v>70397.571211677947</v>
      </c>
      <c r="BQ7" s="69">
        <f t="shared" si="52"/>
        <v>64397.571211677954</v>
      </c>
      <c r="BS7" s="23">
        <v>4</v>
      </c>
      <c r="BT7" s="23" t="str">
        <f t="shared" si="53"/>
        <v>W163</v>
      </c>
      <c r="BU7" s="23" t="str">
        <f t="shared" si="54"/>
        <v>Miami</v>
      </c>
      <c r="BV7" s="23" t="str">
        <f t="shared" si="55"/>
        <v>FL</v>
      </c>
      <c r="BW7" s="69">
        <f t="shared" si="56"/>
        <v>120000</v>
      </c>
      <c r="BX7" s="69">
        <f t="shared" si="9"/>
        <v>63911.571211677954</v>
      </c>
      <c r="BY7" s="69">
        <f t="shared" si="10"/>
        <v>64397.571211677954</v>
      </c>
      <c r="BZ7" s="23" t="str">
        <f t="shared" si="11"/>
        <v>YES</v>
      </c>
      <c r="CA7" s="69">
        <f t="shared" si="66"/>
        <v>406809.55861216754</v>
      </c>
      <c r="CB7" s="69">
        <f t="shared" si="57"/>
        <v>46397.571211677954</v>
      </c>
      <c r="CC7" s="69">
        <f t="shared" si="58"/>
        <v>70397.571211677947</v>
      </c>
      <c r="CD7" s="69">
        <f t="shared" si="59"/>
        <v>70397.571211677947</v>
      </c>
      <c r="CE7" s="69">
        <f t="shared" si="60"/>
        <v>64397.571211677954</v>
      </c>
      <c r="CI7" s="23" t="str">
        <f t="shared" si="61"/>
        <v>W101</v>
      </c>
      <c r="CJ7" s="23" t="str">
        <f t="shared" si="62"/>
        <v>LT</v>
      </c>
      <c r="CK7" s="69">
        <f>G7</f>
        <v>16346.4</v>
      </c>
      <c r="CL7" s="69">
        <f t="shared" si="63"/>
        <v>16346.4</v>
      </c>
      <c r="CM7" s="69">
        <f t="shared" si="64"/>
        <v>16346.4</v>
      </c>
      <c r="CO7" s="77">
        <v>3</v>
      </c>
      <c r="CP7" s="69">
        <f t="shared" si="67"/>
        <v>23360780.351999994</v>
      </c>
      <c r="CQ7" s="69">
        <f t="shared" si="68"/>
        <v>25034564.708673775</v>
      </c>
    </row>
    <row r="8" spans="1:111" x14ac:dyDescent="0.25">
      <c r="A8" t="s">
        <v>114</v>
      </c>
      <c r="B8" t="s">
        <v>113</v>
      </c>
      <c r="C8" t="s">
        <v>107</v>
      </c>
      <c r="D8">
        <v>2</v>
      </c>
      <c r="E8">
        <v>2000</v>
      </c>
      <c r="F8">
        <f t="shared" si="12"/>
        <v>0.97299999999999998</v>
      </c>
      <c r="G8" s="61">
        <f t="shared" si="0"/>
        <v>23352</v>
      </c>
      <c r="H8">
        <v>429</v>
      </c>
      <c r="I8" s="62">
        <v>0.41099999999999998</v>
      </c>
      <c r="J8">
        <v>221</v>
      </c>
      <c r="K8">
        <v>617</v>
      </c>
      <c r="L8">
        <f t="shared" si="1"/>
        <v>396</v>
      </c>
      <c r="M8">
        <f t="shared" si="2"/>
        <v>208</v>
      </c>
      <c r="N8" s="63">
        <f t="shared" si="3"/>
        <v>0.52020202020202022</v>
      </c>
      <c r="O8" s="62">
        <v>0.41099999999999998</v>
      </c>
      <c r="P8" s="64">
        <v>100</v>
      </c>
      <c r="Q8" s="65">
        <f t="shared" si="13"/>
        <v>-0.14444444444444446</v>
      </c>
      <c r="R8" s="65">
        <f t="shared" si="14"/>
        <v>0.9649133333333334</v>
      </c>
      <c r="S8" s="64">
        <f t="shared" si="15"/>
        <v>35219.33666666667</v>
      </c>
      <c r="T8" s="66">
        <f t="shared" si="16"/>
        <v>24653.535666666667</v>
      </c>
      <c r="U8" s="61">
        <f t="shared" si="17"/>
        <v>221</v>
      </c>
      <c r="V8" s="64">
        <f t="shared" si="18"/>
        <v>495</v>
      </c>
      <c r="W8" s="64">
        <f t="shared" si="19"/>
        <v>171.5</v>
      </c>
      <c r="X8">
        <f t="shared" si="20"/>
        <v>-312.73692191053829</v>
      </c>
      <c r="Y8" s="64">
        <f t="shared" si="21"/>
        <v>351.76402577710388</v>
      </c>
      <c r="Z8" s="64">
        <f t="shared" si="22"/>
        <v>351.76402577710388</v>
      </c>
      <c r="AA8" s="65">
        <f t="shared" si="23"/>
        <v>0.36416974904465432</v>
      </c>
      <c r="AB8" s="65">
        <f t="shared" si="24"/>
        <v>0.56239606060606062</v>
      </c>
      <c r="AC8" s="64">
        <f t="shared" si="25"/>
        <v>72208.206361389777</v>
      </c>
      <c r="AD8" s="66">
        <f t="shared" si="26"/>
        <v>50545.744452972838</v>
      </c>
      <c r="AE8" s="64">
        <f t="shared" si="27"/>
        <v>23352</v>
      </c>
      <c r="AF8" s="64">
        <f t="shared" si="28"/>
        <v>27193.744452972838</v>
      </c>
      <c r="AG8" s="54" t="s">
        <v>81</v>
      </c>
      <c r="AH8" s="67">
        <f t="shared" si="29"/>
        <v>6842.4854040404043</v>
      </c>
      <c r="AI8" s="67">
        <f t="shared" si="30"/>
        <v>-40442.485404040402</v>
      </c>
      <c r="AJ8" s="67">
        <f t="shared" si="31"/>
        <v>-16442.485404040402</v>
      </c>
      <c r="AK8" s="68">
        <f t="shared" si="32"/>
        <v>-16442.485404040402</v>
      </c>
      <c r="AL8" s="68">
        <f t="shared" si="33"/>
        <v>-22442.485404040402</v>
      </c>
      <c r="AM8" s="69">
        <f t="shared" si="34"/>
        <v>-13248.740951067564</v>
      </c>
      <c r="AN8" s="69">
        <f t="shared" si="35"/>
        <v>10751.259048932436</v>
      </c>
      <c r="AO8" s="69">
        <f t="shared" si="36"/>
        <v>10751.259048932436</v>
      </c>
      <c r="AP8" s="69">
        <f t="shared" si="37"/>
        <v>4751.2590489324357</v>
      </c>
      <c r="AR8" s="23">
        <f t="shared" si="38"/>
        <v>47</v>
      </c>
      <c r="AS8" s="23" t="str">
        <f t="shared" si="39"/>
        <v>W102</v>
      </c>
      <c r="AT8" s="69">
        <f t="shared" si="65"/>
        <v>10103.259048932436</v>
      </c>
      <c r="AU8" s="69">
        <f t="shared" si="40"/>
        <v>4751.2590489324357</v>
      </c>
      <c r="AV8" t="s">
        <v>430</v>
      </c>
      <c r="AW8" t="s">
        <v>431</v>
      </c>
      <c r="AX8" s="64">
        <f t="shared" si="41"/>
        <v>-13248.740951067564</v>
      </c>
      <c r="AY8" s="64">
        <f t="shared" si="42"/>
        <v>10751.259048932436</v>
      </c>
      <c r="AZ8" s="64">
        <f t="shared" si="43"/>
        <v>10751.259048932436</v>
      </c>
      <c r="BA8" s="64">
        <f t="shared" si="44"/>
        <v>4751.2590489324357</v>
      </c>
      <c r="BE8" s="23">
        <v>5</v>
      </c>
      <c r="BF8" s="23" t="str">
        <f t="shared" si="45"/>
        <v>W107</v>
      </c>
      <c r="BG8" s="23" t="str">
        <f t="shared" si="46"/>
        <v>Austin</v>
      </c>
      <c r="BH8" s="23" t="str">
        <f t="shared" si="47"/>
        <v>TX</v>
      </c>
      <c r="BI8" s="69">
        <f t="shared" si="5"/>
        <v>150000</v>
      </c>
      <c r="BJ8" s="69">
        <f t="shared" si="6"/>
        <v>57999.84187952536</v>
      </c>
      <c r="BK8" s="69">
        <f t="shared" si="7"/>
        <v>54983.041879525357</v>
      </c>
      <c r="BL8" s="23" t="str">
        <f t="shared" si="8"/>
        <v>YES</v>
      </c>
      <c r="BM8" s="69">
        <f t="shared" si="48"/>
        <v>464809.40049169288</v>
      </c>
      <c r="BN8" s="69">
        <f t="shared" si="49"/>
        <v>36983.041879525357</v>
      </c>
      <c r="BO8" s="69">
        <f t="shared" si="50"/>
        <v>60983.041879525357</v>
      </c>
      <c r="BP8" s="69">
        <f t="shared" si="51"/>
        <v>60983.041879525357</v>
      </c>
      <c r="BQ8" s="69">
        <f t="shared" si="52"/>
        <v>54983.041879525357</v>
      </c>
      <c r="BS8" s="23">
        <v>5</v>
      </c>
      <c r="BT8" s="23" t="str">
        <f t="shared" si="53"/>
        <v>W107</v>
      </c>
      <c r="BU8" s="23" t="str">
        <f t="shared" si="54"/>
        <v>Austin</v>
      </c>
      <c r="BV8" s="23" t="str">
        <f t="shared" si="55"/>
        <v>TX</v>
      </c>
      <c r="BW8" s="69">
        <f t="shared" si="56"/>
        <v>150000</v>
      </c>
      <c r="BX8" s="69">
        <f t="shared" si="9"/>
        <v>57999.84187952536</v>
      </c>
      <c r="BY8" s="69">
        <f t="shared" si="10"/>
        <v>54983.041879525357</v>
      </c>
      <c r="BZ8" s="23" t="str">
        <f t="shared" si="11"/>
        <v>YES</v>
      </c>
      <c r="CA8" s="69">
        <f t="shared" si="66"/>
        <v>464809.40049169288</v>
      </c>
      <c r="CB8" s="69">
        <f t="shared" si="57"/>
        <v>36983.041879525357</v>
      </c>
      <c r="CC8" s="69">
        <f t="shared" si="58"/>
        <v>60983.041879525357</v>
      </c>
      <c r="CD8" s="69">
        <f t="shared" si="59"/>
        <v>60983.041879525357</v>
      </c>
      <c r="CE8" s="69">
        <f t="shared" si="60"/>
        <v>54983.041879525357</v>
      </c>
      <c r="CI8" s="23" t="str">
        <f t="shared" si="61"/>
        <v>W102</v>
      </c>
      <c r="CJ8" s="23" t="str">
        <f t="shared" si="62"/>
        <v>LT</v>
      </c>
      <c r="CK8" s="69">
        <f>G8</f>
        <v>23352</v>
      </c>
      <c r="CL8" s="69">
        <f t="shared" si="63"/>
        <v>23352</v>
      </c>
      <c r="CM8" s="69">
        <f t="shared" si="64"/>
        <v>23352</v>
      </c>
      <c r="CO8" s="77">
        <v>4</v>
      </c>
      <c r="CP8" s="69">
        <f t="shared" si="67"/>
        <v>29200975.439999994</v>
      </c>
      <c r="CQ8" s="69">
        <f t="shared" si="68"/>
        <v>31269205.885842219</v>
      </c>
    </row>
    <row r="9" spans="1:111" x14ac:dyDescent="0.25">
      <c r="A9" t="s">
        <v>115</v>
      </c>
      <c r="B9" t="s">
        <v>113</v>
      </c>
      <c r="C9" t="s">
        <v>116</v>
      </c>
      <c r="D9">
        <v>1</v>
      </c>
      <c r="E9">
        <v>1600</v>
      </c>
      <c r="F9">
        <f t="shared" si="12"/>
        <v>0.97299999999999998</v>
      </c>
      <c r="G9" s="61">
        <f t="shared" si="0"/>
        <v>18681.599999999999</v>
      </c>
      <c r="H9">
        <v>380</v>
      </c>
      <c r="I9" s="62">
        <v>0.41099999999999998</v>
      </c>
      <c r="J9">
        <v>202</v>
      </c>
      <c r="K9">
        <v>646</v>
      </c>
      <c r="L9">
        <f t="shared" si="1"/>
        <v>444</v>
      </c>
      <c r="M9">
        <f t="shared" si="2"/>
        <v>178</v>
      </c>
      <c r="N9" s="63">
        <f t="shared" si="3"/>
        <v>0.42072072072072075</v>
      </c>
      <c r="O9" s="62">
        <v>0.41099999999999998</v>
      </c>
      <c r="P9" s="64">
        <v>100</v>
      </c>
      <c r="Q9" s="65">
        <f t="shared" si="13"/>
        <v>-8.3783783783783788E-2</v>
      </c>
      <c r="R9" s="65">
        <f t="shared" si="14"/>
        <v>0.91690648648648654</v>
      </c>
      <c r="S9" s="64">
        <f t="shared" si="15"/>
        <v>33467.086756756762</v>
      </c>
      <c r="T9" s="66">
        <f t="shared" si="16"/>
        <v>23426.960729729733</v>
      </c>
      <c r="U9" s="61">
        <f t="shared" si="17"/>
        <v>202</v>
      </c>
      <c r="V9" s="64">
        <f t="shared" si="18"/>
        <v>555</v>
      </c>
      <c r="W9" s="64">
        <f t="shared" si="19"/>
        <v>146.5</v>
      </c>
      <c r="X9">
        <f t="shared" si="20"/>
        <v>-350.64442759666412</v>
      </c>
      <c r="Y9" s="64">
        <f t="shared" si="21"/>
        <v>371.50815011372248</v>
      </c>
      <c r="Z9" s="64">
        <f t="shared" si="22"/>
        <v>371.50815011372248</v>
      </c>
      <c r="AA9" s="65">
        <f t="shared" si="23"/>
        <v>0.40542009029499548</v>
      </c>
      <c r="AB9" s="65">
        <f t="shared" si="24"/>
        <v>0.5297505405405406</v>
      </c>
      <c r="AC9" s="64">
        <f t="shared" si="25"/>
        <v>71834.424818355692</v>
      </c>
      <c r="AD9" s="66">
        <f t="shared" si="26"/>
        <v>50284.097372848984</v>
      </c>
      <c r="AE9" s="64">
        <f t="shared" si="27"/>
        <v>18681.599999999999</v>
      </c>
      <c r="AF9" s="64">
        <f t="shared" si="28"/>
        <v>31602.497372848986</v>
      </c>
      <c r="AG9" s="55">
        <v>5</v>
      </c>
      <c r="AH9" s="67">
        <f t="shared" si="29"/>
        <v>6445.2982432432445</v>
      </c>
      <c r="AI9" s="67">
        <f t="shared" si="30"/>
        <v>-40045.298243243247</v>
      </c>
      <c r="AJ9" s="67">
        <f t="shared" si="31"/>
        <v>-16045.298243243244</v>
      </c>
      <c r="AK9" s="68">
        <f t="shared" si="32"/>
        <v>-16045.298243243244</v>
      </c>
      <c r="AL9" s="68">
        <f t="shared" si="33"/>
        <v>-22045.298243243244</v>
      </c>
      <c r="AM9" s="69">
        <f t="shared" si="34"/>
        <v>-8442.8008703942614</v>
      </c>
      <c r="AN9" s="69">
        <f t="shared" si="35"/>
        <v>15557.199129605742</v>
      </c>
      <c r="AO9" s="69">
        <f t="shared" si="36"/>
        <v>15557.199129605742</v>
      </c>
      <c r="AP9" s="69">
        <f t="shared" si="37"/>
        <v>9557.1991296057422</v>
      </c>
      <c r="AR9" s="23">
        <f t="shared" si="38"/>
        <v>33</v>
      </c>
      <c r="AS9" s="23" t="str">
        <f t="shared" si="39"/>
        <v>W103</v>
      </c>
      <c r="AT9" s="69">
        <f t="shared" si="65"/>
        <v>10238.799129605737</v>
      </c>
      <c r="AU9" s="69">
        <f t="shared" si="40"/>
        <v>9557.1991296057422</v>
      </c>
      <c r="AV9" t="s">
        <v>430</v>
      </c>
      <c r="AW9" t="s">
        <v>431</v>
      </c>
      <c r="AX9" s="64">
        <f t="shared" si="41"/>
        <v>-8442.8008703942614</v>
      </c>
      <c r="AY9" s="64">
        <f t="shared" si="42"/>
        <v>15557.199129605742</v>
      </c>
      <c r="AZ9" s="64">
        <f t="shared" si="43"/>
        <v>15557.199129605742</v>
      </c>
      <c r="BA9" s="64">
        <f t="shared" si="44"/>
        <v>9557.1991296057422</v>
      </c>
      <c r="BE9" s="23">
        <v>6</v>
      </c>
      <c r="BF9" s="23" t="str">
        <f t="shared" si="45"/>
        <v>W120</v>
      </c>
      <c r="BG9" s="23" t="str">
        <f t="shared" si="46"/>
        <v>Austin</v>
      </c>
      <c r="BH9" s="23" t="str">
        <f t="shared" si="47"/>
        <v>TX</v>
      </c>
      <c r="BI9" s="69">
        <f t="shared" si="5"/>
        <v>180000</v>
      </c>
      <c r="BJ9" s="69">
        <f t="shared" si="6"/>
        <v>47252.165051474469</v>
      </c>
      <c r="BK9" s="69">
        <f t="shared" si="7"/>
        <v>46570.565051474463</v>
      </c>
      <c r="BL9" s="23" t="str">
        <f t="shared" si="8"/>
        <v>YES</v>
      </c>
      <c r="BM9" s="69">
        <f t="shared" si="48"/>
        <v>512061.56554316735</v>
      </c>
      <c r="BN9" s="69">
        <f t="shared" si="49"/>
        <v>28570.565051474463</v>
      </c>
      <c r="BO9" s="69">
        <f t="shared" si="50"/>
        <v>52570.565051474463</v>
      </c>
      <c r="BP9" s="69">
        <f t="shared" si="51"/>
        <v>52570.565051474463</v>
      </c>
      <c r="BQ9" s="69">
        <f t="shared" si="52"/>
        <v>46570.565051474463</v>
      </c>
      <c r="BS9" s="23">
        <v>6</v>
      </c>
      <c r="BT9" s="23" t="str">
        <f t="shared" si="53"/>
        <v>W120</v>
      </c>
      <c r="BU9" s="23" t="str">
        <f t="shared" si="54"/>
        <v>Austin</v>
      </c>
      <c r="BV9" s="23" t="str">
        <f t="shared" si="55"/>
        <v>TX</v>
      </c>
      <c r="BW9" s="69">
        <f t="shared" si="56"/>
        <v>180000</v>
      </c>
      <c r="BX9" s="69">
        <f t="shared" si="9"/>
        <v>47252.165051474469</v>
      </c>
      <c r="BY9" s="69">
        <f t="shared" si="10"/>
        <v>46570.565051474463</v>
      </c>
      <c r="BZ9" s="23" t="str">
        <f t="shared" si="11"/>
        <v>YES</v>
      </c>
      <c r="CA9" s="69">
        <f t="shared" si="66"/>
        <v>512061.56554316735</v>
      </c>
      <c r="CB9" s="69">
        <f t="shared" si="57"/>
        <v>28570.565051474463</v>
      </c>
      <c r="CC9" s="69">
        <f t="shared" si="58"/>
        <v>52570.565051474463</v>
      </c>
      <c r="CD9" s="69">
        <f t="shared" si="59"/>
        <v>52570.565051474463</v>
      </c>
      <c r="CE9" s="69">
        <f t="shared" si="60"/>
        <v>46570.565051474463</v>
      </c>
      <c r="CI9" s="23" t="str">
        <f t="shared" si="61"/>
        <v>W103</v>
      </c>
      <c r="CJ9" s="23" t="str">
        <f t="shared" si="62"/>
        <v>LT</v>
      </c>
      <c r="CK9" s="69">
        <f>G9</f>
        <v>18681.599999999999</v>
      </c>
      <c r="CL9" s="69">
        <f t="shared" si="63"/>
        <v>18681.599999999999</v>
      </c>
      <c r="CM9" s="69">
        <f t="shared" si="64"/>
        <v>18681.599999999999</v>
      </c>
    </row>
    <row r="10" spans="1:111" x14ac:dyDescent="0.25">
      <c r="A10" t="s">
        <v>117</v>
      </c>
      <c r="B10" t="s">
        <v>113</v>
      </c>
      <c r="C10" t="s">
        <v>116</v>
      </c>
      <c r="D10">
        <v>2</v>
      </c>
      <c r="E10">
        <v>2800</v>
      </c>
      <c r="F10">
        <f t="shared" si="12"/>
        <v>0.97299999999999998</v>
      </c>
      <c r="G10" s="61">
        <f t="shared" si="0"/>
        <v>32692.799999999999</v>
      </c>
      <c r="H10">
        <v>374</v>
      </c>
      <c r="I10" s="62">
        <v>0.52600000000000002</v>
      </c>
      <c r="J10">
        <v>197</v>
      </c>
      <c r="K10">
        <v>639</v>
      </c>
      <c r="L10">
        <f t="shared" si="1"/>
        <v>442</v>
      </c>
      <c r="M10">
        <f t="shared" si="2"/>
        <v>177</v>
      </c>
      <c r="N10" s="63">
        <f t="shared" si="3"/>
        <v>0.42036199095022619</v>
      </c>
      <c r="O10" s="62">
        <v>0.52600000000000002</v>
      </c>
      <c r="P10" s="64">
        <v>100</v>
      </c>
      <c r="Q10" s="65">
        <f t="shared" si="13"/>
        <v>-7.5565610859728516E-2</v>
      </c>
      <c r="R10" s="65">
        <f t="shared" si="14"/>
        <v>0.91040262443438913</v>
      </c>
      <c r="S10" s="64">
        <f t="shared" si="15"/>
        <v>33229.6957918552</v>
      </c>
      <c r="T10" s="66">
        <f t="shared" si="16"/>
        <v>23260.787054298638</v>
      </c>
      <c r="U10" s="61">
        <f t="shared" si="17"/>
        <v>197</v>
      </c>
      <c r="V10" s="64">
        <f t="shared" si="18"/>
        <v>552.5</v>
      </c>
      <c r="W10" s="64">
        <f t="shared" si="19"/>
        <v>141.75</v>
      </c>
      <c r="X10">
        <f t="shared" si="20"/>
        <v>-349.06494819307557</v>
      </c>
      <c r="Y10" s="64">
        <f t="shared" si="21"/>
        <v>367.78964493303005</v>
      </c>
      <c r="Z10" s="64">
        <f t="shared" si="22"/>
        <v>367.78964493303005</v>
      </c>
      <c r="AA10" s="65">
        <f t="shared" si="23"/>
        <v>0.40912152929055212</v>
      </c>
      <c r="AB10" s="65">
        <f t="shared" si="24"/>
        <v>0.526821221719457</v>
      </c>
      <c r="AC10" s="64">
        <f t="shared" si="25"/>
        <v>70722.177378975233</v>
      </c>
      <c r="AD10" s="66">
        <f t="shared" si="26"/>
        <v>49505.524165282659</v>
      </c>
      <c r="AE10" s="64">
        <f t="shared" si="27"/>
        <v>32692.799999999999</v>
      </c>
      <c r="AF10" s="64">
        <f t="shared" si="28"/>
        <v>16812.72416528266</v>
      </c>
      <c r="AG10" s="53"/>
      <c r="AH10" s="67">
        <f t="shared" si="29"/>
        <v>6409.6581975867266</v>
      </c>
      <c r="AI10" s="67">
        <f t="shared" si="30"/>
        <v>-40009.65819758673</v>
      </c>
      <c r="AJ10" s="67">
        <f t="shared" si="31"/>
        <v>-16009.658197586727</v>
      </c>
      <c r="AK10" s="68">
        <f t="shared" si="32"/>
        <v>-16009.658197586727</v>
      </c>
      <c r="AL10" s="68">
        <f t="shared" si="33"/>
        <v>-22009.658197586727</v>
      </c>
      <c r="AM10" s="69">
        <f t="shared" si="34"/>
        <v>-23196.934032304071</v>
      </c>
      <c r="AN10" s="69">
        <f t="shared" si="35"/>
        <v>803.06596769593307</v>
      </c>
      <c r="AO10" s="69">
        <f t="shared" si="36"/>
        <v>803.06596769593307</v>
      </c>
      <c r="AP10" s="69">
        <f t="shared" si="37"/>
        <v>-5196.9340323040669</v>
      </c>
      <c r="AR10" s="23">
        <f t="shared" si="38"/>
        <v>108</v>
      </c>
      <c r="AS10" s="23" t="str">
        <f t="shared" si="39"/>
        <v>W104</v>
      </c>
      <c r="AT10" s="69">
        <f t="shared" si="65"/>
        <v>9495.8659676959287</v>
      </c>
      <c r="AU10" s="69">
        <f t="shared" si="40"/>
        <v>-5196.9340323040669</v>
      </c>
      <c r="AV10" t="s">
        <v>430</v>
      </c>
      <c r="AW10" t="s">
        <v>431</v>
      </c>
      <c r="AX10" s="64">
        <f t="shared" si="41"/>
        <v>-23196.934032304071</v>
      </c>
      <c r="AY10" s="64">
        <f t="shared" si="42"/>
        <v>803.06596769593307</v>
      </c>
      <c r="AZ10" s="64">
        <f t="shared" si="43"/>
        <v>803.06596769593307</v>
      </c>
      <c r="BA10" s="64">
        <f t="shared" si="44"/>
        <v>-5196.9340323040669</v>
      </c>
      <c r="BE10" s="23">
        <v>7</v>
      </c>
      <c r="BF10" s="23" t="str">
        <f t="shared" si="45"/>
        <v>W108</v>
      </c>
      <c r="BG10" s="23" t="str">
        <f t="shared" si="46"/>
        <v>Austin</v>
      </c>
      <c r="BH10" s="23" t="str">
        <f t="shared" si="47"/>
        <v>TX</v>
      </c>
      <c r="BI10" s="69">
        <f t="shared" si="5"/>
        <v>210000</v>
      </c>
      <c r="BJ10" s="69">
        <f t="shared" si="6"/>
        <v>63878.937655961752</v>
      </c>
      <c r="BK10" s="69">
        <f t="shared" si="7"/>
        <v>44515.737655961755</v>
      </c>
      <c r="BL10" s="23" t="str">
        <f t="shared" si="8"/>
        <v>YES</v>
      </c>
      <c r="BM10" s="69">
        <f t="shared" si="48"/>
        <v>575940.50319912913</v>
      </c>
      <c r="BN10" s="69">
        <f t="shared" si="49"/>
        <v>26515.737655961755</v>
      </c>
      <c r="BO10" s="69">
        <f t="shared" si="50"/>
        <v>50515.737655961755</v>
      </c>
      <c r="BP10" s="69">
        <f t="shared" si="51"/>
        <v>50515.737655961755</v>
      </c>
      <c r="BQ10" s="69">
        <f t="shared" si="52"/>
        <v>44515.737655961755</v>
      </c>
      <c r="BS10" s="23">
        <v>7</v>
      </c>
      <c r="BT10" s="23" t="str">
        <f t="shared" si="53"/>
        <v>W108</v>
      </c>
      <c r="BU10" s="23" t="str">
        <f t="shared" si="54"/>
        <v>Austin</v>
      </c>
      <c r="BV10" s="23" t="str">
        <f t="shared" si="55"/>
        <v>TX</v>
      </c>
      <c r="BW10" s="69">
        <f t="shared" si="56"/>
        <v>210000</v>
      </c>
      <c r="BX10" s="69">
        <f t="shared" si="9"/>
        <v>63878.937655961752</v>
      </c>
      <c r="BY10" s="69">
        <f t="shared" si="10"/>
        <v>44515.737655961755</v>
      </c>
      <c r="BZ10" s="23" t="str">
        <f t="shared" si="11"/>
        <v>YES</v>
      </c>
      <c r="CA10" s="69">
        <f t="shared" si="66"/>
        <v>575940.50319912913</v>
      </c>
      <c r="CB10" s="69">
        <f t="shared" si="57"/>
        <v>26515.737655961755</v>
      </c>
      <c r="CC10" s="69">
        <f t="shared" si="58"/>
        <v>50515.737655961755</v>
      </c>
      <c r="CD10" s="69">
        <f t="shared" si="59"/>
        <v>50515.737655961755</v>
      </c>
      <c r="CE10" s="69">
        <f t="shared" si="60"/>
        <v>44515.737655961755</v>
      </c>
      <c r="CI10" s="23" t="str">
        <f t="shared" si="61"/>
        <v>W104</v>
      </c>
      <c r="CJ10" s="23" t="str">
        <f t="shared" si="62"/>
        <v>LT</v>
      </c>
      <c r="CK10" s="69">
        <f>G10</f>
        <v>32692.799999999999</v>
      </c>
      <c r="CL10" s="69">
        <f t="shared" si="63"/>
        <v>32692.799999999999</v>
      </c>
      <c r="CM10" s="69">
        <f t="shared" si="64"/>
        <v>32692.799999999999</v>
      </c>
    </row>
    <row r="11" spans="1:111" x14ac:dyDescent="0.25">
      <c r="A11" t="s">
        <v>118</v>
      </c>
      <c r="B11" t="s">
        <v>119</v>
      </c>
      <c r="C11" t="s">
        <v>107</v>
      </c>
      <c r="D11">
        <v>1</v>
      </c>
      <c r="E11">
        <v>1100</v>
      </c>
      <c r="F11">
        <f t="shared" si="12"/>
        <v>0.97299999999999998</v>
      </c>
      <c r="G11" s="61">
        <f t="shared" si="0"/>
        <v>12843.6</v>
      </c>
      <c r="H11">
        <v>386</v>
      </c>
      <c r="I11" s="62">
        <v>0.43290000000000001</v>
      </c>
      <c r="J11">
        <v>114</v>
      </c>
      <c r="K11">
        <v>477</v>
      </c>
      <c r="L11">
        <f t="shared" si="1"/>
        <v>363</v>
      </c>
      <c r="M11">
        <f t="shared" si="2"/>
        <v>272</v>
      </c>
      <c r="N11" s="63">
        <f t="shared" si="3"/>
        <v>0.69944903581267226</v>
      </c>
      <c r="O11" s="62">
        <v>0.43290000000000001</v>
      </c>
      <c r="P11" s="64">
        <v>100</v>
      </c>
      <c r="Q11" s="65">
        <f t="shared" si="13"/>
        <v>6.9146005509641881E-2</v>
      </c>
      <c r="R11" s="65">
        <f t="shared" si="14"/>
        <v>0.79587785123966948</v>
      </c>
      <c r="S11" s="64">
        <f t="shared" si="15"/>
        <v>29049.541570247937</v>
      </c>
      <c r="T11" s="66">
        <f t="shared" si="16"/>
        <v>20334.679099173554</v>
      </c>
      <c r="U11" s="61">
        <f t="shared" si="17"/>
        <v>114</v>
      </c>
      <c r="V11" s="64">
        <f t="shared" si="18"/>
        <v>453.75</v>
      </c>
      <c r="W11" s="64">
        <f t="shared" si="19"/>
        <v>68.625</v>
      </c>
      <c r="X11">
        <f t="shared" si="20"/>
        <v>-286.67551175132678</v>
      </c>
      <c r="Y11" s="64">
        <f t="shared" si="21"/>
        <v>278.15869029567858</v>
      </c>
      <c r="Z11" s="64">
        <f t="shared" si="22"/>
        <v>278.15869029567858</v>
      </c>
      <c r="AA11" s="65">
        <f t="shared" si="23"/>
        <v>0.46178223756623377</v>
      </c>
      <c r="AB11" s="65">
        <f t="shared" si="24"/>
        <v>0.48514553719008263</v>
      </c>
      <c r="AC11" s="64">
        <f t="shared" si="25"/>
        <v>49255.818238069187</v>
      </c>
      <c r="AD11" s="66">
        <f t="shared" si="26"/>
        <v>34479.072766648431</v>
      </c>
      <c r="AE11" s="64">
        <f t="shared" si="27"/>
        <v>12843.6</v>
      </c>
      <c r="AF11" s="64">
        <f t="shared" si="28"/>
        <v>21635.472766648432</v>
      </c>
      <c r="AG11" s="17" t="s">
        <v>82</v>
      </c>
      <c r="AH11" s="67">
        <f t="shared" si="29"/>
        <v>5902.604035812672</v>
      </c>
      <c r="AI11" s="67">
        <f t="shared" si="30"/>
        <v>-39502.60403581267</v>
      </c>
      <c r="AJ11" s="67">
        <f t="shared" si="31"/>
        <v>-15502.604035812672</v>
      </c>
      <c r="AK11" s="68">
        <f t="shared" si="32"/>
        <v>-15502.604035812672</v>
      </c>
      <c r="AL11" s="68">
        <f t="shared" si="33"/>
        <v>-21502.60403581267</v>
      </c>
      <c r="AM11" s="69">
        <f t="shared" si="34"/>
        <v>-17867.131269164238</v>
      </c>
      <c r="AN11" s="69">
        <f t="shared" si="35"/>
        <v>6132.8687308357603</v>
      </c>
      <c r="AO11" s="69">
        <f t="shared" si="36"/>
        <v>6132.8687308357603</v>
      </c>
      <c r="AP11" s="69">
        <f t="shared" si="37"/>
        <v>132.86873083576211</v>
      </c>
      <c r="AR11" s="23">
        <f t="shared" si="38"/>
        <v>74</v>
      </c>
      <c r="AS11" s="23" t="str">
        <f t="shared" si="39"/>
        <v>W105</v>
      </c>
      <c r="AT11" s="69">
        <f t="shared" si="65"/>
        <v>-5023.5312691642393</v>
      </c>
      <c r="AU11" s="69">
        <f t="shared" si="40"/>
        <v>132.86873083576211</v>
      </c>
      <c r="AV11" t="s">
        <v>430</v>
      </c>
      <c r="AW11" t="s">
        <v>431</v>
      </c>
      <c r="AX11" s="64">
        <f t="shared" si="41"/>
        <v>-17867.131269164238</v>
      </c>
      <c r="AY11" s="64">
        <f t="shared" si="42"/>
        <v>6132.8687308357603</v>
      </c>
      <c r="AZ11" s="64">
        <f t="shared" si="43"/>
        <v>6132.8687308357603</v>
      </c>
      <c r="BA11" s="64">
        <f t="shared" si="44"/>
        <v>132.86873083576211</v>
      </c>
      <c r="BE11" s="23">
        <v>8</v>
      </c>
      <c r="BF11" s="23" t="str">
        <f t="shared" si="45"/>
        <v>W67</v>
      </c>
      <c r="BG11" s="23" t="str">
        <f t="shared" si="46"/>
        <v>Palo Alto</v>
      </c>
      <c r="BH11" s="23" t="str">
        <f t="shared" si="47"/>
        <v>CA</v>
      </c>
      <c r="BI11" s="69">
        <f t="shared" si="5"/>
        <v>240000</v>
      </c>
      <c r="BJ11" s="69">
        <f t="shared" si="6"/>
        <v>74725.888360625191</v>
      </c>
      <c r="BK11" s="69">
        <f t="shared" si="7"/>
        <v>40183.888360625198</v>
      </c>
      <c r="BL11" s="23" t="str">
        <f t="shared" si="8"/>
        <v>YES</v>
      </c>
      <c r="BM11" s="69">
        <f t="shared" si="48"/>
        <v>650666.39155975427</v>
      </c>
      <c r="BN11" s="69">
        <f t="shared" si="49"/>
        <v>22183.888360625198</v>
      </c>
      <c r="BO11" s="69">
        <f t="shared" si="50"/>
        <v>46183.888360625198</v>
      </c>
      <c r="BP11" s="69">
        <f t="shared" si="51"/>
        <v>46183.888360625198</v>
      </c>
      <c r="BQ11" s="69">
        <f t="shared" si="52"/>
        <v>40183.888360625198</v>
      </c>
      <c r="BS11" s="23">
        <v>10</v>
      </c>
      <c r="BT11" s="23" t="str">
        <f t="shared" ref="BT11:BT25" si="69">VLOOKUP(BS11,$AR$4:$AS$247,2,FALSE)</f>
        <v>W152</v>
      </c>
      <c r="BU11" s="23" t="str">
        <f t="shared" ref="BU11:BU25" si="70">VLOOKUP(BS11,$AR$4:$AW$247,5,FALSE)</f>
        <v>Miami</v>
      </c>
      <c r="BV11" s="23" t="str">
        <f t="shared" ref="BV11:BV25" si="71">VLOOKUP(BS11,$AR$4:$AW$247,6,FALSE)</f>
        <v>FL</v>
      </c>
      <c r="BW11" s="69">
        <f t="shared" si="56"/>
        <v>240000</v>
      </c>
      <c r="BX11" s="69">
        <f t="shared" si="9"/>
        <v>34714.125813936029</v>
      </c>
      <c r="BY11" s="69">
        <f t="shared" si="10"/>
        <v>30529.725813936038</v>
      </c>
      <c r="BZ11" s="23" t="str">
        <f t="shared" si="11"/>
        <v>YES</v>
      </c>
      <c r="CA11" s="69">
        <f t="shared" si="66"/>
        <v>610654.62901306513</v>
      </c>
      <c r="CB11" s="69">
        <f t="shared" si="57"/>
        <v>12529.725813936035</v>
      </c>
      <c r="CC11" s="69">
        <f t="shared" si="58"/>
        <v>36529.725813936035</v>
      </c>
      <c r="CD11" s="69">
        <f t="shared" si="59"/>
        <v>36529.725813936035</v>
      </c>
      <c r="CE11" s="69">
        <f t="shared" si="60"/>
        <v>30529.725813936038</v>
      </c>
      <c r="CI11" s="23" t="str">
        <f t="shared" si="61"/>
        <v>W105</v>
      </c>
      <c r="CJ11" s="23" t="str">
        <f t="shared" si="62"/>
        <v>LT</v>
      </c>
      <c r="CK11" s="69">
        <f>G11</f>
        <v>12843.6</v>
      </c>
      <c r="CL11" s="69">
        <f t="shared" si="63"/>
        <v>12843.6</v>
      </c>
      <c r="CM11" s="69">
        <f t="shared" si="64"/>
        <v>12843.6</v>
      </c>
    </row>
    <row r="12" spans="1:111" x14ac:dyDescent="0.25">
      <c r="A12" t="s">
        <v>120</v>
      </c>
      <c r="B12" t="s">
        <v>119</v>
      </c>
      <c r="C12" t="s">
        <v>107</v>
      </c>
      <c r="D12">
        <v>2</v>
      </c>
      <c r="E12">
        <v>1900</v>
      </c>
      <c r="F12">
        <f t="shared" si="12"/>
        <v>0.97299999999999998</v>
      </c>
      <c r="G12" s="61">
        <f t="shared" si="0"/>
        <v>22184.399999999998</v>
      </c>
      <c r="H12">
        <v>212</v>
      </c>
      <c r="I12" s="62">
        <v>0.69589999999999996</v>
      </c>
      <c r="J12">
        <v>80</v>
      </c>
      <c r="K12">
        <v>583</v>
      </c>
      <c r="L12">
        <f t="shared" si="1"/>
        <v>503</v>
      </c>
      <c r="M12">
        <f t="shared" si="2"/>
        <v>132</v>
      </c>
      <c r="N12" s="63">
        <f t="shared" si="3"/>
        <v>0.30994035785288276</v>
      </c>
      <c r="O12" s="62">
        <v>0.69589999999999996</v>
      </c>
      <c r="P12" s="64">
        <v>100</v>
      </c>
      <c r="Q12" s="65">
        <f t="shared" si="13"/>
        <v>0.13180914512922465</v>
      </c>
      <c r="R12" s="65">
        <f t="shared" si="14"/>
        <v>0.74628624254473164</v>
      </c>
      <c r="S12" s="64">
        <f t="shared" si="15"/>
        <v>27239.447852882706</v>
      </c>
      <c r="T12" s="66">
        <f t="shared" si="16"/>
        <v>19067.613497017894</v>
      </c>
      <c r="U12" s="61">
        <f t="shared" si="17"/>
        <v>80</v>
      </c>
      <c r="V12" s="64">
        <f t="shared" si="18"/>
        <v>628.75</v>
      </c>
      <c r="W12" s="64">
        <f t="shared" si="19"/>
        <v>17.125</v>
      </c>
      <c r="X12">
        <f t="shared" si="20"/>
        <v>-397.23907000252717</v>
      </c>
      <c r="Y12" s="64">
        <f t="shared" si="21"/>
        <v>346.45405294414962</v>
      </c>
      <c r="Z12" s="64">
        <f t="shared" si="22"/>
        <v>346.45405294414962</v>
      </c>
      <c r="AA12" s="65">
        <f t="shared" si="23"/>
        <v>0.52378378201852827</v>
      </c>
      <c r="AB12" s="65">
        <f t="shared" si="24"/>
        <v>0.43607751491053676</v>
      </c>
      <c r="AC12" s="64">
        <f t="shared" si="25"/>
        <v>55144.50019007743</v>
      </c>
      <c r="AD12" s="66">
        <f t="shared" si="26"/>
        <v>38601.150133054201</v>
      </c>
      <c r="AE12" s="64">
        <f t="shared" si="27"/>
        <v>22184.399999999998</v>
      </c>
      <c r="AF12" s="64">
        <f t="shared" si="28"/>
        <v>16416.750133054204</v>
      </c>
      <c r="AG12" s="13" t="s">
        <v>83</v>
      </c>
      <c r="AH12" s="67">
        <f t="shared" si="29"/>
        <v>5305.6097647448642</v>
      </c>
      <c r="AI12" s="67">
        <f t="shared" si="30"/>
        <v>-38905.609764744862</v>
      </c>
      <c r="AJ12" s="67">
        <f t="shared" si="31"/>
        <v>-14905.609764744864</v>
      </c>
      <c r="AK12" s="68">
        <f t="shared" si="32"/>
        <v>-14905.609764744864</v>
      </c>
      <c r="AL12" s="68">
        <f t="shared" si="33"/>
        <v>-20905.609764744862</v>
      </c>
      <c r="AM12" s="69">
        <f t="shared" si="34"/>
        <v>-22488.859631690659</v>
      </c>
      <c r="AN12" s="69">
        <f t="shared" si="35"/>
        <v>1511.1403683093395</v>
      </c>
      <c r="AO12" s="69">
        <f t="shared" si="36"/>
        <v>1511.1403683093395</v>
      </c>
      <c r="AP12" s="69">
        <f t="shared" si="37"/>
        <v>-4488.8596316906587</v>
      </c>
      <c r="AR12" s="23">
        <f t="shared" si="38"/>
        <v>101</v>
      </c>
      <c r="AS12" s="23" t="str">
        <f t="shared" si="39"/>
        <v>W106</v>
      </c>
      <c r="AT12" s="69">
        <f t="shared" si="65"/>
        <v>-304.4596316906609</v>
      </c>
      <c r="AU12" s="69">
        <f t="shared" si="40"/>
        <v>-4488.8596316906587</v>
      </c>
      <c r="AV12" t="s">
        <v>430</v>
      </c>
      <c r="AW12" t="s">
        <v>431</v>
      </c>
      <c r="AX12" s="64">
        <f t="shared" si="41"/>
        <v>-22488.859631690659</v>
      </c>
      <c r="AY12" s="64">
        <f t="shared" si="42"/>
        <v>1511.1403683093395</v>
      </c>
      <c r="AZ12" s="64">
        <f t="shared" si="43"/>
        <v>1511.1403683093395</v>
      </c>
      <c r="BA12" s="64">
        <f t="shared" si="44"/>
        <v>-4488.8596316906587</v>
      </c>
      <c r="BE12" s="23">
        <v>9</v>
      </c>
      <c r="BF12" s="23" t="str">
        <f t="shared" si="45"/>
        <v>W190</v>
      </c>
      <c r="BG12" s="23" t="str">
        <f t="shared" si="46"/>
        <v>San Diego</v>
      </c>
      <c r="BH12" s="23" t="str">
        <f t="shared" si="47"/>
        <v>CA</v>
      </c>
      <c r="BI12" s="69">
        <f t="shared" si="5"/>
        <v>270000</v>
      </c>
      <c r="BJ12" s="69">
        <f t="shared" si="6"/>
        <v>33858.676804092269</v>
      </c>
      <c r="BK12" s="69">
        <f t="shared" si="7"/>
        <v>39015.07680409227</v>
      </c>
      <c r="BL12" s="23" t="str">
        <f t="shared" si="8"/>
        <v>YES</v>
      </c>
      <c r="BM12" s="69">
        <f t="shared" si="48"/>
        <v>684525.06836384651</v>
      </c>
      <c r="BN12" s="69">
        <f t="shared" si="49"/>
        <v>21015.07680409227</v>
      </c>
      <c r="BO12" s="69">
        <f t="shared" si="50"/>
        <v>45015.07680409227</v>
      </c>
      <c r="BP12" s="69">
        <f t="shared" si="51"/>
        <v>45015.07680409227</v>
      </c>
      <c r="BQ12" s="69">
        <f t="shared" si="52"/>
        <v>39015.07680409227</v>
      </c>
      <c r="BS12" s="23">
        <v>12</v>
      </c>
      <c r="BT12" s="23" t="str">
        <f t="shared" si="69"/>
        <v>W110</v>
      </c>
      <c r="BU12" s="23" t="str">
        <f t="shared" si="70"/>
        <v>Austin</v>
      </c>
      <c r="BV12" s="23" t="str">
        <f t="shared" si="71"/>
        <v>TX</v>
      </c>
      <c r="BW12" s="69">
        <f t="shared" si="56"/>
        <v>270000</v>
      </c>
      <c r="BX12" s="69">
        <f t="shared" si="9"/>
        <v>24267.524812864758</v>
      </c>
      <c r="BY12" s="69">
        <f t="shared" si="10"/>
        <v>27088.724812864766</v>
      </c>
      <c r="BZ12" s="23" t="str">
        <f t="shared" si="11"/>
        <v>YES</v>
      </c>
      <c r="CA12" s="69">
        <f t="shared" si="66"/>
        <v>634922.15382592985</v>
      </c>
      <c r="CB12" s="69">
        <f t="shared" si="57"/>
        <v>9088.7248128647625</v>
      </c>
      <c r="CC12" s="69">
        <f t="shared" si="58"/>
        <v>33088.724812864762</v>
      </c>
      <c r="CD12" s="69">
        <f t="shared" si="59"/>
        <v>33088.724812864762</v>
      </c>
      <c r="CE12" s="69">
        <f t="shared" si="60"/>
        <v>27088.724812864766</v>
      </c>
      <c r="CI12" s="23" t="str">
        <f t="shared" si="61"/>
        <v>W106</v>
      </c>
      <c r="CJ12" s="23" t="str">
        <f t="shared" si="62"/>
        <v>LT</v>
      </c>
      <c r="CK12" s="69">
        <f>G12</f>
        <v>22184.399999999998</v>
      </c>
      <c r="CL12" s="69">
        <f t="shared" si="63"/>
        <v>22184.399999999998</v>
      </c>
      <c r="CM12" s="69">
        <f t="shared" si="64"/>
        <v>22184.399999999998</v>
      </c>
    </row>
    <row r="13" spans="1:111" x14ac:dyDescent="0.25">
      <c r="A13" t="s">
        <v>121</v>
      </c>
      <c r="B13" t="s">
        <v>119</v>
      </c>
      <c r="C13" t="s">
        <v>116</v>
      </c>
      <c r="D13">
        <v>1</v>
      </c>
      <c r="E13">
        <v>1800</v>
      </c>
      <c r="F13">
        <f t="shared" si="12"/>
        <v>0.97299999999999998</v>
      </c>
      <c r="G13" s="61">
        <f t="shared" si="0"/>
        <v>21016.799999999999</v>
      </c>
      <c r="H13">
        <v>969</v>
      </c>
      <c r="I13" s="62">
        <v>0.1096</v>
      </c>
      <c r="J13">
        <v>239</v>
      </c>
      <c r="K13">
        <v>1431</v>
      </c>
      <c r="L13">
        <f t="shared" si="1"/>
        <v>1192</v>
      </c>
      <c r="M13">
        <f t="shared" si="2"/>
        <v>730</v>
      </c>
      <c r="N13" s="63">
        <f t="shared" si="3"/>
        <v>0.58993288590604032</v>
      </c>
      <c r="O13" s="62">
        <v>0.1096</v>
      </c>
      <c r="P13" s="64">
        <v>100</v>
      </c>
      <c r="Q13" s="65">
        <f t="shared" si="13"/>
        <v>6.7114093959731586E-3</v>
      </c>
      <c r="R13" s="65">
        <f t="shared" si="14"/>
        <v>0.84528859060402683</v>
      </c>
      <c r="S13" s="64">
        <f t="shared" si="15"/>
        <v>30853.03355704698</v>
      </c>
      <c r="T13" s="66">
        <f t="shared" si="16"/>
        <v>21597.123489932885</v>
      </c>
      <c r="U13" s="61">
        <f t="shared" si="17"/>
        <v>239</v>
      </c>
      <c r="V13" s="64">
        <f t="shared" si="18"/>
        <v>1490</v>
      </c>
      <c r="W13" s="64">
        <f t="shared" si="19"/>
        <v>90</v>
      </c>
      <c r="X13">
        <f t="shared" si="20"/>
        <v>-941.36972453879207</v>
      </c>
      <c r="Y13" s="64">
        <f t="shared" si="21"/>
        <v>845.72908769269657</v>
      </c>
      <c r="Z13" s="64">
        <f t="shared" si="22"/>
        <v>845.72908769269657</v>
      </c>
      <c r="AA13" s="65">
        <f t="shared" si="23"/>
        <v>0.50720072999509835</v>
      </c>
      <c r="AB13" s="65">
        <f t="shared" si="24"/>
        <v>0.44920134228187919</v>
      </c>
      <c r="AC13" s="64">
        <f t="shared" si="25"/>
        <v>138664.46411041176</v>
      </c>
      <c r="AD13" s="66">
        <f t="shared" si="26"/>
        <v>97065.124877288225</v>
      </c>
      <c r="AE13" s="64">
        <f t="shared" si="27"/>
        <v>21016.799999999999</v>
      </c>
      <c r="AF13" s="64">
        <f t="shared" si="28"/>
        <v>76048.324877288222</v>
      </c>
      <c r="AG13" s="54">
        <v>3600</v>
      </c>
      <c r="AH13" s="67">
        <f t="shared" si="29"/>
        <v>5465.2829977628635</v>
      </c>
      <c r="AI13" s="67">
        <f t="shared" si="30"/>
        <v>-39065.282997762864</v>
      </c>
      <c r="AJ13" s="67">
        <f t="shared" si="31"/>
        <v>-15065.282997762864</v>
      </c>
      <c r="AK13" s="68">
        <f t="shared" si="32"/>
        <v>-15065.282997762864</v>
      </c>
      <c r="AL13" s="68">
        <f t="shared" si="33"/>
        <v>-21065.282997762864</v>
      </c>
      <c r="AM13" s="69">
        <f t="shared" si="34"/>
        <v>36983.041879525357</v>
      </c>
      <c r="AN13" s="69">
        <f t="shared" si="35"/>
        <v>60983.041879525357</v>
      </c>
      <c r="AO13" s="69">
        <f t="shared" si="36"/>
        <v>60983.041879525357</v>
      </c>
      <c r="AP13" s="69">
        <f t="shared" si="37"/>
        <v>54983.041879525357</v>
      </c>
      <c r="AR13" s="23">
        <f t="shared" si="38"/>
        <v>5</v>
      </c>
      <c r="AS13" s="23" t="str">
        <f t="shared" si="39"/>
        <v>W107</v>
      </c>
      <c r="AT13" s="69">
        <f t="shared" si="65"/>
        <v>57999.84187952536</v>
      </c>
      <c r="AU13" s="69">
        <f t="shared" si="40"/>
        <v>54983.041879525357</v>
      </c>
      <c r="AV13" t="s">
        <v>430</v>
      </c>
      <c r="AW13" t="s">
        <v>431</v>
      </c>
      <c r="AX13" s="64">
        <f t="shared" si="41"/>
        <v>36983.041879525357</v>
      </c>
      <c r="AY13" s="64">
        <f t="shared" si="42"/>
        <v>60983.041879525357</v>
      </c>
      <c r="AZ13" s="64">
        <f t="shared" si="43"/>
        <v>60983.041879525357</v>
      </c>
      <c r="BA13" s="64">
        <f t="shared" si="44"/>
        <v>54983.041879525357</v>
      </c>
      <c r="BE13" s="23">
        <v>10</v>
      </c>
      <c r="BF13" s="23" t="str">
        <f t="shared" si="45"/>
        <v>W152</v>
      </c>
      <c r="BG13" s="23" t="str">
        <f t="shared" si="46"/>
        <v>Miami</v>
      </c>
      <c r="BH13" s="23" t="str">
        <f t="shared" si="47"/>
        <v>FL</v>
      </c>
      <c r="BI13" s="69">
        <f t="shared" si="5"/>
        <v>300000</v>
      </c>
      <c r="BJ13" s="69">
        <f t="shared" si="6"/>
        <v>34714.125813936029</v>
      </c>
      <c r="BK13" s="69">
        <f t="shared" si="7"/>
        <v>30529.725813936038</v>
      </c>
      <c r="BL13" s="23" t="str">
        <f t="shared" si="8"/>
        <v>YES</v>
      </c>
      <c r="BM13" s="69">
        <f t="shared" si="48"/>
        <v>719239.19417778251</v>
      </c>
      <c r="BN13" s="69">
        <f t="shared" si="49"/>
        <v>12529.725813936035</v>
      </c>
      <c r="BO13" s="69">
        <f t="shared" si="50"/>
        <v>36529.725813936035</v>
      </c>
      <c r="BP13" s="69">
        <f t="shared" si="51"/>
        <v>36529.725813936035</v>
      </c>
      <c r="BQ13" s="69">
        <f t="shared" si="52"/>
        <v>30529.725813936038</v>
      </c>
      <c r="BS13" s="23">
        <v>13</v>
      </c>
      <c r="BT13" s="23" t="str">
        <f t="shared" si="69"/>
        <v>W160</v>
      </c>
      <c r="BU13" s="23" t="str">
        <f t="shared" si="70"/>
        <v>Miami</v>
      </c>
      <c r="BV13" s="23" t="str">
        <f t="shared" si="71"/>
        <v>FL</v>
      </c>
      <c r="BW13" s="69">
        <f t="shared" si="56"/>
        <v>300000</v>
      </c>
      <c r="BX13" s="69">
        <f t="shared" si="9"/>
        <v>31126.522613333334</v>
      </c>
      <c r="BY13" s="69">
        <f t="shared" si="10"/>
        <v>26942.12261333334</v>
      </c>
      <c r="BZ13" s="23" t="str">
        <f t="shared" si="11"/>
        <v>YES</v>
      </c>
      <c r="CA13" s="69">
        <f t="shared" si="66"/>
        <v>666048.67643926316</v>
      </c>
      <c r="CB13" s="69">
        <f t="shared" si="57"/>
        <v>8942.1226133333403</v>
      </c>
      <c r="CC13" s="69">
        <f t="shared" si="58"/>
        <v>32942.12261333334</v>
      </c>
      <c r="CD13" s="69">
        <f t="shared" si="59"/>
        <v>32942.12261333334</v>
      </c>
      <c r="CE13" s="69">
        <f t="shared" si="60"/>
        <v>26942.12261333334</v>
      </c>
      <c r="CI13" s="23" t="str">
        <f t="shared" si="61"/>
        <v>W107</v>
      </c>
      <c r="CJ13" s="23" t="str">
        <f>_xlfn.IFNA(IF(VLOOKUP(CI13,$BT$4:$BZ$25,7,FALSE)="YES","ST","LT"),"LT")</f>
        <v>ST</v>
      </c>
      <c r="CK13" s="69">
        <f>G13</f>
        <v>21016.799999999999</v>
      </c>
      <c r="CL13" s="69">
        <f t="shared" si="63"/>
        <v>60983.041879525357</v>
      </c>
      <c r="CM13" s="69">
        <f t="shared" si="64"/>
        <v>54983.041879525357</v>
      </c>
    </row>
    <row r="14" spans="1:111" x14ac:dyDescent="0.25">
      <c r="A14" t="s">
        <v>122</v>
      </c>
      <c r="B14" t="s">
        <v>119</v>
      </c>
      <c r="C14" t="s">
        <v>116</v>
      </c>
      <c r="D14">
        <v>2</v>
      </c>
      <c r="E14">
        <v>3200</v>
      </c>
      <c r="F14">
        <f t="shared" si="12"/>
        <v>0.97299999999999998</v>
      </c>
      <c r="G14" s="61">
        <f t="shared" si="0"/>
        <v>37363.199999999997</v>
      </c>
      <c r="H14">
        <v>885</v>
      </c>
      <c r="I14" s="62">
        <v>0.22470000000000001</v>
      </c>
      <c r="J14">
        <v>236</v>
      </c>
      <c r="K14">
        <v>1533</v>
      </c>
      <c r="L14">
        <f t="shared" si="1"/>
        <v>1297</v>
      </c>
      <c r="M14">
        <f t="shared" si="2"/>
        <v>649</v>
      </c>
      <c r="N14" s="63">
        <f t="shared" si="3"/>
        <v>0.50030840400925214</v>
      </c>
      <c r="O14" s="62">
        <v>0.22470000000000001</v>
      </c>
      <c r="P14" s="64">
        <v>100</v>
      </c>
      <c r="Q14" s="65">
        <f t="shared" si="13"/>
        <v>1.6114109483423275E-2</v>
      </c>
      <c r="R14" s="65">
        <f t="shared" si="14"/>
        <v>0.83784729375481881</v>
      </c>
      <c r="S14" s="64">
        <f t="shared" si="15"/>
        <v>30581.426222050886</v>
      </c>
      <c r="T14" s="66">
        <f t="shared" si="16"/>
        <v>21406.998355435619</v>
      </c>
      <c r="U14" s="61">
        <f t="shared" si="17"/>
        <v>236</v>
      </c>
      <c r="V14" s="64">
        <f t="shared" si="18"/>
        <v>1621.25</v>
      </c>
      <c r="W14" s="64">
        <f t="shared" si="19"/>
        <v>73.875</v>
      </c>
      <c r="X14">
        <f t="shared" si="20"/>
        <v>-1024.2923932271924</v>
      </c>
      <c r="Y14" s="64">
        <f t="shared" si="21"/>
        <v>908.20060967904988</v>
      </c>
      <c r="Z14" s="64">
        <f t="shared" si="22"/>
        <v>908.20060967904988</v>
      </c>
      <c r="AA14" s="65">
        <f t="shared" si="23"/>
        <v>0.51461872609347714</v>
      </c>
      <c r="AB14" s="65">
        <f t="shared" si="24"/>
        <v>0.44333074016962221</v>
      </c>
      <c r="AC14" s="64">
        <f t="shared" si="25"/>
        <v>146961.13570670309</v>
      </c>
      <c r="AD14" s="66">
        <f t="shared" si="26"/>
        <v>102872.79499469216</v>
      </c>
      <c r="AE14" s="64">
        <f t="shared" si="27"/>
        <v>37363.199999999997</v>
      </c>
      <c r="AF14" s="64">
        <f t="shared" si="28"/>
        <v>65509.594994692161</v>
      </c>
      <c r="AG14" s="13" t="s">
        <v>84</v>
      </c>
      <c r="AH14" s="67">
        <f t="shared" si="29"/>
        <v>5393.8573387304041</v>
      </c>
      <c r="AI14" s="67">
        <f t="shared" si="30"/>
        <v>-38993.857338730406</v>
      </c>
      <c r="AJ14" s="67">
        <f t="shared" si="31"/>
        <v>-14993.857338730404</v>
      </c>
      <c r="AK14" s="68">
        <f t="shared" si="32"/>
        <v>-14993.857338730404</v>
      </c>
      <c r="AL14" s="68">
        <f t="shared" si="33"/>
        <v>-20993.857338730406</v>
      </c>
      <c r="AM14" s="69">
        <f t="shared" si="34"/>
        <v>26515.737655961755</v>
      </c>
      <c r="AN14" s="69">
        <f t="shared" si="35"/>
        <v>50515.737655961755</v>
      </c>
      <c r="AO14" s="69">
        <f t="shared" si="36"/>
        <v>50515.737655961755</v>
      </c>
      <c r="AP14" s="69">
        <f t="shared" si="37"/>
        <v>44515.737655961755</v>
      </c>
      <c r="AR14" s="23">
        <f t="shared" si="38"/>
        <v>7</v>
      </c>
      <c r="AS14" s="23" t="str">
        <f t="shared" si="39"/>
        <v>W108</v>
      </c>
      <c r="AT14" s="69">
        <f t="shared" si="65"/>
        <v>63878.937655961752</v>
      </c>
      <c r="AU14" s="69">
        <f t="shared" si="40"/>
        <v>44515.737655961755</v>
      </c>
      <c r="AV14" t="s">
        <v>430</v>
      </c>
      <c r="AW14" t="s">
        <v>431</v>
      </c>
      <c r="AX14" s="64">
        <f t="shared" si="41"/>
        <v>26515.737655961755</v>
      </c>
      <c r="AY14" s="64">
        <f t="shared" si="42"/>
        <v>50515.737655961755</v>
      </c>
      <c r="AZ14" s="64">
        <f t="shared" si="43"/>
        <v>50515.737655961755</v>
      </c>
      <c r="BA14" s="64">
        <f t="shared" si="44"/>
        <v>44515.737655961755</v>
      </c>
      <c r="BE14" s="23">
        <v>11</v>
      </c>
      <c r="BF14" s="23" t="str">
        <f t="shared" si="45"/>
        <v>W66</v>
      </c>
      <c r="BG14" s="23" t="str">
        <f t="shared" si="46"/>
        <v>Palo Alto</v>
      </c>
      <c r="BH14" s="23" t="str">
        <f t="shared" si="47"/>
        <v>CA</v>
      </c>
      <c r="BI14" s="69">
        <f t="shared" si="5"/>
        <v>330000</v>
      </c>
      <c r="BJ14" s="69">
        <f t="shared" si="6"/>
        <v>50518.264720306281</v>
      </c>
      <c r="BK14" s="69">
        <f t="shared" si="7"/>
        <v>29987.464720306289</v>
      </c>
      <c r="BL14" s="23" t="str">
        <f t="shared" si="8"/>
        <v>YES</v>
      </c>
      <c r="BM14" s="69">
        <f t="shared" si="48"/>
        <v>769757.45889808878</v>
      </c>
      <c r="BN14" s="69">
        <f t="shared" si="49"/>
        <v>11987.464720306285</v>
      </c>
      <c r="BO14" s="69">
        <f t="shared" si="50"/>
        <v>35987.464720306292</v>
      </c>
      <c r="BP14" s="69">
        <f t="shared" si="51"/>
        <v>35987.464720306292</v>
      </c>
      <c r="BQ14" s="69">
        <f t="shared" si="52"/>
        <v>29987.464720306289</v>
      </c>
      <c r="BS14" s="23">
        <v>16</v>
      </c>
      <c r="BT14" s="23" t="str">
        <f t="shared" si="69"/>
        <v>W114</v>
      </c>
      <c r="BU14" s="23" t="str">
        <f t="shared" si="70"/>
        <v>Austin</v>
      </c>
      <c r="BV14" s="23" t="str">
        <f t="shared" si="71"/>
        <v>TX</v>
      </c>
      <c r="BW14" s="69">
        <f t="shared" si="56"/>
        <v>330000</v>
      </c>
      <c r="BX14" s="69">
        <f t="shared" si="9"/>
        <v>20738.242776646657</v>
      </c>
      <c r="BY14" s="69">
        <f t="shared" si="10"/>
        <v>24727.042776646664</v>
      </c>
      <c r="BZ14" s="23" t="str">
        <f t="shared" si="11"/>
        <v>YES</v>
      </c>
      <c r="CA14" s="69">
        <f t="shared" si="66"/>
        <v>686786.91921590979</v>
      </c>
      <c r="CB14" s="69">
        <f t="shared" si="57"/>
        <v>6727.0427766466601</v>
      </c>
      <c r="CC14" s="69">
        <f t="shared" si="58"/>
        <v>30727.042776646664</v>
      </c>
      <c r="CD14" s="69">
        <f t="shared" si="59"/>
        <v>30727.042776646664</v>
      </c>
      <c r="CE14" s="69">
        <f t="shared" si="60"/>
        <v>24727.042776646664</v>
      </c>
      <c r="CI14" s="23" t="str">
        <f t="shared" si="61"/>
        <v>W108</v>
      </c>
      <c r="CJ14" s="23" t="str">
        <f t="shared" ref="CJ14:CJ77" si="72">_xlfn.IFNA(IF(VLOOKUP(CI14,$BT$4:$BZ$25,7,FALSE)="YES","ST","LT"),"LT")</f>
        <v>ST</v>
      </c>
      <c r="CK14" s="69">
        <f>G14</f>
        <v>37363.199999999997</v>
      </c>
      <c r="CL14" s="69">
        <f t="shared" si="63"/>
        <v>50515.737655961755</v>
      </c>
      <c r="CM14" s="69">
        <f t="shared" si="64"/>
        <v>44515.737655961755</v>
      </c>
    </row>
    <row r="15" spans="1:111" x14ac:dyDescent="0.25">
      <c r="A15" t="s">
        <v>123</v>
      </c>
      <c r="B15" t="s">
        <v>124</v>
      </c>
      <c r="C15" t="s">
        <v>107</v>
      </c>
      <c r="D15">
        <v>1</v>
      </c>
      <c r="E15">
        <v>1000</v>
      </c>
      <c r="F15">
        <f t="shared" si="12"/>
        <v>0.97299999999999998</v>
      </c>
      <c r="G15" s="61">
        <f t="shared" si="0"/>
        <v>11676</v>
      </c>
      <c r="H15">
        <v>287</v>
      </c>
      <c r="I15" s="62">
        <v>0.21920000000000001</v>
      </c>
      <c r="J15">
        <v>138</v>
      </c>
      <c r="K15">
        <v>550</v>
      </c>
      <c r="L15">
        <f t="shared" si="1"/>
        <v>412</v>
      </c>
      <c r="M15">
        <f t="shared" si="2"/>
        <v>149</v>
      </c>
      <c r="N15" s="63">
        <f t="shared" si="3"/>
        <v>0.38932038834951455</v>
      </c>
      <c r="O15" s="62">
        <v>0.21920000000000001</v>
      </c>
      <c r="P15" s="64">
        <v>100</v>
      </c>
      <c r="Q15" s="65">
        <f t="shared" si="13"/>
        <v>2.6213592233009703E-2</v>
      </c>
      <c r="R15" s="65">
        <f t="shared" si="14"/>
        <v>0.82985456310679617</v>
      </c>
      <c r="S15" s="64">
        <f t="shared" si="15"/>
        <v>30289.691553398061</v>
      </c>
      <c r="T15" s="66">
        <f t="shared" si="16"/>
        <v>21202.784087378641</v>
      </c>
      <c r="U15" s="61">
        <f t="shared" si="17"/>
        <v>138</v>
      </c>
      <c r="V15" s="64">
        <f t="shared" si="18"/>
        <v>515</v>
      </c>
      <c r="W15" s="64">
        <f t="shared" si="19"/>
        <v>86.5</v>
      </c>
      <c r="X15">
        <f t="shared" si="20"/>
        <v>-325.37275713924691</v>
      </c>
      <c r="Y15" s="64">
        <f t="shared" si="21"/>
        <v>320.01206722264345</v>
      </c>
      <c r="Z15" s="64">
        <f t="shared" si="22"/>
        <v>320.01206722264345</v>
      </c>
      <c r="AA15" s="65">
        <f t="shared" si="23"/>
        <v>0.45342148975270574</v>
      </c>
      <c r="AB15" s="65">
        <f t="shared" si="24"/>
        <v>0.49176223300970873</v>
      </c>
      <c r="AC15" s="64">
        <f t="shared" si="25"/>
        <v>57439.994800122957</v>
      </c>
      <c r="AD15" s="66">
        <f t="shared" si="26"/>
        <v>40207.996360086065</v>
      </c>
      <c r="AE15" s="64">
        <f t="shared" si="27"/>
        <v>11676</v>
      </c>
      <c r="AF15" s="64">
        <f t="shared" si="28"/>
        <v>28531.996360086065</v>
      </c>
      <c r="AG15" s="13" t="s">
        <v>85</v>
      </c>
      <c r="AH15" s="67">
        <f t="shared" si="29"/>
        <v>5983.1071682847896</v>
      </c>
      <c r="AI15" s="67">
        <f t="shared" si="30"/>
        <v>-39583.107168284791</v>
      </c>
      <c r="AJ15" s="67">
        <f t="shared" si="31"/>
        <v>-15583.107168284791</v>
      </c>
      <c r="AK15" s="68">
        <f t="shared" si="32"/>
        <v>-15583.107168284791</v>
      </c>
      <c r="AL15" s="68">
        <f t="shared" si="33"/>
        <v>-21583.107168284791</v>
      </c>
      <c r="AM15" s="69">
        <f t="shared" si="34"/>
        <v>-11051.110808198726</v>
      </c>
      <c r="AN15" s="69">
        <f t="shared" si="35"/>
        <v>12948.889191801274</v>
      </c>
      <c r="AO15" s="69">
        <f t="shared" si="36"/>
        <v>12948.889191801274</v>
      </c>
      <c r="AP15" s="69">
        <f t="shared" si="37"/>
        <v>6948.8891918012741</v>
      </c>
      <c r="AR15" s="23">
        <f t="shared" si="38"/>
        <v>40</v>
      </c>
      <c r="AS15" s="23" t="str">
        <f t="shared" si="39"/>
        <v>W109</v>
      </c>
      <c r="AT15" s="69">
        <f t="shared" si="65"/>
        <v>624.88919180127414</v>
      </c>
      <c r="AU15" s="69">
        <f t="shared" si="40"/>
        <v>6948.8891918012741</v>
      </c>
      <c r="AV15" t="s">
        <v>430</v>
      </c>
      <c r="AW15" t="s">
        <v>431</v>
      </c>
      <c r="AX15" s="64">
        <f t="shared" si="41"/>
        <v>-11051.110808198726</v>
      </c>
      <c r="AY15" s="64">
        <f t="shared" si="42"/>
        <v>12948.889191801274</v>
      </c>
      <c r="AZ15" s="64">
        <f t="shared" si="43"/>
        <v>12948.889191801274</v>
      </c>
      <c r="BA15" s="64">
        <f t="shared" si="44"/>
        <v>6948.8891918012741</v>
      </c>
      <c r="BE15" s="23">
        <v>12</v>
      </c>
      <c r="BF15" s="23" t="str">
        <f t="shared" si="45"/>
        <v>W110</v>
      </c>
      <c r="BG15" s="23" t="str">
        <f t="shared" si="46"/>
        <v>Austin</v>
      </c>
      <c r="BH15" s="23" t="str">
        <f t="shared" si="47"/>
        <v>TX</v>
      </c>
      <c r="BI15" s="69">
        <f t="shared" si="5"/>
        <v>360000</v>
      </c>
      <c r="BJ15" s="69">
        <f t="shared" si="6"/>
        <v>24267.524812864758</v>
      </c>
      <c r="BK15" s="69">
        <f t="shared" si="7"/>
        <v>27088.724812864766</v>
      </c>
      <c r="BL15" s="23" t="str">
        <f t="shared" si="8"/>
        <v>YES</v>
      </c>
      <c r="BM15" s="69">
        <f t="shared" si="48"/>
        <v>794024.9837109535</v>
      </c>
      <c r="BN15" s="69">
        <f t="shared" si="49"/>
        <v>9088.7248128647625</v>
      </c>
      <c r="BO15" s="69">
        <f t="shared" si="50"/>
        <v>33088.724812864762</v>
      </c>
      <c r="BP15" s="69">
        <f t="shared" si="51"/>
        <v>33088.724812864762</v>
      </c>
      <c r="BQ15" s="69">
        <f t="shared" si="52"/>
        <v>27088.724812864766</v>
      </c>
      <c r="BS15" s="23">
        <v>17</v>
      </c>
      <c r="BT15" s="23" t="str">
        <f t="shared" si="69"/>
        <v>W112</v>
      </c>
      <c r="BU15" s="23" t="str">
        <f t="shared" si="70"/>
        <v>Austin</v>
      </c>
      <c r="BV15" s="23" t="str">
        <f t="shared" si="71"/>
        <v>TX</v>
      </c>
      <c r="BW15" s="69">
        <f t="shared" si="56"/>
        <v>360000</v>
      </c>
      <c r="BX15" s="69">
        <f t="shared" si="9"/>
        <v>25259.142379507175</v>
      </c>
      <c r="BY15" s="69">
        <f t="shared" si="10"/>
        <v>24577.542379507173</v>
      </c>
      <c r="BZ15" s="23" t="str">
        <f t="shared" si="11"/>
        <v>YES</v>
      </c>
      <c r="CA15" s="69">
        <f t="shared" si="66"/>
        <v>712046.06159541698</v>
      </c>
      <c r="CB15" s="69">
        <f t="shared" si="57"/>
        <v>6577.5423795071765</v>
      </c>
      <c r="CC15" s="69">
        <f t="shared" si="58"/>
        <v>30577.542379507173</v>
      </c>
      <c r="CD15" s="69">
        <f t="shared" si="59"/>
        <v>30577.542379507173</v>
      </c>
      <c r="CE15" s="69">
        <f t="shared" si="60"/>
        <v>24577.542379507173</v>
      </c>
      <c r="CI15" s="23" t="str">
        <f t="shared" si="61"/>
        <v>W109</v>
      </c>
      <c r="CJ15" s="23" t="str">
        <f t="shared" si="72"/>
        <v>LT</v>
      </c>
      <c r="CK15" s="69">
        <f>G15</f>
        <v>11676</v>
      </c>
      <c r="CL15" s="69">
        <f t="shared" si="63"/>
        <v>11676</v>
      </c>
      <c r="CM15" s="69">
        <f t="shared" si="64"/>
        <v>11676</v>
      </c>
    </row>
    <row r="16" spans="1:111" x14ac:dyDescent="0.25">
      <c r="A16" t="s">
        <v>125</v>
      </c>
      <c r="B16" t="s">
        <v>109</v>
      </c>
      <c r="C16" t="s">
        <v>116</v>
      </c>
      <c r="D16">
        <v>1</v>
      </c>
      <c r="E16">
        <v>1000</v>
      </c>
      <c r="F16">
        <f t="shared" si="12"/>
        <v>0.97299999999999998</v>
      </c>
      <c r="G16" s="61">
        <f t="shared" si="0"/>
        <v>11676</v>
      </c>
      <c r="H16">
        <v>206</v>
      </c>
      <c r="I16" s="62">
        <v>0.39179999999999998</v>
      </c>
      <c r="J16">
        <v>116</v>
      </c>
      <c r="K16">
        <v>296</v>
      </c>
      <c r="L16">
        <f t="shared" si="1"/>
        <v>180</v>
      </c>
      <c r="M16">
        <f t="shared" si="2"/>
        <v>90</v>
      </c>
      <c r="N16" s="63">
        <f t="shared" si="3"/>
        <v>0.5</v>
      </c>
      <c r="O16" s="62">
        <v>0.39179999999999998</v>
      </c>
      <c r="P16" s="64">
        <v>100</v>
      </c>
      <c r="Q16" s="65">
        <f t="shared" si="13"/>
        <v>2.8888888888888895E-2</v>
      </c>
      <c r="R16" s="65">
        <f t="shared" si="14"/>
        <v>0.82773733333333332</v>
      </c>
      <c r="S16" s="64">
        <f t="shared" si="15"/>
        <v>30212.412666666667</v>
      </c>
      <c r="T16" s="66">
        <f t="shared" si="16"/>
        <v>21148.688866666667</v>
      </c>
      <c r="U16" s="61">
        <f t="shared" si="17"/>
        <v>116</v>
      </c>
      <c r="V16" s="64">
        <f t="shared" si="18"/>
        <v>225</v>
      </c>
      <c r="W16" s="64">
        <f t="shared" si="19"/>
        <v>93.5</v>
      </c>
      <c r="X16">
        <f t="shared" si="20"/>
        <v>-142.15314632297196</v>
      </c>
      <c r="Y16" s="64">
        <f t="shared" si="21"/>
        <v>167.66546626231997</v>
      </c>
      <c r="Z16" s="64">
        <f t="shared" si="22"/>
        <v>167.66546626231997</v>
      </c>
      <c r="AA16" s="65">
        <f t="shared" si="23"/>
        <v>0.32962429449919983</v>
      </c>
      <c r="AB16" s="65">
        <f t="shared" si="24"/>
        <v>0.58973533333333328</v>
      </c>
      <c r="AC16" s="64">
        <f t="shared" si="25"/>
        <v>36090.561116664772</v>
      </c>
      <c r="AD16" s="66">
        <f t="shared" si="26"/>
        <v>25263.392781665338</v>
      </c>
      <c r="AE16" s="64">
        <f t="shared" si="27"/>
        <v>11676</v>
      </c>
      <c r="AF16" s="64">
        <f t="shared" si="28"/>
        <v>13587.392781665338</v>
      </c>
      <c r="AG16" s="54">
        <v>0</v>
      </c>
      <c r="AH16" s="67">
        <f t="shared" si="29"/>
        <v>7175.1132222222222</v>
      </c>
      <c r="AI16" s="67">
        <f t="shared" si="30"/>
        <v>-40775.113222222222</v>
      </c>
      <c r="AJ16" s="67">
        <f t="shared" si="31"/>
        <v>-16775.113222222222</v>
      </c>
      <c r="AK16" s="68">
        <f t="shared" si="32"/>
        <v>-16775.113222222222</v>
      </c>
      <c r="AL16" s="68">
        <f t="shared" si="33"/>
        <v>-22775.113222222222</v>
      </c>
      <c r="AM16" s="69">
        <f t="shared" si="34"/>
        <v>-27187.720440556885</v>
      </c>
      <c r="AN16" s="69">
        <f t="shared" si="35"/>
        <v>-3187.7204405568846</v>
      </c>
      <c r="AO16" s="69">
        <f t="shared" si="36"/>
        <v>-3187.7204405568846</v>
      </c>
      <c r="AP16" s="69">
        <f t="shared" si="37"/>
        <v>-9187.7204405568846</v>
      </c>
      <c r="AR16" s="23">
        <f t="shared" si="38"/>
        <v>143</v>
      </c>
      <c r="AS16" s="23" t="str">
        <f t="shared" si="39"/>
        <v>W11</v>
      </c>
      <c r="AT16" s="69">
        <f t="shared" si="65"/>
        <v>-15511.720440556885</v>
      </c>
      <c r="AU16" s="69">
        <f t="shared" si="40"/>
        <v>-9187.7204405568846</v>
      </c>
      <c r="AV16" t="s">
        <v>426</v>
      </c>
      <c r="AW16" t="s">
        <v>427</v>
      </c>
      <c r="AX16" s="64">
        <f t="shared" si="41"/>
        <v>-27187.720440556885</v>
      </c>
      <c r="AY16" s="64">
        <f t="shared" si="42"/>
        <v>-3187.7204405568846</v>
      </c>
      <c r="AZ16" s="64">
        <f t="shared" si="43"/>
        <v>-3187.7204405568846</v>
      </c>
      <c r="BA16" s="64">
        <f t="shared" si="44"/>
        <v>-9187.7204405568846</v>
      </c>
      <c r="BE16" s="23">
        <v>13</v>
      </c>
      <c r="BF16" s="23" t="str">
        <f t="shared" si="45"/>
        <v>W160</v>
      </c>
      <c r="BG16" s="23" t="str">
        <f t="shared" si="46"/>
        <v>Miami</v>
      </c>
      <c r="BH16" s="23" t="str">
        <f t="shared" si="47"/>
        <v>FL</v>
      </c>
      <c r="BI16" s="69">
        <f t="shared" si="5"/>
        <v>390000</v>
      </c>
      <c r="BJ16" s="69">
        <f t="shared" si="6"/>
        <v>31126.522613333334</v>
      </c>
      <c r="BK16" s="69">
        <f t="shared" si="7"/>
        <v>26942.12261333334</v>
      </c>
      <c r="BL16" s="23" t="str">
        <f t="shared" si="8"/>
        <v>YES</v>
      </c>
      <c r="BM16" s="69">
        <f t="shared" si="48"/>
        <v>825151.50632428681</v>
      </c>
      <c r="BN16" s="69">
        <f t="shared" si="49"/>
        <v>8942.1226133333403</v>
      </c>
      <c r="BO16" s="69">
        <f t="shared" si="50"/>
        <v>32942.12261333334</v>
      </c>
      <c r="BP16" s="69">
        <f t="shared" si="51"/>
        <v>32942.12261333334</v>
      </c>
      <c r="BQ16" s="69">
        <f t="shared" si="52"/>
        <v>26942.12261333334</v>
      </c>
      <c r="BS16" s="23">
        <v>18</v>
      </c>
      <c r="BT16" s="23" t="str">
        <f t="shared" si="69"/>
        <v>W119</v>
      </c>
      <c r="BU16" s="23" t="str">
        <f t="shared" si="70"/>
        <v>Austin</v>
      </c>
      <c r="BV16" s="23" t="str">
        <f t="shared" si="71"/>
        <v>TX</v>
      </c>
      <c r="BW16" s="69">
        <f t="shared" si="56"/>
        <v>390000</v>
      </c>
      <c r="BX16" s="69">
        <f t="shared" si="9"/>
        <v>24069.998424796941</v>
      </c>
      <c r="BY16" s="69">
        <f t="shared" si="10"/>
        <v>24555.998424796937</v>
      </c>
      <c r="BZ16" s="23" t="str">
        <f t="shared" si="11"/>
        <v>YES</v>
      </c>
      <c r="CA16" s="69">
        <f t="shared" si="66"/>
        <v>736116.06002021395</v>
      </c>
      <c r="CB16" s="69">
        <f t="shared" si="57"/>
        <v>6555.9984247969405</v>
      </c>
      <c r="CC16" s="69">
        <f t="shared" si="58"/>
        <v>30555.998424796937</v>
      </c>
      <c r="CD16" s="69">
        <f t="shared" si="59"/>
        <v>30555.998424796937</v>
      </c>
      <c r="CE16" s="69">
        <f t="shared" si="60"/>
        <v>24555.998424796937</v>
      </c>
      <c r="CI16" s="23" t="str">
        <f t="shared" si="61"/>
        <v>W11</v>
      </c>
      <c r="CJ16" s="23" t="str">
        <f t="shared" si="72"/>
        <v>LT</v>
      </c>
      <c r="CK16" s="69">
        <f>G16</f>
        <v>11676</v>
      </c>
      <c r="CL16" s="69">
        <f t="shared" si="63"/>
        <v>11676</v>
      </c>
      <c r="CM16" s="69">
        <f t="shared" si="64"/>
        <v>11676</v>
      </c>
    </row>
    <row r="17" spans="1:91" x14ac:dyDescent="0.25">
      <c r="A17" t="s">
        <v>126</v>
      </c>
      <c r="B17" t="s">
        <v>124</v>
      </c>
      <c r="C17" t="s">
        <v>107</v>
      </c>
      <c r="D17">
        <v>2</v>
      </c>
      <c r="E17">
        <v>1300</v>
      </c>
      <c r="F17">
        <f t="shared" si="12"/>
        <v>0.97299999999999998</v>
      </c>
      <c r="G17" s="61">
        <f t="shared" si="0"/>
        <v>15178.8</v>
      </c>
      <c r="H17">
        <v>462</v>
      </c>
      <c r="I17" s="62">
        <v>0.53700000000000003</v>
      </c>
      <c r="J17">
        <v>175</v>
      </c>
      <c r="K17">
        <v>917</v>
      </c>
      <c r="L17">
        <f t="shared" si="1"/>
        <v>742</v>
      </c>
      <c r="M17">
        <f t="shared" si="2"/>
        <v>287</v>
      </c>
      <c r="N17" s="63">
        <f t="shared" si="3"/>
        <v>0.40943396226415096</v>
      </c>
      <c r="O17" s="62">
        <v>0.53700000000000003</v>
      </c>
      <c r="P17" s="64">
        <v>100</v>
      </c>
      <c r="Q17" s="65">
        <f t="shared" si="13"/>
        <v>1.913746630727764E-2</v>
      </c>
      <c r="R17" s="65">
        <f t="shared" si="14"/>
        <v>0.83545460916442049</v>
      </c>
      <c r="S17" s="64">
        <f t="shared" si="15"/>
        <v>30494.093234501346</v>
      </c>
      <c r="T17" s="66">
        <f t="shared" si="16"/>
        <v>21345.86526415094</v>
      </c>
      <c r="U17" s="61">
        <f t="shared" si="17"/>
        <v>175</v>
      </c>
      <c r="V17" s="64">
        <f t="shared" si="18"/>
        <v>927.5</v>
      </c>
      <c r="W17" s="64">
        <f t="shared" si="19"/>
        <v>82.25</v>
      </c>
      <c r="X17">
        <f t="shared" si="20"/>
        <v>-585.98685873136219</v>
      </c>
      <c r="Y17" s="64">
        <f t="shared" si="21"/>
        <v>539.56542203689673</v>
      </c>
      <c r="Z17" s="64">
        <f t="shared" si="22"/>
        <v>539.56542203689673</v>
      </c>
      <c r="AA17" s="65">
        <f t="shared" si="23"/>
        <v>0.49306244963546819</v>
      </c>
      <c r="AB17" s="65">
        <f t="shared" si="24"/>
        <v>0.46039037735849048</v>
      </c>
      <c r="AC17" s="64">
        <f t="shared" si="25"/>
        <v>90669.915815323431</v>
      </c>
      <c r="AD17" s="66">
        <f t="shared" si="26"/>
        <v>63468.941070726396</v>
      </c>
      <c r="AE17" s="64">
        <f t="shared" si="27"/>
        <v>15178.8</v>
      </c>
      <c r="AF17" s="64">
        <f t="shared" si="28"/>
        <v>48290.1410707264</v>
      </c>
      <c r="AG17" s="13" t="s">
        <v>86</v>
      </c>
      <c r="AH17" s="67">
        <f t="shared" si="29"/>
        <v>5601.4162578616342</v>
      </c>
      <c r="AI17" s="67">
        <f t="shared" si="30"/>
        <v>-39201.416257861638</v>
      </c>
      <c r="AJ17" s="67">
        <f t="shared" si="31"/>
        <v>-15201.416257861634</v>
      </c>
      <c r="AK17" s="68">
        <f t="shared" si="32"/>
        <v>-15201.416257861634</v>
      </c>
      <c r="AL17" s="68">
        <f t="shared" si="33"/>
        <v>-21201.416257861634</v>
      </c>
      <c r="AM17" s="69">
        <f t="shared" si="34"/>
        <v>9088.7248128647625</v>
      </c>
      <c r="AN17" s="69">
        <f t="shared" si="35"/>
        <v>33088.724812864762</v>
      </c>
      <c r="AO17" s="69">
        <f t="shared" si="36"/>
        <v>33088.724812864762</v>
      </c>
      <c r="AP17" s="69">
        <f t="shared" si="37"/>
        <v>27088.724812864766</v>
      </c>
      <c r="AR17" s="23">
        <f t="shared" si="38"/>
        <v>12</v>
      </c>
      <c r="AS17" s="23" t="str">
        <f t="shared" si="39"/>
        <v>W110</v>
      </c>
      <c r="AT17" s="69">
        <f t="shared" si="65"/>
        <v>24267.524812864758</v>
      </c>
      <c r="AU17" s="69">
        <f t="shared" si="40"/>
        <v>27088.724812864766</v>
      </c>
      <c r="AV17" t="s">
        <v>430</v>
      </c>
      <c r="AW17" t="s">
        <v>431</v>
      </c>
      <c r="AX17" s="64">
        <f t="shared" si="41"/>
        <v>9088.7248128647625</v>
      </c>
      <c r="AY17" s="64">
        <f t="shared" si="42"/>
        <v>33088.724812864762</v>
      </c>
      <c r="AZ17" s="64">
        <f t="shared" si="43"/>
        <v>33088.724812864762</v>
      </c>
      <c r="BA17" s="64">
        <f t="shared" si="44"/>
        <v>27088.724812864766</v>
      </c>
      <c r="BE17" s="23">
        <v>14</v>
      </c>
      <c r="BF17" s="23" t="str">
        <f t="shared" si="45"/>
        <v>W46</v>
      </c>
      <c r="BG17" s="23" t="str">
        <f t="shared" si="46"/>
        <v>New York</v>
      </c>
      <c r="BH17" s="23" t="str">
        <f t="shared" si="47"/>
        <v>NY</v>
      </c>
      <c r="BI17" s="69">
        <f t="shared" si="5"/>
        <v>420000</v>
      </c>
      <c r="BJ17" s="69">
        <f t="shared" si="6"/>
        <v>46290.037148417963</v>
      </c>
      <c r="BK17" s="69">
        <f t="shared" si="7"/>
        <v>26926.837148417962</v>
      </c>
      <c r="BL17" s="23" t="str">
        <f t="shared" si="8"/>
        <v>YES</v>
      </c>
      <c r="BM17" s="69">
        <f t="shared" si="48"/>
        <v>871441.54347270471</v>
      </c>
      <c r="BN17" s="69">
        <f t="shared" si="49"/>
        <v>8926.8371484179661</v>
      </c>
      <c r="BO17" s="69">
        <f t="shared" si="50"/>
        <v>32926.837148417966</v>
      </c>
      <c r="BP17" s="69">
        <f t="shared" si="51"/>
        <v>32926.837148417966</v>
      </c>
      <c r="BQ17" s="69">
        <f t="shared" si="52"/>
        <v>26926.837148417962</v>
      </c>
      <c r="BS17" s="23">
        <v>19</v>
      </c>
      <c r="BT17" s="23" t="str">
        <f t="shared" si="69"/>
        <v>W111</v>
      </c>
      <c r="BU17" s="23" t="str">
        <f t="shared" si="70"/>
        <v>Austin</v>
      </c>
      <c r="BV17" s="23" t="str">
        <f t="shared" si="71"/>
        <v>TX</v>
      </c>
      <c r="BW17" s="69">
        <f t="shared" si="56"/>
        <v>420000</v>
      </c>
      <c r="BX17" s="69">
        <f t="shared" si="9"/>
        <v>16274.052990792203</v>
      </c>
      <c r="BY17" s="69">
        <f t="shared" si="10"/>
        <v>20262.852990792206</v>
      </c>
      <c r="BZ17" s="23" t="str">
        <f t="shared" si="11"/>
        <v>YES</v>
      </c>
      <c r="CA17" s="69">
        <f t="shared" si="66"/>
        <v>752390.11301100615</v>
      </c>
      <c r="CB17" s="69">
        <f t="shared" si="57"/>
        <v>2262.8529907922057</v>
      </c>
      <c r="CC17" s="69">
        <f t="shared" si="58"/>
        <v>26262.852990792206</v>
      </c>
      <c r="CD17" s="69">
        <f t="shared" si="59"/>
        <v>26262.852990792206</v>
      </c>
      <c r="CE17" s="69">
        <f t="shared" si="60"/>
        <v>20262.852990792206</v>
      </c>
      <c r="CI17" s="23" t="str">
        <f t="shared" si="61"/>
        <v>W110</v>
      </c>
      <c r="CJ17" s="23" t="str">
        <f t="shared" si="72"/>
        <v>ST</v>
      </c>
      <c r="CK17" s="69">
        <f>G17</f>
        <v>15178.8</v>
      </c>
      <c r="CL17" s="69">
        <f t="shared" si="63"/>
        <v>33088.724812864762</v>
      </c>
      <c r="CM17" s="69">
        <f t="shared" si="64"/>
        <v>27088.724812864766</v>
      </c>
    </row>
    <row r="18" spans="1:91" x14ac:dyDescent="0.25">
      <c r="A18" t="s">
        <v>127</v>
      </c>
      <c r="B18" t="s">
        <v>124</v>
      </c>
      <c r="C18" t="s">
        <v>116</v>
      </c>
      <c r="D18">
        <v>1</v>
      </c>
      <c r="E18">
        <v>1200</v>
      </c>
      <c r="F18">
        <f t="shared" si="12"/>
        <v>0.97299999999999998</v>
      </c>
      <c r="G18" s="61">
        <f t="shared" si="0"/>
        <v>14011.199999999999</v>
      </c>
      <c r="H18">
        <v>389</v>
      </c>
      <c r="I18" s="62">
        <v>0.51229999999999998</v>
      </c>
      <c r="J18">
        <v>130</v>
      </c>
      <c r="K18">
        <v>821</v>
      </c>
      <c r="L18">
        <f t="shared" si="1"/>
        <v>691</v>
      </c>
      <c r="M18">
        <f t="shared" si="2"/>
        <v>259</v>
      </c>
      <c r="N18" s="63">
        <f t="shared" si="3"/>
        <v>0.39985528219971056</v>
      </c>
      <c r="O18" s="62">
        <v>0.51229999999999998</v>
      </c>
      <c r="P18" s="64">
        <v>100</v>
      </c>
      <c r="Q18" s="65">
        <f t="shared" si="13"/>
        <v>6.5267727930535452E-2</v>
      </c>
      <c r="R18" s="65">
        <f t="shared" si="14"/>
        <v>0.79894712011577429</v>
      </c>
      <c r="S18" s="64">
        <f t="shared" si="15"/>
        <v>29161.569884225763</v>
      </c>
      <c r="T18" s="66">
        <f t="shared" si="16"/>
        <v>20413.098918958032</v>
      </c>
      <c r="U18" s="61">
        <f t="shared" si="17"/>
        <v>130</v>
      </c>
      <c r="V18" s="64">
        <f t="shared" si="18"/>
        <v>863.75</v>
      </c>
      <c r="W18" s="64">
        <f t="shared" si="19"/>
        <v>43.625</v>
      </c>
      <c r="X18">
        <f t="shared" si="20"/>
        <v>-545.71013393985345</v>
      </c>
      <c r="Y18" s="64">
        <f t="shared" si="21"/>
        <v>485.99353992923938</v>
      </c>
      <c r="Z18" s="64">
        <f t="shared" si="22"/>
        <v>485.99353992923938</v>
      </c>
      <c r="AA18" s="65">
        <f t="shared" si="23"/>
        <v>0.51214881612647101</v>
      </c>
      <c r="AB18" s="65">
        <f t="shared" si="24"/>
        <v>0.44528542691751088</v>
      </c>
      <c r="AC18" s="64">
        <f t="shared" si="25"/>
        <v>78988.131930888456</v>
      </c>
      <c r="AD18" s="66">
        <f t="shared" si="26"/>
        <v>55291.692351621918</v>
      </c>
      <c r="AE18" s="64">
        <f t="shared" si="27"/>
        <v>14011.199999999999</v>
      </c>
      <c r="AF18" s="64">
        <f t="shared" si="28"/>
        <v>41280.492351621921</v>
      </c>
      <c r="AG18" s="56">
        <v>6000</v>
      </c>
      <c r="AH18" s="67">
        <f t="shared" si="29"/>
        <v>5417.6393608297158</v>
      </c>
      <c r="AI18" s="67">
        <f t="shared" si="30"/>
        <v>-39017.639360829715</v>
      </c>
      <c r="AJ18" s="67">
        <f t="shared" si="31"/>
        <v>-15017.639360829715</v>
      </c>
      <c r="AK18" s="68">
        <f t="shared" si="32"/>
        <v>-15017.639360829715</v>
      </c>
      <c r="AL18" s="68">
        <f t="shared" si="33"/>
        <v>-21017.639360829715</v>
      </c>
      <c r="AM18" s="69">
        <f t="shared" si="34"/>
        <v>2262.8529907922057</v>
      </c>
      <c r="AN18" s="69">
        <f t="shared" si="35"/>
        <v>26262.852990792206</v>
      </c>
      <c r="AO18" s="69">
        <f t="shared" si="36"/>
        <v>26262.852990792206</v>
      </c>
      <c r="AP18" s="69">
        <f t="shared" si="37"/>
        <v>20262.852990792206</v>
      </c>
      <c r="AR18" s="23">
        <f t="shared" si="38"/>
        <v>19</v>
      </c>
      <c r="AS18" s="23" t="str">
        <f t="shared" si="39"/>
        <v>W111</v>
      </c>
      <c r="AT18" s="69">
        <f t="shared" si="65"/>
        <v>16274.052990792203</v>
      </c>
      <c r="AU18" s="69">
        <f t="shared" si="40"/>
        <v>20262.852990792206</v>
      </c>
      <c r="AV18" t="s">
        <v>430</v>
      </c>
      <c r="AW18" t="s">
        <v>431</v>
      </c>
      <c r="AX18" s="64">
        <f t="shared" si="41"/>
        <v>2262.8529907922057</v>
      </c>
      <c r="AY18" s="64">
        <f t="shared" si="42"/>
        <v>26262.852990792206</v>
      </c>
      <c r="AZ18" s="64">
        <f t="shared" si="43"/>
        <v>26262.852990792206</v>
      </c>
      <c r="BA18" s="64">
        <f t="shared" si="44"/>
        <v>20262.852990792206</v>
      </c>
      <c r="BE18" s="23">
        <v>15</v>
      </c>
      <c r="BF18" s="23" t="str">
        <f t="shared" si="45"/>
        <v>W192</v>
      </c>
      <c r="BG18" s="23" t="str">
        <f t="shared" si="46"/>
        <v>San Diego</v>
      </c>
      <c r="BH18" s="23" t="str">
        <f t="shared" si="47"/>
        <v>CA</v>
      </c>
      <c r="BI18" s="69">
        <f t="shared" si="5"/>
        <v>450000</v>
      </c>
      <c r="BJ18" s="69">
        <f t="shared" si="6"/>
        <v>27199.127210544073</v>
      </c>
      <c r="BK18" s="69">
        <f t="shared" si="7"/>
        <v>26517.527210544074</v>
      </c>
      <c r="BL18" s="23" t="str">
        <f t="shared" si="8"/>
        <v>YES</v>
      </c>
      <c r="BM18" s="69">
        <f t="shared" si="48"/>
        <v>898640.67068324878</v>
      </c>
      <c r="BN18" s="69">
        <f t="shared" si="49"/>
        <v>8517.5272105440745</v>
      </c>
      <c r="BO18" s="69">
        <f t="shared" si="50"/>
        <v>32517.527210544074</v>
      </c>
      <c r="BP18" s="69">
        <f t="shared" si="51"/>
        <v>32517.527210544074</v>
      </c>
      <c r="BQ18" s="69">
        <f t="shared" si="52"/>
        <v>26517.527210544074</v>
      </c>
      <c r="BS18" s="23">
        <v>22</v>
      </c>
      <c r="BT18" s="23" t="str">
        <f t="shared" si="69"/>
        <v>W116</v>
      </c>
      <c r="BU18" s="23" t="str">
        <f t="shared" si="70"/>
        <v>Austin</v>
      </c>
      <c r="BV18" s="23" t="str">
        <f t="shared" si="71"/>
        <v>TX</v>
      </c>
      <c r="BW18" s="69">
        <f t="shared" si="56"/>
        <v>450000</v>
      </c>
      <c r="BX18" s="69">
        <f t="shared" si="9"/>
        <v>12221.236094103886</v>
      </c>
      <c r="BY18" s="69">
        <f t="shared" si="10"/>
        <v>17377.636094103887</v>
      </c>
      <c r="BZ18" s="23" t="str">
        <f t="shared" si="11"/>
        <v>YES</v>
      </c>
      <c r="CA18" s="69">
        <f t="shared" si="66"/>
        <v>764611.34910511004</v>
      </c>
      <c r="CB18" s="69">
        <f t="shared" si="57"/>
        <v>-622.36390589611256</v>
      </c>
      <c r="CC18" s="69">
        <f t="shared" si="58"/>
        <v>23377.636094103887</v>
      </c>
      <c r="CD18" s="69">
        <f t="shared" si="59"/>
        <v>23377.636094103887</v>
      </c>
      <c r="CE18" s="69">
        <f t="shared" si="60"/>
        <v>17377.636094103887</v>
      </c>
      <c r="CI18" s="23" t="str">
        <f t="shared" si="61"/>
        <v>W111</v>
      </c>
      <c r="CJ18" s="23" t="str">
        <f t="shared" si="72"/>
        <v>ST</v>
      </c>
      <c r="CK18" s="69">
        <f>G18</f>
        <v>14011.199999999999</v>
      </c>
      <c r="CL18" s="69">
        <f t="shared" si="63"/>
        <v>26262.852990792206</v>
      </c>
      <c r="CM18" s="69">
        <f t="shared" si="64"/>
        <v>20262.852990792206</v>
      </c>
    </row>
    <row r="19" spans="1:91" x14ac:dyDescent="0.25">
      <c r="A19" t="s">
        <v>128</v>
      </c>
      <c r="B19" t="s">
        <v>124</v>
      </c>
      <c r="C19" t="s">
        <v>116</v>
      </c>
      <c r="D19">
        <v>2</v>
      </c>
      <c r="E19">
        <v>1600</v>
      </c>
      <c r="F19">
        <f t="shared" si="12"/>
        <v>0.97299999999999998</v>
      </c>
      <c r="G19" s="61">
        <f t="shared" si="0"/>
        <v>18681.599999999999</v>
      </c>
      <c r="H19">
        <v>678</v>
      </c>
      <c r="I19" s="62">
        <v>0.36159999999999998</v>
      </c>
      <c r="J19">
        <v>241</v>
      </c>
      <c r="K19">
        <v>866</v>
      </c>
      <c r="L19">
        <f t="shared" si="1"/>
        <v>625</v>
      </c>
      <c r="M19">
        <f t="shared" si="2"/>
        <v>437</v>
      </c>
      <c r="N19" s="63">
        <f t="shared" si="3"/>
        <v>0.65936000000000006</v>
      </c>
      <c r="O19" s="62">
        <v>0.36159999999999998</v>
      </c>
      <c r="P19" s="64">
        <v>100</v>
      </c>
      <c r="Q19" s="65">
        <f t="shared" si="13"/>
        <v>-8.0480000000000024E-2</v>
      </c>
      <c r="R19" s="65">
        <f t="shared" si="14"/>
        <v>0.91429187200000006</v>
      </c>
      <c r="S19" s="64">
        <f t="shared" si="15"/>
        <v>33371.653328</v>
      </c>
      <c r="T19" s="66">
        <f t="shared" si="16"/>
        <v>23360.157329599999</v>
      </c>
      <c r="U19" s="61">
        <f t="shared" si="17"/>
        <v>241</v>
      </c>
      <c r="V19" s="64">
        <f t="shared" si="18"/>
        <v>781.25</v>
      </c>
      <c r="W19" s="64">
        <f t="shared" si="19"/>
        <v>162.875</v>
      </c>
      <c r="X19">
        <f t="shared" si="20"/>
        <v>-493.58731362143038</v>
      </c>
      <c r="Y19" s="64">
        <f t="shared" si="21"/>
        <v>501.28286896638872</v>
      </c>
      <c r="Z19" s="64">
        <f t="shared" si="22"/>
        <v>501.28286896638872</v>
      </c>
      <c r="AA19" s="65">
        <f t="shared" si="23"/>
        <v>0.43316207227697756</v>
      </c>
      <c r="AB19" s="65">
        <f t="shared" si="24"/>
        <v>0.50779553599999994</v>
      </c>
      <c r="AC19" s="64">
        <f t="shared" si="25"/>
        <v>92910.459144057866</v>
      </c>
      <c r="AD19" s="66">
        <f t="shared" si="26"/>
        <v>65037.321400840505</v>
      </c>
      <c r="AE19" s="64">
        <f t="shared" si="27"/>
        <v>18681.599999999999</v>
      </c>
      <c r="AF19" s="64">
        <f t="shared" si="28"/>
        <v>46355.721400840506</v>
      </c>
      <c r="AG19" s="53"/>
      <c r="AH19" s="67">
        <f t="shared" si="29"/>
        <v>6178.1790213333334</v>
      </c>
      <c r="AI19" s="67">
        <f t="shared" si="30"/>
        <v>-39778.17902133333</v>
      </c>
      <c r="AJ19" s="67">
        <f t="shared" si="31"/>
        <v>-15778.179021333333</v>
      </c>
      <c r="AK19" s="68">
        <f t="shared" si="32"/>
        <v>-15778.179021333333</v>
      </c>
      <c r="AL19" s="68">
        <f t="shared" si="33"/>
        <v>-21778.179021333333</v>
      </c>
      <c r="AM19" s="69">
        <f t="shared" si="34"/>
        <v>6577.5423795071765</v>
      </c>
      <c r="AN19" s="69">
        <f t="shared" si="35"/>
        <v>30577.542379507173</v>
      </c>
      <c r="AO19" s="69">
        <f t="shared" si="36"/>
        <v>30577.542379507173</v>
      </c>
      <c r="AP19" s="69">
        <f t="shared" si="37"/>
        <v>24577.542379507173</v>
      </c>
      <c r="AR19" s="23">
        <f t="shared" si="38"/>
        <v>17</v>
      </c>
      <c r="AS19" s="23" t="str">
        <f t="shared" si="39"/>
        <v>W112</v>
      </c>
      <c r="AT19" s="69">
        <f t="shared" si="65"/>
        <v>25259.142379507175</v>
      </c>
      <c r="AU19" s="69">
        <f t="shared" si="40"/>
        <v>24577.542379507173</v>
      </c>
      <c r="AV19" t="s">
        <v>430</v>
      </c>
      <c r="AW19" t="s">
        <v>431</v>
      </c>
      <c r="AX19" s="64">
        <f t="shared" si="41"/>
        <v>6577.5423795071765</v>
      </c>
      <c r="AY19" s="64">
        <f t="shared" si="42"/>
        <v>30577.542379507173</v>
      </c>
      <c r="AZ19" s="64">
        <f t="shared" si="43"/>
        <v>30577.542379507173</v>
      </c>
      <c r="BA19" s="64">
        <f t="shared" si="44"/>
        <v>24577.542379507173</v>
      </c>
      <c r="BE19" s="23">
        <v>16</v>
      </c>
      <c r="BF19" s="23" t="str">
        <f t="shared" si="45"/>
        <v>W114</v>
      </c>
      <c r="BG19" s="23" t="str">
        <f t="shared" si="46"/>
        <v>Austin</v>
      </c>
      <c r="BH19" s="23" t="str">
        <f t="shared" si="47"/>
        <v>TX</v>
      </c>
      <c r="BI19" s="69">
        <f t="shared" si="5"/>
        <v>480000</v>
      </c>
      <c r="BJ19" s="69">
        <f t="shared" si="6"/>
        <v>20738.242776646657</v>
      </c>
      <c r="BK19" s="69">
        <f t="shared" si="7"/>
        <v>24727.042776646664</v>
      </c>
      <c r="BL19" s="23" t="str">
        <f t="shared" si="8"/>
        <v>YES</v>
      </c>
      <c r="BM19" s="69">
        <f t="shared" si="48"/>
        <v>919378.91345989541</v>
      </c>
      <c r="BN19" s="69">
        <f t="shared" si="49"/>
        <v>6727.0427766466601</v>
      </c>
      <c r="BO19" s="69">
        <f t="shared" si="50"/>
        <v>30727.042776646664</v>
      </c>
      <c r="BP19" s="69">
        <f t="shared" si="51"/>
        <v>30727.042776646664</v>
      </c>
      <c r="BQ19" s="69">
        <f t="shared" si="52"/>
        <v>24727.042776646664</v>
      </c>
      <c r="BS19" s="23">
        <v>23</v>
      </c>
      <c r="BT19" s="23" t="str">
        <f t="shared" si="69"/>
        <v>W157</v>
      </c>
      <c r="BU19" s="23" t="str">
        <f t="shared" si="70"/>
        <v>Miami</v>
      </c>
      <c r="BV19" s="23" t="str">
        <f t="shared" si="71"/>
        <v>FL</v>
      </c>
      <c r="BW19" s="69">
        <f t="shared" si="56"/>
        <v>480000</v>
      </c>
      <c r="BX19" s="69">
        <f t="shared" si="9"/>
        <v>14372.340063333337</v>
      </c>
      <c r="BY19" s="69">
        <f t="shared" si="10"/>
        <v>17193.540063333334</v>
      </c>
      <c r="BZ19" s="23" t="str">
        <f t="shared" si="11"/>
        <v>YES</v>
      </c>
      <c r="CA19" s="69">
        <f t="shared" si="66"/>
        <v>778983.68916844344</v>
      </c>
      <c r="CB19" s="69">
        <f t="shared" si="57"/>
        <v>-806.45993666666618</v>
      </c>
      <c r="CC19" s="69">
        <f t="shared" si="58"/>
        <v>23193.540063333334</v>
      </c>
      <c r="CD19" s="69">
        <f t="shared" si="59"/>
        <v>23193.540063333334</v>
      </c>
      <c r="CE19" s="69">
        <f t="shared" si="60"/>
        <v>17193.540063333334</v>
      </c>
      <c r="CI19" s="23" t="str">
        <f t="shared" si="61"/>
        <v>W112</v>
      </c>
      <c r="CJ19" s="23" t="str">
        <f t="shared" si="72"/>
        <v>ST</v>
      </c>
      <c r="CK19" s="69">
        <f>G19</f>
        <v>18681.599999999999</v>
      </c>
      <c r="CL19" s="69">
        <f t="shared" si="63"/>
        <v>30577.542379507173</v>
      </c>
      <c r="CM19" s="69">
        <f t="shared" si="64"/>
        <v>24577.542379507173</v>
      </c>
    </row>
    <row r="20" spans="1:91" x14ac:dyDescent="0.25">
      <c r="A20" t="s">
        <v>129</v>
      </c>
      <c r="B20" t="s">
        <v>130</v>
      </c>
      <c r="C20" t="s">
        <v>107</v>
      </c>
      <c r="D20">
        <v>1</v>
      </c>
      <c r="E20">
        <v>800</v>
      </c>
      <c r="F20">
        <f t="shared" si="12"/>
        <v>0.97299999999999998</v>
      </c>
      <c r="G20" s="61">
        <f t="shared" si="0"/>
        <v>9340.7999999999993</v>
      </c>
      <c r="H20">
        <v>163</v>
      </c>
      <c r="I20" s="62">
        <v>0.84379999999999999</v>
      </c>
      <c r="J20">
        <v>134</v>
      </c>
      <c r="K20">
        <v>288</v>
      </c>
      <c r="L20">
        <f t="shared" si="1"/>
        <v>154</v>
      </c>
      <c r="M20">
        <f t="shared" si="2"/>
        <v>29</v>
      </c>
      <c r="N20" s="63">
        <f t="shared" si="3"/>
        <v>0.25064935064935068</v>
      </c>
      <c r="O20" s="62">
        <v>0.84379999999999999</v>
      </c>
      <c r="P20" s="64">
        <v>100</v>
      </c>
      <c r="Q20" s="65">
        <f t="shared" si="13"/>
        <v>-7.6623376623376649E-2</v>
      </c>
      <c r="R20" s="65">
        <f t="shared" si="14"/>
        <v>0.91123974025974031</v>
      </c>
      <c r="S20" s="64">
        <f t="shared" si="15"/>
        <v>33260.25051948052</v>
      </c>
      <c r="T20" s="66">
        <f t="shared" si="16"/>
        <v>23282.175363636361</v>
      </c>
      <c r="U20" s="61">
        <f t="shared" si="17"/>
        <v>134</v>
      </c>
      <c r="V20" s="64">
        <f t="shared" si="18"/>
        <v>192.5</v>
      </c>
      <c r="W20" s="64">
        <f t="shared" si="19"/>
        <v>114.75</v>
      </c>
      <c r="X20">
        <f t="shared" si="20"/>
        <v>-121.61991407632044</v>
      </c>
      <c r="Y20" s="64">
        <f t="shared" si="21"/>
        <v>160.82489891331815</v>
      </c>
      <c r="Z20" s="64">
        <f t="shared" si="22"/>
        <v>160.82489891331815</v>
      </c>
      <c r="AA20" s="65">
        <f t="shared" si="23"/>
        <v>0.23935012422502935</v>
      </c>
      <c r="AB20" s="65">
        <f t="shared" si="24"/>
        <v>0.66117831168831176</v>
      </c>
      <c r="AC20" s="64">
        <f t="shared" si="25"/>
        <v>38811.886326447151</v>
      </c>
      <c r="AD20" s="66">
        <f t="shared" si="26"/>
        <v>27168.320428513005</v>
      </c>
      <c r="AE20" s="64">
        <f t="shared" si="27"/>
        <v>9340.7999999999993</v>
      </c>
      <c r="AF20" s="64">
        <f t="shared" si="28"/>
        <v>17827.520428513006</v>
      </c>
      <c r="AG20" s="17" t="s">
        <v>87</v>
      </c>
      <c r="AH20" s="67">
        <f t="shared" si="29"/>
        <v>8044.3361255411264</v>
      </c>
      <c r="AI20" s="67">
        <f t="shared" si="30"/>
        <v>-41644.336125541129</v>
      </c>
      <c r="AJ20" s="67">
        <f t="shared" si="31"/>
        <v>-17644.336125541126</v>
      </c>
      <c r="AK20" s="68">
        <f t="shared" si="32"/>
        <v>-17644.336125541126</v>
      </c>
      <c r="AL20" s="68">
        <f t="shared" si="33"/>
        <v>-23644.336125541126</v>
      </c>
      <c r="AM20" s="69">
        <f t="shared" si="34"/>
        <v>-23816.815697028123</v>
      </c>
      <c r="AN20" s="69">
        <f t="shared" si="35"/>
        <v>183.18430297188024</v>
      </c>
      <c r="AO20" s="69">
        <f t="shared" si="36"/>
        <v>183.18430297188024</v>
      </c>
      <c r="AP20" s="69">
        <f t="shared" si="37"/>
        <v>-5816.8156970281198</v>
      </c>
      <c r="AR20" s="23">
        <f t="shared" si="38"/>
        <v>113</v>
      </c>
      <c r="AS20" s="23" t="str">
        <f t="shared" si="39"/>
        <v>W113</v>
      </c>
      <c r="AT20" s="69">
        <f t="shared" si="65"/>
        <v>-14476.015697028124</v>
      </c>
      <c r="AU20" s="69">
        <f t="shared" si="40"/>
        <v>-5816.8156970281198</v>
      </c>
      <c r="AV20" t="s">
        <v>430</v>
      </c>
      <c r="AW20" t="s">
        <v>431</v>
      </c>
      <c r="AX20" s="64">
        <f t="shared" si="41"/>
        <v>-23816.815697028123</v>
      </c>
      <c r="AY20" s="64">
        <f t="shared" si="42"/>
        <v>183.18430297188024</v>
      </c>
      <c r="AZ20" s="64">
        <f t="shared" si="43"/>
        <v>183.18430297188024</v>
      </c>
      <c r="BA20" s="64">
        <f t="shared" si="44"/>
        <v>-5816.8156970281198</v>
      </c>
      <c r="BE20" s="23">
        <v>17</v>
      </c>
      <c r="BF20" s="23" t="str">
        <f t="shared" si="45"/>
        <v>W112</v>
      </c>
      <c r="BG20" s="23" t="str">
        <f t="shared" si="46"/>
        <v>Austin</v>
      </c>
      <c r="BH20" s="23" t="str">
        <f t="shared" si="47"/>
        <v>TX</v>
      </c>
      <c r="BI20" s="69">
        <f t="shared" si="5"/>
        <v>510000</v>
      </c>
      <c r="BJ20" s="69">
        <f t="shared" si="6"/>
        <v>25259.142379507175</v>
      </c>
      <c r="BK20" s="69">
        <f t="shared" si="7"/>
        <v>24577.542379507173</v>
      </c>
      <c r="BL20" s="23" t="str">
        <f t="shared" si="8"/>
        <v>NO</v>
      </c>
      <c r="BM20" s="69">
        <f t="shared" si="48"/>
        <v>944638.0558394026</v>
      </c>
      <c r="BN20" s="69">
        <f t="shared" si="49"/>
        <v>6577.5423795071765</v>
      </c>
      <c r="BO20" s="69">
        <f t="shared" si="50"/>
        <v>30577.542379507173</v>
      </c>
      <c r="BP20" s="69">
        <f t="shared" si="51"/>
        <v>30577.542379507173</v>
      </c>
      <c r="BQ20" s="69">
        <f t="shared" si="52"/>
        <v>24577.542379507173</v>
      </c>
      <c r="BS20" s="23">
        <v>24</v>
      </c>
      <c r="BT20" s="23" t="str">
        <f t="shared" si="69"/>
        <v>W115</v>
      </c>
      <c r="BU20" s="23" t="str">
        <f t="shared" si="70"/>
        <v>Austin</v>
      </c>
      <c r="BV20" s="23" t="str">
        <f t="shared" si="71"/>
        <v>TX</v>
      </c>
      <c r="BW20" s="69">
        <f t="shared" si="56"/>
        <v>510000</v>
      </c>
      <c r="BX20" s="69">
        <f t="shared" si="9"/>
        <v>9671.0967893758861</v>
      </c>
      <c r="BY20" s="69">
        <f t="shared" si="10"/>
        <v>17162.696789375885</v>
      </c>
      <c r="BZ20" s="23" t="str">
        <f t="shared" si="11"/>
        <v>NO</v>
      </c>
      <c r="CA20" s="69">
        <f t="shared" si="66"/>
        <v>788654.78595781932</v>
      </c>
      <c r="CB20" s="69">
        <f t="shared" si="57"/>
        <v>-837.30321062411531</v>
      </c>
      <c r="CC20" s="69">
        <f t="shared" si="58"/>
        <v>23162.696789375885</v>
      </c>
      <c r="CD20" s="69">
        <f t="shared" si="59"/>
        <v>23162.696789375885</v>
      </c>
      <c r="CE20" s="69">
        <f t="shared" si="60"/>
        <v>17162.696789375885</v>
      </c>
      <c r="CI20" s="23" t="str">
        <f t="shared" si="61"/>
        <v>W113</v>
      </c>
      <c r="CJ20" s="23" t="str">
        <f t="shared" si="72"/>
        <v>LT</v>
      </c>
      <c r="CK20" s="69">
        <f>G20</f>
        <v>9340.7999999999993</v>
      </c>
      <c r="CL20" s="69">
        <f t="shared" si="63"/>
        <v>9340.7999999999993</v>
      </c>
      <c r="CM20" s="69">
        <f t="shared" si="64"/>
        <v>9340.7999999999993</v>
      </c>
    </row>
    <row r="21" spans="1:91" x14ac:dyDescent="0.25">
      <c r="A21" t="s">
        <v>131</v>
      </c>
      <c r="B21" t="s">
        <v>130</v>
      </c>
      <c r="C21" t="s">
        <v>107</v>
      </c>
      <c r="D21">
        <v>2</v>
      </c>
      <c r="E21">
        <v>1200</v>
      </c>
      <c r="F21">
        <f t="shared" si="12"/>
        <v>0.97299999999999998</v>
      </c>
      <c r="G21" s="61">
        <f t="shared" si="0"/>
        <v>14011.199999999999</v>
      </c>
      <c r="H21">
        <v>374</v>
      </c>
      <c r="I21" s="62">
        <v>0.91510000000000002</v>
      </c>
      <c r="J21">
        <v>234</v>
      </c>
      <c r="K21">
        <v>794</v>
      </c>
      <c r="L21">
        <f t="shared" si="1"/>
        <v>560</v>
      </c>
      <c r="M21">
        <f t="shared" si="2"/>
        <v>140</v>
      </c>
      <c r="N21" s="63">
        <f t="shared" si="3"/>
        <v>0.30000000000000004</v>
      </c>
      <c r="O21" s="62">
        <v>0.91510000000000002</v>
      </c>
      <c r="P21" s="64">
        <v>100</v>
      </c>
      <c r="Q21" s="65">
        <f t="shared" si="13"/>
        <v>-9.1428571428571415E-2</v>
      </c>
      <c r="R21" s="65">
        <f t="shared" si="14"/>
        <v>0.92295657142857146</v>
      </c>
      <c r="S21" s="64">
        <f t="shared" si="15"/>
        <v>33687.91485714286</v>
      </c>
      <c r="T21" s="66">
        <f t="shared" si="16"/>
        <v>23581.540400000002</v>
      </c>
      <c r="U21" s="61">
        <f t="shared" si="17"/>
        <v>234</v>
      </c>
      <c r="V21" s="64">
        <f t="shared" si="18"/>
        <v>700</v>
      </c>
      <c r="W21" s="64">
        <f t="shared" si="19"/>
        <v>164</v>
      </c>
      <c r="X21">
        <f t="shared" si="20"/>
        <v>-442.25423300480162</v>
      </c>
      <c r="Y21" s="64">
        <f t="shared" si="21"/>
        <v>458.18145059388422</v>
      </c>
      <c r="Z21" s="64">
        <f t="shared" si="22"/>
        <v>458.18145059388422</v>
      </c>
      <c r="AA21" s="65">
        <f t="shared" si="23"/>
        <v>0.42025921513412029</v>
      </c>
      <c r="AB21" s="65">
        <f t="shared" si="24"/>
        <v>0.51800685714285721</v>
      </c>
      <c r="AC21" s="64">
        <f t="shared" si="25"/>
        <v>86629.513626502041</v>
      </c>
      <c r="AD21" s="66">
        <f t="shared" si="26"/>
        <v>60640.659538551423</v>
      </c>
      <c r="AE21" s="64">
        <f t="shared" si="27"/>
        <v>14011.199999999999</v>
      </c>
      <c r="AF21" s="64">
        <f t="shared" si="28"/>
        <v>46629.459538551426</v>
      </c>
      <c r="AG21" s="54">
        <v>100</v>
      </c>
      <c r="AH21" s="67">
        <f t="shared" si="29"/>
        <v>6302.416761904763</v>
      </c>
      <c r="AI21" s="67">
        <f t="shared" si="30"/>
        <v>-39902.416761904766</v>
      </c>
      <c r="AJ21" s="67">
        <f t="shared" si="31"/>
        <v>-15902.416761904762</v>
      </c>
      <c r="AK21" s="68">
        <f t="shared" si="32"/>
        <v>-15902.416761904762</v>
      </c>
      <c r="AL21" s="68">
        <f t="shared" si="33"/>
        <v>-21902.416761904762</v>
      </c>
      <c r="AM21" s="69">
        <f t="shared" si="34"/>
        <v>6727.0427766466601</v>
      </c>
      <c r="AN21" s="69">
        <f t="shared" si="35"/>
        <v>30727.042776646664</v>
      </c>
      <c r="AO21" s="69">
        <f t="shared" si="36"/>
        <v>30727.042776646664</v>
      </c>
      <c r="AP21" s="69">
        <f t="shared" si="37"/>
        <v>24727.042776646664</v>
      </c>
      <c r="AR21" s="23">
        <f t="shared" si="38"/>
        <v>16</v>
      </c>
      <c r="AS21" s="23" t="str">
        <f t="shared" si="39"/>
        <v>W114</v>
      </c>
      <c r="AT21" s="69">
        <f t="shared" si="65"/>
        <v>20738.242776646657</v>
      </c>
      <c r="AU21" s="69">
        <f t="shared" si="40"/>
        <v>24727.042776646664</v>
      </c>
      <c r="AV21" t="s">
        <v>430</v>
      </c>
      <c r="AW21" t="s">
        <v>431</v>
      </c>
      <c r="AX21" s="64">
        <f t="shared" si="41"/>
        <v>6727.0427766466601</v>
      </c>
      <c r="AY21" s="64">
        <f t="shared" si="42"/>
        <v>30727.042776646664</v>
      </c>
      <c r="AZ21" s="64">
        <f t="shared" si="43"/>
        <v>30727.042776646664</v>
      </c>
      <c r="BA21" s="64">
        <f t="shared" si="44"/>
        <v>24727.042776646664</v>
      </c>
      <c r="BE21" s="23">
        <v>18</v>
      </c>
      <c r="BF21" s="23" t="str">
        <f t="shared" si="45"/>
        <v>W119</v>
      </c>
      <c r="BG21" s="23" t="str">
        <f t="shared" si="46"/>
        <v>Austin</v>
      </c>
      <c r="BH21" s="23" t="str">
        <f t="shared" si="47"/>
        <v>TX</v>
      </c>
      <c r="BI21" s="69">
        <f t="shared" si="5"/>
        <v>540000</v>
      </c>
      <c r="BJ21" s="69">
        <f t="shared" si="6"/>
        <v>24069.998424796941</v>
      </c>
      <c r="BK21" s="69">
        <f t="shared" si="7"/>
        <v>24555.998424796937</v>
      </c>
      <c r="BL21" s="23" t="str">
        <f t="shared" si="8"/>
        <v>NO</v>
      </c>
      <c r="BM21" s="69">
        <f t="shared" si="48"/>
        <v>968708.05426419957</v>
      </c>
      <c r="BN21" s="69">
        <f t="shared" si="49"/>
        <v>6555.9984247969405</v>
      </c>
      <c r="BO21" s="69">
        <f t="shared" si="50"/>
        <v>30555.998424796937</v>
      </c>
      <c r="BP21" s="69">
        <f t="shared" si="51"/>
        <v>30555.998424796937</v>
      </c>
      <c r="BQ21" s="69">
        <f t="shared" si="52"/>
        <v>24555.998424796937</v>
      </c>
      <c r="BS21" s="23">
        <v>26</v>
      </c>
      <c r="BT21" s="23" t="str">
        <f t="shared" si="69"/>
        <v>W159</v>
      </c>
      <c r="BU21" s="23" t="str">
        <f t="shared" si="70"/>
        <v>Miami</v>
      </c>
      <c r="BV21" s="23" t="str">
        <f t="shared" si="71"/>
        <v>FL</v>
      </c>
      <c r="BW21" s="69">
        <f t="shared" si="56"/>
        <v>540000</v>
      </c>
      <c r="BX21" s="69">
        <f t="shared" si="9"/>
        <v>13583.907943333332</v>
      </c>
      <c r="BY21" s="69">
        <f t="shared" si="10"/>
        <v>15237.50794333333</v>
      </c>
      <c r="BZ21" s="23" t="str">
        <f t="shared" si="11"/>
        <v>NO</v>
      </c>
      <c r="CA21" s="69">
        <f t="shared" si="66"/>
        <v>802238.6939011527</v>
      </c>
      <c r="CB21" s="69">
        <f t="shared" si="57"/>
        <v>-2762.4920566666697</v>
      </c>
      <c r="CC21" s="69">
        <f t="shared" si="58"/>
        <v>21237.50794333333</v>
      </c>
      <c r="CD21" s="69">
        <f t="shared" si="59"/>
        <v>21237.50794333333</v>
      </c>
      <c r="CE21" s="69">
        <f t="shared" si="60"/>
        <v>15237.50794333333</v>
      </c>
      <c r="CI21" s="23" t="str">
        <f t="shared" si="61"/>
        <v>W114</v>
      </c>
      <c r="CJ21" s="23" t="str">
        <f t="shared" si="72"/>
        <v>ST</v>
      </c>
      <c r="CK21" s="69">
        <f>G21</f>
        <v>14011.199999999999</v>
      </c>
      <c r="CL21" s="69">
        <f t="shared" si="63"/>
        <v>30727.042776646664</v>
      </c>
      <c r="CM21" s="69">
        <f t="shared" si="64"/>
        <v>24727.042776646664</v>
      </c>
    </row>
    <row r="22" spans="1:91" x14ac:dyDescent="0.25">
      <c r="A22" t="s">
        <v>132</v>
      </c>
      <c r="B22" t="s">
        <v>130</v>
      </c>
      <c r="C22" t="s">
        <v>116</v>
      </c>
      <c r="D22">
        <v>1</v>
      </c>
      <c r="E22">
        <v>900</v>
      </c>
      <c r="F22">
        <f t="shared" si="12"/>
        <v>0.97299999999999998</v>
      </c>
      <c r="G22" s="61">
        <f t="shared" si="0"/>
        <v>10508.4</v>
      </c>
      <c r="H22">
        <v>444</v>
      </c>
      <c r="I22" s="62">
        <v>0.43009999999999998</v>
      </c>
      <c r="J22">
        <v>252</v>
      </c>
      <c r="K22">
        <v>547</v>
      </c>
      <c r="L22">
        <f t="shared" si="1"/>
        <v>295</v>
      </c>
      <c r="M22">
        <f t="shared" si="2"/>
        <v>192</v>
      </c>
      <c r="N22" s="63">
        <f t="shared" si="3"/>
        <v>0.62067796610169501</v>
      </c>
      <c r="O22" s="62">
        <v>0.43009999999999998</v>
      </c>
      <c r="P22" s="64">
        <v>100</v>
      </c>
      <c r="Q22" s="65">
        <f t="shared" si="13"/>
        <v>-0.31220338983050855</v>
      </c>
      <c r="R22" s="65">
        <f t="shared" si="14"/>
        <v>1.0976777627118646</v>
      </c>
      <c r="S22" s="64">
        <f t="shared" si="15"/>
        <v>40065.238338983057</v>
      </c>
      <c r="T22" s="66">
        <f t="shared" si="16"/>
        <v>28045.66683728814</v>
      </c>
      <c r="U22" s="61">
        <f t="shared" si="17"/>
        <v>252</v>
      </c>
      <c r="V22" s="64">
        <f t="shared" si="18"/>
        <v>368.75</v>
      </c>
      <c r="W22" s="64">
        <f t="shared" si="19"/>
        <v>215.125</v>
      </c>
      <c r="X22">
        <f t="shared" si="20"/>
        <v>-232.97321202931514</v>
      </c>
      <c r="Y22" s="64">
        <f t="shared" si="21"/>
        <v>305.72951415213544</v>
      </c>
      <c r="Z22" s="64">
        <f t="shared" si="22"/>
        <v>305.72951415213544</v>
      </c>
      <c r="AA22" s="65">
        <f t="shared" si="23"/>
        <v>0.24570715702274018</v>
      </c>
      <c r="AB22" s="65">
        <f t="shared" si="24"/>
        <v>0.65614735593220341</v>
      </c>
      <c r="AC22" s="64">
        <f t="shared" si="25"/>
        <v>73220.318504596711</v>
      </c>
      <c r="AD22" s="66">
        <f t="shared" si="26"/>
        <v>51254.222953217693</v>
      </c>
      <c r="AE22" s="64">
        <f t="shared" si="27"/>
        <v>10508.4</v>
      </c>
      <c r="AF22" s="64">
        <f t="shared" si="28"/>
        <v>40745.822953217692</v>
      </c>
      <c r="AG22" s="4" t="s">
        <v>88</v>
      </c>
      <c r="AH22" s="67">
        <f t="shared" si="29"/>
        <v>7983.1261638418082</v>
      </c>
      <c r="AI22" s="67">
        <f t="shared" si="30"/>
        <v>-41583.126163841807</v>
      </c>
      <c r="AJ22" s="67">
        <f t="shared" si="31"/>
        <v>-17583.126163841807</v>
      </c>
      <c r="AK22" s="68">
        <f t="shared" si="32"/>
        <v>-17583.126163841807</v>
      </c>
      <c r="AL22" s="68">
        <f t="shared" si="33"/>
        <v>-23583.126163841807</v>
      </c>
      <c r="AM22" s="69">
        <f t="shared" si="34"/>
        <v>-837.30321062411531</v>
      </c>
      <c r="AN22" s="69">
        <f t="shared" si="35"/>
        <v>23162.696789375885</v>
      </c>
      <c r="AO22" s="69">
        <f t="shared" si="36"/>
        <v>23162.696789375885</v>
      </c>
      <c r="AP22" s="69">
        <f t="shared" si="37"/>
        <v>17162.696789375885</v>
      </c>
      <c r="AR22" s="23">
        <f t="shared" si="38"/>
        <v>24</v>
      </c>
      <c r="AS22" s="23" t="str">
        <f t="shared" si="39"/>
        <v>W115</v>
      </c>
      <c r="AT22" s="69">
        <f t="shared" si="65"/>
        <v>9671.0967893758861</v>
      </c>
      <c r="AU22" s="69">
        <f t="shared" si="40"/>
        <v>17162.696789375885</v>
      </c>
      <c r="AV22" t="s">
        <v>430</v>
      </c>
      <c r="AW22" t="s">
        <v>431</v>
      </c>
      <c r="AX22" s="64">
        <f t="shared" si="41"/>
        <v>-837.30321062411531</v>
      </c>
      <c r="AY22" s="64">
        <f t="shared" si="42"/>
        <v>23162.696789375885</v>
      </c>
      <c r="AZ22" s="64">
        <f t="shared" si="43"/>
        <v>23162.696789375885</v>
      </c>
      <c r="BA22" s="64">
        <f t="shared" si="44"/>
        <v>17162.696789375885</v>
      </c>
      <c r="BE22" s="23">
        <v>19</v>
      </c>
      <c r="BF22" s="23" t="str">
        <f t="shared" si="45"/>
        <v>W111</v>
      </c>
      <c r="BG22" s="23" t="str">
        <f t="shared" si="46"/>
        <v>Austin</v>
      </c>
      <c r="BH22" s="23" t="str">
        <f t="shared" si="47"/>
        <v>TX</v>
      </c>
      <c r="BI22" s="69">
        <f t="shared" si="5"/>
        <v>570000</v>
      </c>
      <c r="BJ22" s="69">
        <f t="shared" si="6"/>
        <v>16274.052990792203</v>
      </c>
      <c r="BK22" s="69">
        <f t="shared" si="7"/>
        <v>20262.852990792206</v>
      </c>
      <c r="BL22" s="23" t="str">
        <f t="shared" si="8"/>
        <v>NO</v>
      </c>
      <c r="BM22" s="69">
        <f t="shared" si="48"/>
        <v>984982.10725499177</v>
      </c>
      <c r="BN22" s="69">
        <f t="shared" si="49"/>
        <v>2262.8529907922057</v>
      </c>
      <c r="BO22" s="69">
        <f t="shared" si="50"/>
        <v>26262.852990792206</v>
      </c>
      <c r="BP22" s="69">
        <f t="shared" si="51"/>
        <v>26262.852990792206</v>
      </c>
      <c r="BQ22" s="69">
        <f t="shared" si="52"/>
        <v>20262.852990792206</v>
      </c>
      <c r="BS22" s="23">
        <v>28</v>
      </c>
      <c r="BT22" s="23" t="str">
        <f t="shared" si="69"/>
        <v>W118</v>
      </c>
      <c r="BU22" s="23" t="str">
        <f t="shared" si="70"/>
        <v>Austin</v>
      </c>
      <c r="BV22" s="23" t="str">
        <f t="shared" si="71"/>
        <v>TX</v>
      </c>
      <c r="BW22" s="69">
        <f t="shared" si="56"/>
        <v>570000</v>
      </c>
      <c r="BX22" s="69">
        <f t="shared" si="9"/>
        <v>11634.768007374347</v>
      </c>
      <c r="BY22" s="69">
        <f t="shared" si="10"/>
        <v>13288.368007374342</v>
      </c>
      <c r="BZ22" s="23" t="str">
        <f t="shared" si="11"/>
        <v>NO</v>
      </c>
      <c r="CA22" s="69">
        <f t="shared" si="66"/>
        <v>813873.46190852707</v>
      </c>
      <c r="CB22" s="69">
        <f t="shared" si="57"/>
        <v>-4711.6319926256547</v>
      </c>
      <c r="CC22" s="69">
        <f t="shared" si="58"/>
        <v>19288.368007374342</v>
      </c>
      <c r="CD22" s="69">
        <f t="shared" si="59"/>
        <v>19288.368007374342</v>
      </c>
      <c r="CE22" s="69">
        <f t="shared" si="60"/>
        <v>13288.368007374342</v>
      </c>
      <c r="CI22" s="23" t="str">
        <f t="shared" si="61"/>
        <v>W115</v>
      </c>
      <c r="CJ22" s="23" t="str">
        <f t="shared" si="72"/>
        <v>LT</v>
      </c>
      <c r="CK22" s="69">
        <f>G22</f>
        <v>10508.4</v>
      </c>
      <c r="CL22" s="69">
        <f t="shared" si="63"/>
        <v>10508.4</v>
      </c>
      <c r="CM22" s="69">
        <f t="shared" si="64"/>
        <v>10508.4</v>
      </c>
    </row>
    <row r="23" spans="1:91" x14ac:dyDescent="0.25">
      <c r="A23" t="s">
        <v>133</v>
      </c>
      <c r="B23" t="s">
        <v>130</v>
      </c>
      <c r="C23" t="s">
        <v>116</v>
      </c>
      <c r="D23">
        <v>2</v>
      </c>
      <c r="E23">
        <v>1100</v>
      </c>
      <c r="F23">
        <f t="shared" si="12"/>
        <v>0.97299999999999998</v>
      </c>
      <c r="G23" s="61">
        <f t="shared" si="0"/>
        <v>12843.6</v>
      </c>
      <c r="H23">
        <v>426</v>
      </c>
      <c r="I23" s="62">
        <v>0.48220000000000002</v>
      </c>
      <c r="J23">
        <v>246</v>
      </c>
      <c r="K23">
        <v>616</v>
      </c>
      <c r="L23">
        <f t="shared" si="1"/>
        <v>370</v>
      </c>
      <c r="M23">
        <f t="shared" si="2"/>
        <v>180</v>
      </c>
      <c r="N23" s="63">
        <f t="shared" si="3"/>
        <v>0.48918918918918919</v>
      </c>
      <c r="O23" s="62">
        <v>0.48220000000000002</v>
      </c>
      <c r="P23" s="64">
        <v>100</v>
      </c>
      <c r="Q23" s="65">
        <f t="shared" si="13"/>
        <v>-0.21567567567567572</v>
      </c>
      <c r="R23" s="65">
        <f t="shared" si="14"/>
        <v>1.0212857297297298</v>
      </c>
      <c r="S23" s="64">
        <f t="shared" si="15"/>
        <v>37276.929135135135</v>
      </c>
      <c r="T23" s="66">
        <f t="shared" si="16"/>
        <v>26093.850394594592</v>
      </c>
      <c r="U23" s="61">
        <f t="shared" si="17"/>
        <v>246</v>
      </c>
      <c r="V23" s="64">
        <f t="shared" si="18"/>
        <v>462.5</v>
      </c>
      <c r="W23" s="64">
        <f t="shared" si="19"/>
        <v>199.75</v>
      </c>
      <c r="X23">
        <f t="shared" si="20"/>
        <v>-292.20368966388679</v>
      </c>
      <c r="Y23" s="64">
        <f t="shared" si="21"/>
        <v>348.42345842810215</v>
      </c>
      <c r="Z23" s="64">
        <f t="shared" si="22"/>
        <v>348.42345842810215</v>
      </c>
      <c r="AA23" s="65">
        <f t="shared" si="23"/>
        <v>0.32145612633103166</v>
      </c>
      <c r="AB23" s="65">
        <f t="shared" si="24"/>
        <v>0.59619962162162166</v>
      </c>
      <c r="AC23" s="64">
        <f t="shared" si="25"/>
        <v>75821.425938809931</v>
      </c>
      <c r="AD23" s="66">
        <f t="shared" si="26"/>
        <v>53074.998157166949</v>
      </c>
      <c r="AE23" s="64">
        <f t="shared" si="27"/>
        <v>12843.6</v>
      </c>
      <c r="AF23" s="64">
        <f t="shared" si="28"/>
        <v>40231.39815716695</v>
      </c>
      <c r="AG23" s="31">
        <v>3</v>
      </c>
      <c r="AH23" s="67">
        <f t="shared" si="29"/>
        <v>7253.7620630630645</v>
      </c>
      <c r="AI23" s="67">
        <f t="shared" si="30"/>
        <v>-40853.762063063063</v>
      </c>
      <c r="AJ23" s="67">
        <f t="shared" si="31"/>
        <v>-16853.762063063063</v>
      </c>
      <c r="AK23" s="68">
        <f t="shared" si="32"/>
        <v>-16853.762063063063</v>
      </c>
      <c r="AL23" s="68">
        <f t="shared" si="33"/>
        <v>-22853.762063063063</v>
      </c>
      <c r="AM23" s="69">
        <f t="shared" si="34"/>
        <v>-622.36390589611256</v>
      </c>
      <c r="AN23" s="69">
        <f t="shared" si="35"/>
        <v>23377.636094103887</v>
      </c>
      <c r="AO23" s="69">
        <f t="shared" si="36"/>
        <v>23377.636094103887</v>
      </c>
      <c r="AP23" s="69">
        <f t="shared" si="37"/>
        <v>17377.636094103887</v>
      </c>
      <c r="AR23" s="23">
        <f t="shared" si="38"/>
        <v>22</v>
      </c>
      <c r="AS23" s="23" t="str">
        <f t="shared" si="39"/>
        <v>W116</v>
      </c>
      <c r="AT23" s="69">
        <f t="shared" si="65"/>
        <v>12221.236094103886</v>
      </c>
      <c r="AU23" s="69">
        <f t="shared" si="40"/>
        <v>17377.636094103887</v>
      </c>
      <c r="AV23" t="s">
        <v>430</v>
      </c>
      <c r="AW23" t="s">
        <v>431</v>
      </c>
      <c r="AX23" s="64">
        <f t="shared" si="41"/>
        <v>-622.36390589611256</v>
      </c>
      <c r="AY23" s="64">
        <f t="shared" si="42"/>
        <v>23377.636094103887</v>
      </c>
      <c r="AZ23" s="64">
        <f t="shared" si="43"/>
        <v>23377.636094103887</v>
      </c>
      <c r="BA23" s="64">
        <f t="shared" si="44"/>
        <v>17377.636094103887</v>
      </c>
      <c r="BE23" s="23">
        <v>20</v>
      </c>
      <c r="BF23" s="23" t="str">
        <f t="shared" si="45"/>
        <v>W188</v>
      </c>
      <c r="BG23" s="23" t="str">
        <f t="shared" si="46"/>
        <v>San Diego</v>
      </c>
      <c r="BH23" s="23" t="str">
        <f t="shared" si="47"/>
        <v>CA</v>
      </c>
      <c r="BI23" s="69">
        <f t="shared" si="5"/>
        <v>600000</v>
      </c>
      <c r="BJ23" s="69">
        <f t="shared" si="6"/>
        <v>24054.63866458604</v>
      </c>
      <c r="BK23" s="69">
        <f t="shared" si="7"/>
        <v>19870.238664586039</v>
      </c>
      <c r="BL23" s="23" t="str">
        <f t="shared" si="8"/>
        <v>NO</v>
      </c>
      <c r="BM23" s="69">
        <f t="shared" si="48"/>
        <v>1009036.7459195778</v>
      </c>
      <c r="BN23" s="69">
        <f t="shared" si="49"/>
        <v>1870.2386645860388</v>
      </c>
      <c r="BO23" s="69">
        <f t="shared" si="50"/>
        <v>25870.238664586039</v>
      </c>
      <c r="BP23" s="69">
        <f t="shared" si="51"/>
        <v>25870.238664586039</v>
      </c>
      <c r="BQ23" s="69">
        <f t="shared" si="52"/>
        <v>19870.238664586039</v>
      </c>
      <c r="BS23" s="23">
        <v>33</v>
      </c>
      <c r="BT23" s="23" t="str">
        <f t="shared" si="69"/>
        <v>W103</v>
      </c>
      <c r="BU23" s="23" t="str">
        <f t="shared" si="70"/>
        <v>Austin</v>
      </c>
      <c r="BV23" s="23" t="str">
        <f t="shared" si="71"/>
        <v>TX</v>
      </c>
      <c r="BW23" s="69">
        <f t="shared" si="56"/>
        <v>600000</v>
      </c>
      <c r="BX23" s="69">
        <f t="shared" si="9"/>
        <v>10238.799129605737</v>
      </c>
      <c r="BY23" s="69">
        <f t="shared" si="10"/>
        <v>9557.1991296057422</v>
      </c>
      <c r="BZ23" s="23" t="str">
        <f t="shared" si="11"/>
        <v>NO</v>
      </c>
      <c r="CA23" s="69">
        <f t="shared" si="66"/>
        <v>824112.26103813283</v>
      </c>
      <c r="CB23" s="69">
        <f t="shared" si="57"/>
        <v>-8442.8008703942614</v>
      </c>
      <c r="CC23" s="69">
        <f t="shared" si="58"/>
        <v>15557.199129605742</v>
      </c>
      <c r="CD23" s="69">
        <f t="shared" si="59"/>
        <v>15557.199129605742</v>
      </c>
      <c r="CE23" s="69">
        <f t="shared" si="60"/>
        <v>9557.1991296057422</v>
      </c>
      <c r="CI23" s="23" t="str">
        <f t="shared" si="61"/>
        <v>W116</v>
      </c>
      <c r="CJ23" s="23" t="str">
        <f t="shared" si="72"/>
        <v>ST</v>
      </c>
      <c r="CK23" s="69">
        <f>G23</f>
        <v>12843.6</v>
      </c>
      <c r="CL23" s="69">
        <f t="shared" si="63"/>
        <v>23377.636094103887</v>
      </c>
      <c r="CM23" s="69">
        <f t="shared" si="64"/>
        <v>17377.636094103887</v>
      </c>
    </row>
    <row r="24" spans="1:91" x14ac:dyDescent="0.25">
      <c r="A24" t="s">
        <v>134</v>
      </c>
      <c r="B24" t="s">
        <v>135</v>
      </c>
      <c r="C24" t="s">
        <v>107</v>
      </c>
      <c r="D24">
        <v>1</v>
      </c>
      <c r="E24">
        <v>1000</v>
      </c>
      <c r="F24">
        <f t="shared" si="12"/>
        <v>0.97299999999999998</v>
      </c>
      <c r="G24" s="61">
        <f t="shared" si="0"/>
        <v>11676</v>
      </c>
      <c r="H24">
        <v>332</v>
      </c>
      <c r="I24" s="62">
        <v>0.4904</v>
      </c>
      <c r="J24">
        <v>171</v>
      </c>
      <c r="K24">
        <v>457</v>
      </c>
      <c r="L24">
        <f t="shared" si="1"/>
        <v>286</v>
      </c>
      <c r="M24">
        <f t="shared" si="2"/>
        <v>161</v>
      </c>
      <c r="N24" s="63">
        <f t="shared" si="3"/>
        <v>0.55034965034965044</v>
      </c>
      <c r="O24" s="62">
        <v>0.4904</v>
      </c>
      <c r="P24" s="64">
        <v>100</v>
      </c>
      <c r="Q24" s="65">
        <f t="shared" si="13"/>
        <v>-9.8601398601398604E-2</v>
      </c>
      <c r="R24" s="65">
        <f t="shared" si="14"/>
        <v>0.92863314685314691</v>
      </c>
      <c r="S24" s="64">
        <f t="shared" si="15"/>
        <v>33895.109860139863</v>
      </c>
      <c r="T24" s="66">
        <f t="shared" si="16"/>
        <v>23726.576902097902</v>
      </c>
      <c r="U24" s="61">
        <f t="shared" si="17"/>
        <v>171</v>
      </c>
      <c r="V24" s="64">
        <f t="shared" si="18"/>
        <v>357.5</v>
      </c>
      <c r="W24" s="64">
        <f t="shared" si="19"/>
        <v>135.25</v>
      </c>
      <c r="X24">
        <f t="shared" si="20"/>
        <v>-225.86555471316655</v>
      </c>
      <c r="Y24" s="64">
        <f t="shared" si="21"/>
        <v>259.74624083901949</v>
      </c>
      <c r="Z24" s="64">
        <f t="shared" si="22"/>
        <v>259.74624083901949</v>
      </c>
      <c r="AA24" s="65">
        <f t="shared" si="23"/>
        <v>0.34824123311613842</v>
      </c>
      <c r="AB24" s="65">
        <f t="shared" si="24"/>
        <v>0.57500188811188813</v>
      </c>
      <c r="AC24" s="64">
        <f t="shared" si="25"/>
        <v>54514.421303026516</v>
      </c>
      <c r="AD24" s="66">
        <f t="shared" si="26"/>
        <v>38160.094912118562</v>
      </c>
      <c r="AE24" s="64">
        <f t="shared" si="27"/>
        <v>11676</v>
      </c>
      <c r="AF24" s="64">
        <f t="shared" si="28"/>
        <v>26484.094912118562</v>
      </c>
      <c r="AG24" s="3"/>
      <c r="AH24" s="67">
        <f t="shared" si="29"/>
        <v>6995.8563053613061</v>
      </c>
      <c r="AI24" s="67">
        <f t="shared" si="30"/>
        <v>-40595.856305361303</v>
      </c>
      <c r="AJ24" s="67">
        <f t="shared" si="31"/>
        <v>-16595.856305361307</v>
      </c>
      <c r="AK24" s="68">
        <f t="shared" si="32"/>
        <v>-16595.856305361307</v>
      </c>
      <c r="AL24" s="68">
        <f t="shared" si="33"/>
        <v>-22595.856305361307</v>
      </c>
      <c r="AM24" s="69">
        <f t="shared" si="34"/>
        <v>-14111.761393242741</v>
      </c>
      <c r="AN24" s="69">
        <f t="shared" si="35"/>
        <v>9888.2386067572552</v>
      </c>
      <c r="AO24" s="69">
        <f t="shared" si="36"/>
        <v>9888.2386067572552</v>
      </c>
      <c r="AP24" s="69">
        <f t="shared" si="37"/>
        <v>3888.2386067572552</v>
      </c>
      <c r="AR24" s="23">
        <f t="shared" si="38"/>
        <v>53</v>
      </c>
      <c r="AS24" s="23" t="str">
        <f t="shared" si="39"/>
        <v>W117</v>
      </c>
      <c r="AT24" s="69">
        <f t="shared" si="65"/>
        <v>-2435.7613932427412</v>
      </c>
      <c r="AU24" s="69">
        <f t="shared" si="40"/>
        <v>3888.2386067572552</v>
      </c>
      <c r="AV24" t="s">
        <v>430</v>
      </c>
      <c r="AW24" t="s">
        <v>431</v>
      </c>
      <c r="AX24" s="64">
        <f t="shared" si="41"/>
        <v>-14111.761393242741</v>
      </c>
      <c r="AY24" s="64">
        <f t="shared" si="42"/>
        <v>9888.2386067572552</v>
      </c>
      <c r="AZ24" s="64">
        <f t="shared" si="43"/>
        <v>9888.2386067572552</v>
      </c>
      <c r="BA24" s="64">
        <f t="shared" si="44"/>
        <v>3888.2386067572552</v>
      </c>
      <c r="BE24" s="23">
        <v>21</v>
      </c>
      <c r="BF24" s="23" t="str">
        <f t="shared" si="45"/>
        <v>W144</v>
      </c>
      <c r="BG24" s="23" t="str">
        <f t="shared" si="46"/>
        <v>Denver</v>
      </c>
      <c r="BH24" s="23" t="str">
        <f t="shared" si="47"/>
        <v>CO</v>
      </c>
      <c r="BI24" s="69">
        <f t="shared" si="5"/>
        <v>630000</v>
      </c>
      <c r="BJ24" s="69">
        <f t="shared" si="6"/>
        <v>23045.09338333334</v>
      </c>
      <c r="BK24" s="69">
        <f t="shared" si="7"/>
        <v>18860.693383333346</v>
      </c>
      <c r="BL24" s="23" t="str">
        <f t="shared" si="8"/>
        <v>NO</v>
      </c>
      <c r="BM24" s="69">
        <f t="shared" si="48"/>
        <v>1032081.8393029111</v>
      </c>
      <c r="BN24" s="69">
        <f t="shared" si="49"/>
        <v>860.69338333334599</v>
      </c>
      <c r="BO24" s="69">
        <f t="shared" si="50"/>
        <v>24860.693383333346</v>
      </c>
      <c r="BP24" s="69">
        <f t="shared" si="51"/>
        <v>24860.693383333346</v>
      </c>
      <c r="BQ24" s="69">
        <f t="shared" si="52"/>
        <v>18860.693383333346</v>
      </c>
      <c r="BS24" s="23">
        <v>40</v>
      </c>
      <c r="BT24" s="23" t="str">
        <f t="shared" si="69"/>
        <v>W109</v>
      </c>
      <c r="BU24" s="23" t="str">
        <f t="shared" si="70"/>
        <v>Austin</v>
      </c>
      <c r="BV24" s="23" t="str">
        <f t="shared" si="71"/>
        <v>TX</v>
      </c>
      <c r="BW24" s="69">
        <f t="shared" si="56"/>
        <v>630000</v>
      </c>
      <c r="BX24" s="69">
        <f t="shared" si="9"/>
        <v>624.88919180127414</v>
      </c>
      <c r="BY24" s="69">
        <f t="shared" si="10"/>
        <v>6948.8891918012741</v>
      </c>
      <c r="BZ24" s="23" t="str">
        <f t="shared" si="11"/>
        <v>NO</v>
      </c>
      <c r="CA24" s="69">
        <f t="shared" si="66"/>
        <v>824737.15022993414</v>
      </c>
      <c r="CB24" s="69">
        <f t="shared" si="57"/>
        <v>-11051.110808198726</v>
      </c>
      <c r="CC24" s="69">
        <f t="shared" si="58"/>
        <v>12948.889191801274</v>
      </c>
      <c r="CD24" s="69">
        <f t="shared" si="59"/>
        <v>12948.889191801274</v>
      </c>
      <c r="CE24" s="69">
        <f t="shared" si="60"/>
        <v>6948.8891918012741</v>
      </c>
      <c r="CI24" s="23" t="str">
        <f t="shared" si="61"/>
        <v>W117</v>
      </c>
      <c r="CJ24" s="23" t="str">
        <f t="shared" si="72"/>
        <v>LT</v>
      </c>
      <c r="CK24" s="69">
        <f>G24</f>
        <v>11676</v>
      </c>
      <c r="CL24" s="69">
        <f t="shared" si="63"/>
        <v>11676</v>
      </c>
      <c r="CM24" s="69">
        <f t="shared" si="64"/>
        <v>11676</v>
      </c>
    </row>
    <row r="25" spans="1:91" x14ac:dyDescent="0.25">
      <c r="A25" t="s">
        <v>136</v>
      </c>
      <c r="B25" t="s">
        <v>135</v>
      </c>
      <c r="C25" t="s">
        <v>107</v>
      </c>
      <c r="D25">
        <v>2</v>
      </c>
      <c r="E25">
        <v>1400</v>
      </c>
      <c r="F25">
        <f t="shared" si="12"/>
        <v>0.97299999999999998</v>
      </c>
      <c r="G25" s="61">
        <f t="shared" si="0"/>
        <v>16346.4</v>
      </c>
      <c r="H25">
        <v>430</v>
      </c>
      <c r="I25" s="62">
        <v>0.52329999999999999</v>
      </c>
      <c r="J25">
        <v>262</v>
      </c>
      <c r="K25">
        <v>567</v>
      </c>
      <c r="L25">
        <f t="shared" si="1"/>
        <v>305</v>
      </c>
      <c r="M25">
        <f t="shared" si="2"/>
        <v>168</v>
      </c>
      <c r="N25" s="63">
        <f t="shared" si="3"/>
        <v>0.54065573770491804</v>
      </c>
      <c r="O25" s="62">
        <v>0.52329999999999999</v>
      </c>
      <c r="P25" s="64">
        <v>100</v>
      </c>
      <c r="Q25" s="65">
        <f t="shared" si="13"/>
        <v>-0.32491803278688525</v>
      </c>
      <c r="R25" s="65">
        <f t="shared" si="14"/>
        <v>1.107740131147541</v>
      </c>
      <c r="S25" s="64">
        <f t="shared" si="15"/>
        <v>40432.514786885244</v>
      </c>
      <c r="T25" s="66">
        <f t="shared" si="16"/>
        <v>28302.76035081967</v>
      </c>
      <c r="U25" s="61">
        <f t="shared" si="17"/>
        <v>262</v>
      </c>
      <c r="V25" s="64">
        <f t="shared" si="18"/>
        <v>381.25</v>
      </c>
      <c r="W25" s="64">
        <f t="shared" si="19"/>
        <v>223.875</v>
      </c>
      <c r="X25">
        <f t="shared" si="20"/>
        <v>-240.87060904725803</v>
      </c>
      <c r="Y25" s="64">
        <f t="shared" si="21"/>
        <v>316.82204005559771</v>
      </c>
      <c r="Z25" s="64">
        <f t="shared" si="22"/>
        <v>316.82204005559771</v>
      </c>
      <c r="AA25" s="65">
        <f t="shared" si="23"/>
        <v>0.24379551489992843</v>
      </c>
      <c r="AB25" s="65">
        <f t="shared" si="24"/>
        <v>0.65766022950819669</v>
      </c>
      <c r="AC25" s="64">
        <f t="shared" si="25"/>
        <v>76051.858285320108</v>
      </c>
      <c r="AD25" s="66">
        <f t="shared" si="26"/>
        <v>53236.300799724071</v>
      </c>
      <c r="AE25" s="64">
        <f t="shared" si="27"/>
        <v>16346.4</v>
      </c>
      <c r="AF25" s="64">
        <f t="shared" si="28"/>
        <v>36889.90079972407</v>
      </c>
      <c r="AG25" s="17" t="s">
        <v>89</v>
      </c>
      <c r="AH25" s="67">
        <f t="shared" si="29"/>
        <v>8001.5327923497271</v>
      </c>
      <c r="AI25" s="67">
        <f t="shared" si="30"/>
        <v>-41601.532792349724</v>
      </c>
      <c r="AJ25" s="67">
        <f t="shared" si="31"/>
        <v>-17601.532792349728</v>
      </c>
      <c r="AK25" s="68">
        <f t="shared" si="32"/>
        <v>-17601.532792349728</v>
      </c>
      <c r="AL25" s="68">
        <f t="shared" si="33"/>
        <v>-23601.532792349728</v>
      </c>
      <c r="AM25" s="69">
        <f t="shared" si="34"/>
        <v>-4711.6319926256547</v>
      </c>
      <c r="AN25" s="69">
        <f t="shared" si="35"/>
        <v>19288.368007374342</v>
      </c>
      <c r="AO25" s="69">
        <f t="shared" si="36"/>
        <v>19288.368007374342</v>
      </c>
      <c r="AP25" s="69">
        <f t="shared" si="37"/>
        <v>13288.368007374342</v>
      </c>
      <c r="AR25" s="23">
        <f t="shared" si="38"/>
        <v>28</v>
      </c>
      <c r="AS25" s="23" t="str">
        <f t="shared" si="39"/>
        <v>W118</v>
      </c>
      <c r="AT25" s="69">
        <f t="shared" si="65"/>
        <v>11634.768007374347</v>
      </c>
      <c r="AU25" s="69">
        <f t="shared" si="40"/>
        <v>13288.368007374342</v>
      </c>
      <c r="AV25" t="s">
        <v>430</v>
      </c>
      <c r="AW25" t="s">
        <v>431</v>
      </c>
      <c r="AX25" s="64">
        <f t="shared" si="41"/>
        <v>-4711.6319926256547</v>
      </c>
      <c r="AY25" s="64">
        <f t="shared" si="42"/>
        <v>19288.368007374342</v>
      </c>
      <c r="AZ25" s="64">
        <f t="shared" si="43"/>
        <v>19288.368007374342</v>
      </c>
      <c r="BA25" s="64">
        <f t="shared" si="44"/>
        <v>13288.368007374342</v>
      </c>
      <c r="BE25" s="23">
        <v>22</v>
      </c>
      <c r="BF25" s="23" t="str">
        <f t="shared" si="45"/>
        <v>W116</v>
      </c>
      <c r="BG25" s="23" t="str">
        <f t="shared" si="46"/>
        <v>Austin</v>
      </c>
      <c r="BH25" s="23" t="str">
        <f t="shared" si="47"/>
        <v>TX</v>
      </c>
      <c r="BI25" s="69">
        <f t="shared" si="5"/>
        <v>660000</v>
      </c>
      <c r="BJ25" s="69">
        <f t="shared" si="6"/>
        <v>12221.236094103886</v>
      </c>
      <c r="BK25" s="69">
        <f t="shared" si="7"/>
        <v>17377.636094103887</v>
      </c>
      <c r="BL25" s="23" t="str">
        <f t="shared" si="8"/>
        <v>NO</v>
      </c>
      <c r="BM25" s="69">
        <f t="shared" si="48"/>
        <v>1044303.075397015</v>
      </c>
      <c r="BN25" s="69">
        <f t="shared" si="49"/>
        <v>-622.36390589611256</v>
      </c>
      <c r="BO25" s="69">
        <f t="shared" si="50"/>
        <v>23377.636094103887</v>
      </c>
      <c r="BP25" s="69">
        <f t="shared" si="51"/>
        <v>23377.636094103887</v>
      </c>
      <c r="BQ25" s="69">
        <f t="shared" si="52"/>
        <v>17377.636094103887</v>
      </c>
      <c r="BS25" s="23">
        <v>47</v>
      </c>
      <c r="BT25" s="23" t="str">
        <f t="shared" si="69"/>
        <v>W102</v>
      </c>
      <c r="BU25" s="23" t="str">
        <f t="shared" si="70"/>
        <v>Austin</v>
      </c>
      <c r="BV25" s="23" t="str">
        <f t="shared" si="71"/>
        <v>TX</v>
      </c>
      <c r="BW25" s="69">
        <f t="shared" si="56"/>
        <v>660000</v>
      </c>
      <c r="BX25" s="69">
        <f t="shared" si="9"/>
        <v>10103.259048932436</v>
      </c>
      <c r="BY25" s="69">
        <f t="shared" si="10"/>
        <v>4751.2590489324357</v>
      </c>
      <c r="BZ25" s="23" t="str">
        <f t="shared" si="11"/>
        <v>NO</v>
      </c>
      <c r="CA25" s="69">
        <f t="shared" si="66"/>
        <v>834840.4092788666</v>
      </c>
      <c r="CB25" s="69">
        <f t="shared" si="57"/>
        <v>-13248.740951067564</v>
      </c>
      <c r="CC25" s="69">
        <f t="shared" si="58"/>
        <v>10751.259048932436</v>
      </c>
      <c r="CD25" s="69">
        <f t="shared" si="59"/>
        <v>10751.259048932436</v>
      </c>
      <c r="CE25" s="69">
        <f t="shared" si="60"/>
        <v>4751.2590489324357</v>
      </c>
      <c r="CI25" s="23" t="str">
        <f t="shared" si="61"/>
        <v>W118</v>
      </c>
      <c r="CJ25" s="23" t="str">
        <f t="shared" si="72"/>
        <v>LT</v>
      </c>
      <c r="CK25" s="69">
        <f>G25</f>
        <v>16346.4</v>
      </c>
      <c r="CL25" s="69">
        <f t="shared" si="63"/>
        <v>16346.4</v>
      </c>
      <c r="CM25" s="69">
        <f t="shared" si="64"/>
        <v>16346.4</v>
      </c>
    </row>
    <row r="26" spans="1:91" x14ac:dyDescent="0.25">
      <c r="A26" t="s">
        <v>137</v>
      </c>
      <c r="B26" t="s">
        <v>135</v>
      </c>
      <c r="C26" t="s">
        <v>116</v>
      </c>
      <c r="D26">
        <v>1</v>
      </c>
      <c r="E26">
        <v>1500</v>
      </c>
      <c r="F26">
        <f t="shared" si="12"/>
        <v>0.97299999999999998</v>
      </c>
      <c r="G26" s="61">
        <f t="shared" si="0"/>
        <v>17514</v>
      </c>
      <c r="H26">
        <v>662</v>
      </c>
      <c r="I26" s="62">
        <v>0.44929999999999998</v>
      </c>
      <c r="J26">
        <v>229</v>
      </c>
      <c r="K26">
        <v>859</v>
      </c>
      <c r="L26">
        <f t="shared" ref="L26:L89" si="73">K26-J26</f>
        <v>630</v>
      </c>
      <c r="M26">
        <f t="shared" ref="M26:M89" si="74">H26-J26</f>
        <v>433</v>
      </c>
      <c r="N26" s="63">
        <f t="shared" ref="N26:N89" si="75">0.8*M26/L26+0.1</f>
        <v>0.64984126984126989</v>
      </c>
      <c r="O26" s="62">
        <v>0.44929999999999998</v>
      </c>
      <c r="P26" s="64">
        <v>100</v>
      </c>
      <c r="Q26" s="65">
        <f t="shared" si="13"/>
        <v>-6.3809523809523816E-2</v>
      </c>
      <c r="R26" s="65">
        <f t="shared" si="14"/>
        <v>0.9010988571428572</v>
      </c>
      <c r="S26" s="64">
        <f t="shared" si="15"/>
        <v>32890.10828571429</v>
      </c>
      <c r="T26" s="66">
        <f t="shared" si="16"/>
        <v>23023.075800000002</v>
      </c>
      <c r="U26" s="61">
        <f t="shared" si="17"/>
        <v>229</v>
      </c>
      <c r="V26" s="64">
        <f t="shared" si="18"/>
        <v>787.5</v>
      </c>
      <c r="W26" s="64">
        <f t="shared" si="19"/>
        <v>150.25</v>
      </c>
      <c r="X26">
        <f t="shared" si="20"/>
        <v>-497.53601213040184</v>
      </c>
      <c r="Y26" s="64">
        <f t="shared" si="21"/>
        <v>498.32913191811986</v>
      </c>
      <c r="Z26" s="64">
        <f t="shared" si="22"/>
        <v>498.32913191811986</v>
      </c>
      <c r="AA26" s="65">
        <f t="shared" si="23"/>
        <v>0.44200524688015219</v>
      </c>
      <c r="AB26" s="65">
        <f t="shared" si="24"/>
        <v>0.50079704761904753</v>
      </c>
      <c r="AC26" s="64">
        <f t="shared" si="25"/>
        <v>91090.041672612409</v>
      </c>
      <c r="AD26" s="66">
        <f t="shared" si="26"/>
        <v>63763.029170828682</v>
      </c>
      <c r="AE26" s="64">
        <f t="shared" si="27"/>
        <v>17514</v>
      </c>
      <c r="AF26" s="64">
        <f t="shared" si="28"/>
        <v>46249.029170828682</v>
      </c>
      <c r="AG26" s="57">
        <v>0.3</v>
      </c>
      <c r="AH26" s="67">
        <f t="shared" si="29"/>
        <v>6093.0307460317454</v>
      </c>
      <c r="AI26" s="67">
        <f t="shared" si="30"/>
        <v>-39693.030746031742</v>
      </c>
      <c r="AJ26" s="67">
        <f t="shared" si="31"/>
        <v>-15693.030746031745</v>
      </c>
      <c r="AK26" s="68">
        <f t="shared" si="32"/>
        <v>-15693.030746031745</v>
      </c>
      <c r="AL26" s="68">
        <f t="shared" si="33"/>
        <v>-21693.030746031745</v>
      </c>
      <c r="AM26" s="69">
        <f t="shared" si="34"/>
        <v>6555.9984247969405</v>
      </c>
      <c r="AN26" s="69">
        <f t="shared" si="35"/>
        <v>30555.998424796937</v>
      </c>
      <c r="AO26" s="69">
        <f t="shared" si="36"/>
        <v>30555.998424796937</v>
      </c>
      <c r="AP26" s="69">
        <f t="shared" si="37"/>
        <v>24555.998424796937</v>
      </c>
      <c r="AR26" s="23">
        <f t="shared" si="38"/>
        <v>18</v>
      </c>
      <c r="AS26" s="23" t="str">
        <f t="shared" si="39"/>
        <v>W119</v>
      </c>
      <c r="AT26" s="69">
        <f t="shared" si="65"/>
        <v>24069.998424796941</v>
      </c>
      <c r="AU26" s="69">
        <f t="shared" si="40"/>
        <v>24555.998424796937</v>
      </c>
      <c r="AV26" t="s">
        <v>430</v>
      </c>
      <c r="AW26" t="s">
        <v>431</v>
      </c>
      <c r="AX26" s="64">
        <f t="shared" si="41"/>
        <v>6555.9984247969405</v>
      </c>
      <c r="AY26" s="64">
        <f t="shared" si="42"/>
        <v>30555.998424796937</v>
      </c>
      <c r="AZ26" s="64">
        <f t="shared" si="43"/>
        <v>30555.998424796937</v>
      </c>
      <c r="BA26" s="64">
        <f t="shared" si="44"/>
        <v>24555.998424796937</v>
      </c>
      <c r="BE26" s="23">
        <v>23</v>
      </c>
      <c r="BF26" s="23" t="str">
        <f t="shared" si="45"/>
        <v>W157</v>
      </c>
      <c r="BG26" s="23" t="str">
        <f t="shared" si="46"/>
        <v>Miami</v>
      </c>
      <c r="BH26" s="23" t="str">
        <f t="shared" si="47"/>
        <v>FL</v>
      </c>
      <c r="BI26" s="69">
        <f t="shared" si="5"/>
        <v>690000</v>
      </c>
      <c r="BJ26" s="69">
        <f t="shared" si="6"/>
        <v>14372.340063333337</v>
      </c>
      <c r="BK26" s="69">
        <f t="shared" si="7"/>
        <v>17193.540063333334</v>
      </c>
      <c r="BL26" s="23" t="str">
        <f t="shared" si="8"/>
        <v>NO</v>
      </c>
      <c r="BM26" s="69">
        <f t="shared" si="48"/>
        <v>1058675.4154603484</v>
      </c>
      <c r="BN26" s="69">
        <f t="shared" si="49"/>
        <v>-806.45993666666618</v>
      </c>
      <c r="BO26" s="69">
        <f t="shared" si="50"/>
        <v>23193.540063333334</v>
      </c>
      <c r="BP26" s="69">
        <f t="shared" si="51"/>
        <v>23193.540063333334</v>
      </c>
      <c r="BQ26" s="69">
        <f t="shared" si="52"/>
        <v>17193.540063333334</v>
      </c>
      <c r="BS26" s="23"/>
      <c r="BT26" s="23"/>
      <c r="BU26" s="23"/>
      <c r="BV26" s="23"/>
      <c r="BW26" s="69"/>
      <c r="BX26" s="69"/>
      <c r="BY26" s="69"/>
      <c r="BZ26" s="23"/>
      <c r="CA26" s="69"/>
      <c r="CI26" s="23" t="str">
        <f t="shared" si="61"/>
        <v>W119</v>
      </c>
      <c r="CJ26" s="23" t="str">
        <f t="shared" si="72"/>
        <v>ST</v>
      </c>
      <c r="CK26" s="69">
        <f>G26</f>
        <v>17514</v>
      </c>
      <c r="CL26" s="69">
        <f t="shared" si="63"/>
        <v>30555.998424796937</v>
      </c>
      <c r="CM26" s="69">
        <f t="shared" si="64"/>
        <v>24555.998424796937</v>
      </c>
    </row>
    <row r="27" spans="1:91" x14ac:dyDescent="0.25">
      <c r="A27" t="s">
        <v>138</v>
      </c>
      <c r="B27" t="s">
        <v>109</v>
      </c>
      <c r="C27" t="s">
        <v>116</v>
      </c>
      <c r="D27">
        <v>2</v>
      </c>
      <c r="E27">
        <v>1300</v>
      </c>
      <c r="F27">
        <f t="shared" si="12"/>
        <v>0.97299999999999998</v>
      </c>
      <c r="G27" s="61">
        <f t="shared" si="0"/>
        <v>15178.8</v>
      </c>
      <c r="H27">
        <v>186</v>
      </c>
      <c r="I27" s="62">
        <v>0.6603</v>
      </c>
      <c r="J27">
        <v>136</v>
      </c>
      <c r="K27">
        <v>336</v>
      </c>
      <c r="L27">
        <f t="shared" si="73"/>
        <v>200</v>
      </c>
      <c r="M27">
        <f t="shared" si="74"/>
        <v>50</v>
      </c>
      <c r="N27" s="63">
        <f t="shared" si="75"/>
        <v>0.30000000000000004</v>
      </c>
      <c r="O27" s="62">
        <v>0.6603</v>
      </c>
      <c r="P27" s="64">
        <v>100</v>
      </c>
      <c r="Q27" s="65">
        <f t="shared" si="13"/>
        <v>-4.4000000000000011E-2</v>
      </c>
      <c r="R27" s="65">
        <f t="shared" si="14"/>
        <v>0.88542160000000003</v>
      </c>
      <c r="S27" s="64">
        <f t="shared" si="15"/>
        <v>32317.8884</v>
      </c>
      <c r="T27" s="66">
        <f t="shared" si="16"/>
        <v>22622.52188</v>
      </c>
      <c r="U27" s="61">
        <f t="shared" si="17"/>
        <v>136</v>
      </c>
      <c r="V27" s="64">
        <f t="shared" si="18"/>
        <v>250</v>
      </c>
      <c r="W27" s="64">
        <f t="shared" si="19"/>
        <v>111</v>
      </c>
      <c r="X27">
        <f t="shared" si="20"/>
        <v>-157.94794035885772</v>
      </c>
      <c r="Y27" s="64">
        <f t="shared" si="21"/>
        <v>189.8505180692444</v>
      </c>
      <c r="Z27" s="64">
        <f t="shared" si="22"/>
        <v>189.8505180692444</v>
      </c>
      <c r="AA27" s="65">
        <f t="shared" si="23"/>
        <v>0.31540207227697759</v>
      </c>
      <c r="AB27" s="65">
        <f t="shared" si="24"/>
        <v>0.60099079999999994</v>
      </c>
      <c r="AC27" s="64">
        <f t="shared" si="25"/>
        <v>41645.921378220119</v>
      </c>
      <c r="AD27" s="66">
        <f t="shared" si="26"/>
        <v>29152.144964754079</v>
      </c>
      <c r="AE27" s="64">
        <f t="shared" si="27"/>
        <v>15178.8</v>
      </c>
      <c r="AF27" s="64">
        <f t="shared" si="28"/>
        <v>13973.34496475408</v>
      </c>
      <c r="AG27" s="3"/>
      <c r="AH27" s="67">
        <f t="shared" si="29"/>
        <v>7312.0547333333334</v>
      </c>
      <c r="AI27" s="67">
        <f t="shared" si="30"/>
        <v>-40912.054733333331</v>
      </c>
      <c r="AJ27" s="67">
        <f t="shared" si="31"/>
        <v>-16912.054733333334</v>
      </c>
      <c r="AK27" s="68">
        <f t="shared" si="32"/>
        <v>-16912.054733333334</v>
      </c>
      <c r="AL27" s="68">
        <f t="shared" si="33"/>
        <v>-22912.054733333334</v>
      </c>
      <c r="AM27" s="69">
        <f t="shared" si="34"/>
        <v>-26938.709768579251</v>
      </c>
      <c r="AN27" s="69">
        <f t="shared" si="35"/>
        <v>-2938.7097685792542</v>
      </c>
      <c r="AO27" s="69">
        <f t="shared" si="36"/>
        <v>-2938.7097685792542</v>
      </c>
      <c r="AP27" s="69">
        <f t="shared" si="37"/>
        <v>-8938.7097685792542</v>
      </c>
      <c r="AR27" s="23">
        <f t="shared" si="38"/>
        <v>141</v>
      </c>
      <c r="AS27" s="23" t="str">
        <f t="shared" si="39"/>
        <v>W12</v>
      </c>
      <c r="AT27" s="69">
        <f t="shared" si="65"/>
        <v>-11759.909768579251</v>
      </c>
      <c r="AU27" s="69">
        <f t="shared" si="40"/>
        <v>-8938.7097685792542</v>
      </c>
      <c r="AV27" t="s">
        <v>426</v>
      </c>
      <c r="AW27" t="s">
        <v>427</v>
      </c>
      <c r="AX27" s="64">
        <f t="shared" si="41"/>
        <v>-26938.709768579251</v>
      </c>
      <c r="AY27" s="64">
        <f t="shared" si="42"/>
        <v>-2938.7097685792542</v>
      </c>
      <c r="AZ27" s="64">
        <f t="shared" si="43"/>
        <v>-2938.7097685792542</v>
      </c>
      <c r="BA27" s="64">
        <f t="shared" si="44"/>
        <v>-8938.7097685792542</v>
      </c>
      <c r="BE27" s="23">
        <v>24</v>
      </c>
      <c r="BF27" s="23" t="str">
        <f t="shared" si="45"/>
        <v>W115</v>
      </c>
      <c r="BG27" s="23" t="str">
        <f t="shared" si="46"/>
        <v>Austin</v>
      </c>
      <c r="BH27" s="23" t="str">
        <f t="shared" si="47"/>
        <v>TX</v>
      </c>
      <c r="BI27" s="69">
        <f t="shared" si="5"/>
        <v>720000</v>
      </c>
      <c r="BJ27" s="69">
        <f t="shared" si="6"/>
        <v>9671.0967893758861</v>
      </c>
      <c r="BK27" s="69">
        <f t="shared" si="7"/>
        <v>17162.696789375885</v>
      </c>
      <c r="BL27" s="23" t="str">
        <f t="shared" si="8"/>
        <v>NO</v>
      </c>
      <c r="BM27" s="69">
        <f t="shared" si="48"/>
        <v>1068346.5122497242</v>
      </c>
      <c r="BN27" s="69">
        <f t="shared" si="49"/>
        <v>-837.30321062411531</v>
      </c>
      <c r="BO27" s="69">
        <f t="shared" si="50"/>
        <v>23162.696789375885</v>
      </c>
      <c r="BP27" s="69">
        <f t="shared" si="51"/>
        <v>23162.696789375885</v>
      </c>
      <c r="BQ27" s="69">
        <f t="shared" si="52"/>
        <v>17162.696789375885</v>
      </c>
      <c r="BS27" s="23"/>
      <c r="BT27" s="23"/>
      <c r="BU27" s="23"/>
      <c r="BV27" s="23"/>
      <c r="BW27" s="69"/>
      <c r="BX27" s="69"/>
      <c r="BY27" s="69"/>
      <c r="BZ27" s="23"/>
      <c r="CA27" s="69"/>
      <c r="CI27" s="23" t="str">
        <f t="shared" si="61"/>
        <v>W12</v>
      </c>
      <c r="CJ27" s="23" t="str">
        <f t="shared" si="72"/>
        <v>LT</v>
      </c>
      <c r="CK27" s="69">
        <f>G27</f>
        <v>15178.8</v>
      </c>
      <c r="CL27" s="69">
        <f t="shared" si="63"/>
        <v>15178.8</v>
      </c>
      <c r="CM27" s="69">
        <f t="shared" si="64"/>
        <v>15178.8</v>
      </c>
    </row>
    <row r="28" spans="1:91" x14ac:dyDescent="0.25">
      <c r="A28" t="s">
        <v>139</v>
      </c>
      <c r="B28" t="s">
        <v>135</v>
      </c>
      <c r="C28" t="s">
        <v>116</v>
      </c>
      <c r="D28">
        <v>2</v>
      </c>
      <c r="E28">
        <v>1600</v>
      </c>
      <c r="F28">
        <f t="shared" si="12"/>
        <v>0.97299999999999998</v>
      </c>
      <c r="G28" s="61">
        <f t="shared" si="0"/>
        <v>18681.599999999999</v>
      </c>
      <c r="H28">
        <v>696</v>
      </c>
      <c r="I28" s="62">
        <v>0.48770000000000002</v>
      </c>
      <c r="J28">
        <v>449</v>
      </c>
      <c r="K28">
        <v>899</v>
      </c>
      <c r="L28">
        <f t="shared" si="73"/>
        <v>450</v>
      </c>
      <c r="M28">
        <f t="shared" si="74"/>
        <v>247</v>
      </c>
      <c r="N28" s="63">
        <f t="shared" si="75"/>
        <v>0.53911111111111121</v>
      </c>
      <c r="O28" s="62">
        <v>0.48770000000000002</v>
      </c>
      <c r="P28" s="64">
        <v>100</v>
      </c>
      <c r="Q28" s="65">
        <f t="shared" si="13"/>
        <v>-0.52044444444444449</v>
      </c>
      <c r="R28" s="65">
        <f t="shared" si="14"/>
        <v>1.2624797333333335</v>
      </c>
      <c r="S28" s="64">
        <f t="shared" si="15"/>
        <v>46080.510266666672</v>
      </c>
      <c r="T28" s="66">
        <f t="shared" si="16"/>
        <v>32256.357186666668</v>
      </c>
      <c r="U28" s="61">
        <f t="shared" si="17"/>
        <v>449</v>
      </c>
      <c r="V28" s="64">
        <f t="shared" si="18"/>
        <v>562.5</v>
      </c>
      <c r="W28" s="64">
        <f t="shared" si="19"/>
        <v>392.75</v>
      </c>
      <c r="X28">
        <f t="shared" si="20"/>
        <v>-355.38286580742988</v>
      </c>
      <c r="Y28" s="64">
        <f t="shared" si="21"/>
        <v>498.66366565579983</v>
      </c>
      <c r="Z28" s="64">
        <f t="shared" si="22"/>
        <v>498.66366565579983</v>
      </c>
      <c r="AA28" s="65">
        <f t="shared" si="23"/>
        <v>0.18829096116586636</v>
      </c>
      <c r="AB28" s="65">
        <f t="shared" si="24"/>
        <v>0.70158653333333343</v>
      </c>
      <c r="AC28" s="64">
        <f t="shared" si="25"/>
        <v>127697.33505766194</v>
      </c>
      <c r="AD28" s="66">
        <f t="shared" si="26"/>
        <v>89388.13454036336</v>
      </c>
      <c r="AE28" s="64">
        <f t="shared" si="27"/>
        <v>18681.599999999999</v>
      </c>
      <c r="AF28" s="64">
        <f t="shared" si="28"/>
        <v>70706.534540363355</v>
      </c>
      <c r="AG28" s="4" t="s">
        <v>90</v>
      </c>
      <c r="AH28" s="67">
        <f t="shared" si="29"/>
        <v>8535.9694888888916</v>
      </c>
      <c r="AI28" s="67">
        <f t="shared" si="30"/>
        <v>-42135.969488888892</v>
      </c>
      <c r="AJ28" s="67">
        <f t="shared" si="31"/>
        <v>-18135.969488888892</v>
      </c>
      <c r="AK28" s="68">
        <f t="shared" si="32"/>
        <v>-18135.969488888892</v>
      </c>
      <c r="AL28" s="68">
        <f t="shared" si="33"/>
        <v>-24135.969488888892</v>
      </c>
      <c r="AM28" s="69">
        <f t="shared" si="34"/>
        <v>28570.565051474463</v>
      </c>
      <c r="AN28" s="69">
        <f t="shared" si="35"/>
        <v>52570.565051474463</v>
      </c>
      <c r="AO28" s="69">
        <f t="shared" si="36"/>
        <v>52570.565051474463</v>
      </c>
      <c r="AP28" s="69">
        <f t="shared" si="37"/>
        <v>46570.565051474463</v>
      </c>
      <c r="AR28" s="23">
        <f t="shared" si="38"/>
        <v>6</v>
      </c>
      <c r="AS28" s="23" t="str">
        <f t="shared" si="39"/>
        <v>W120</v>
      </c>
      <c r="AT28" s="69">
        <f t="shared" si="65"/>
        <v>47252.165051474469</v>
      </c>
      <c r="AU28" s="69">
        <f t="shared" si="40"/>
        <v>46570.565051474463</v>
      </c>
      <c r="AV28" t="s">
        <v>430</v>
      </c>
      <c r="AW28" t="s">
        <v>431</v>
      </c>
      <c r="AX28" s="64">
        <f t="shared" si="41"/>
        <v>28570.565051474463</v>
      </c>
      <c r="AY28" s="64">
        <f t="shared" si="42"/>
        <v>52570.565051474463</v>
      </c>
      <c r="AZ28" s="64">
        <f t="shared" si="43"/>
        <v>52570.565051474463</v>
      </c>
      <c r="BA28" s="64">
        <f t="shared" si="44"/>
        <v>46570.565051474463</v>
      </c>
      <c r="BE28" s="23">
        <v>25</v>
      </c>
      <c r="BF28" s="23" t="str">
        <f t="shared" si="45"/>
        <v>W198</v>
      </c>
      <c r="BG28" s="23" t="str">
        <f t="shared" si="46"/>
        <v>San Diego</v>
      </c>
      <c r="BH28" s="23" t="str">
        <f t="shared" si="47"/>
        <v>CA</v>
      </c>
      <c r="BI28" s="69">
        <f t="shared" si="5"/>
        <v>750000</v>
      </c>
      <c r="BJ28" s="69">
        <f t="shared" si="6"/>
        <v>29155.442313333318</v>
      </c>
      <c r="BK28" s="69">
        <f t="shared" si="7"/>
        <v>16797.84231333332</v>
      </c>
      <c r="BL28" s="23" t="str">
        <f t="shared" si="8"/>
        <v>NO</v>
      </c>
      <c r="BM28" s="69">
        <f t="shared" si="48"/>
        <v>1097501.9545630575</v>
      </c>
      <c r="BN28" s="69">
        <f t="shared" si="49"/>
        <v>-1202.1576866666801</v>
      </c>
      <c r="BO28" s="69">
        <f t="shared" si="50"/>
        <v>22797.84231333332</v>
      </c>
      <c r="BP28" s="69">
        <f t="shared" si="51"/>
        <v>22797.84231333332</v>
      </c>
      <c r="BQ28" s="69">
        <f t="shared" si="52"/>
        <v>16797.84231333332</v>
      </c>
      <c r="BS28" s="23"/>
      <c r="BT28" s="23"/>
      <c r="BU28" s="23"/>
      <c r="BV28" s="23"/>
      <c r="BW28" s="69"/>
      <c r="BX28" s="69"/>
      <c r="BY28" s="69"/>
      <c r="BZ28" s="23"/>
      <c r="CA28" s="69"/>
      <c r="CI28" s="23" t="str">
        <f t="shared" si="61"/>
        <v>W120</v>
      </c>
      <c r="CJ28" s="23" t="str">
        <f t="shared" si="72"/>
        <v>ST</v>
      </c>
      <c r="CK28" s="69">
        <f>G28</f>
        <v>18681.599999999999</v>
      </c>
      <c r="CL28" s="69">
        <f t="shared" si="63"/>
        <v>52570.565051474463</v>
      </c>
      <c r="CM28" s="69">
        <f t="shared" si="64"/>
        <v>46570.565051474463</v>
      </c>
    </row>
    <row r="29" spans="1:91" x14ac:dyDescent="0.25">
      <c r="A29" t="s">
        <v>140</v>
      </c>
      <c r="B29" t="s">
        <v>141</v>
      </c>
      <c r="C29" t="s">
        <v>107</v>
      </c>
      <c r="D29">
        <v>1</v>
      </c>
      <c r="E29">
        <v>600</v>
      </c>
      <c r="F29">
        <f t="shared" si="12"/>
        <v>0.97299999999999998</v>
      </c>
      <c r="G29" s="61">
        <f t="shared" si="0"/>
        <v>7005.5999999999995</v>
      </c>
      <c r="H29">
        <v>182</v>
      </c>
      <c r="I29" s="62">
        <v>0.43840000000000001</v>
      </c>
      <c r="J29">
        <v>132</v>
      </c>
      <c r="K29">
        <v>226</v>
      </c>
      <c r="L29">
        <f t="shared" si="73"/>
        <v>94</v>
      </c>
      <c r="M29">
        <f t="shared" si="74"/>
        <v>50</v>
      </c>
      <c r="N29" s="63">
        <f t="shared" si="75"/>
        <v>0.52553191489361706</v>
      </c>
      <c r="O29" s="62">
        <v>0.43840000000000001</v>
      </c>
      <c r="P29" s="64">
        <v>100</v>
      </c>
      <c r="Q29" s="65">
        <f t="shared" si="13"/>
        <v>-0.17234042553191489</v>
      </c>
      <c r="R29" s="65">
        <f t="shared" si="14"/>
        <v>0.98699021276595744</v>
      </c>
      <c r="S29" s="64">
        <f t="shared" si="15"/>
        <v>36025.142765957447</v>
      </c>
      <c r="T29" s="66">
        <f t="shared" si="16"/>
        <v>25217.599936170212</v>
      </c>
      <c r="U29" s="61">
        <f t="shared" si="17"/>
        <v>132</v>
      </c>
      <c r="V29" s="64">
        <f t="shared" si="18"/>
        <v>117.5</v>
      </c>
      <c r="W29" s="64">
        <f t="shared" si="19"/>
        <v>120.25</v>
      </c>
      <c r="X29">
        <f t="shared" si="20"/>
        <v>-74.235531968663125</v>
      </c>
      <c r="Y29" s="64">
        <f t="shared" si="21"/>
        <v>123.26974349254485</v>
      </c>
      <c r="Z29" s="64">
        <f t="shared" si="22"/>
        <v>132</v>
      </c>
      <c r="AA29" s="65">
        <f t="shared" si="23"/>
        <v>0.1</v>
      </c>
      <c r="AB29" s="65">
        <f t="shared" si="24"/>
        <v>0.77146000000000003</v>
      </c>
      <c r="AC29" s="64">
        <f t="shared" si="25"/>
        <v>37168.942800000004</v>
      </c>
      <c r="AD29" s="66">
        <f t="shared" si="26"/>
        <v>26018.259960000003</v>
      </c>
      <c r="AE29" s="64">
        <f t="shared" si="27"/>
        <v>7005.5999999999995</v>
      </c>
      <c r="AF29" s="64">
        <f t="shared" si="28"/>
        <v>19012.659960000005</v>
      </c>
      <c r="AG29" s="54">
        <v>6000</v>
      </c>
      <c r="AH29" s="67">
        <f t="shared" si="29"/>
        <v>9386.0966666666664</v>
      </c>
      <c r="AI29" s="67">
        <f t="shared" si="30"/>
        <v>-42986.096666666665</v>
      </c>
      <c r="AJ29" s="67">
        <f t="shared" si="31"/>
        <v>-18986.096666666665</v>
      </c>
      <c r="AK29" s="68">
        <f t="shared" si="32"/>
        <v>-18986.096666666665</v>
      </c>
      <c r="AL29" s="68">
        <f t="shared" si="33"/>
        <v>-24986.096666666665</v>
      </c>
      <c r="AM29" s="69">
        <f t="shared" si="34"/>
        <v>-23973.43670666666</v>
      </c>
      <c r="AN29" s="69">
        <f t="shared" si="35"/>
        <v>26.563293333339971</v>
      </c>
      <c r="AO29" s="69">
        <f t="shared" si="36"/>
        <v>26.563293333339971</v>
      </c>
      <c r="AP29" s="69">
        <f t="shared" si="37"/>
        <v>-5973.43670666666</v>
      </c>
      <c r="AR29" s="23">
        <f t="shared" si="38"/>
        <v>115</v>
      </c>
      <c r="AS29" s="23" t="str">
        <f t="shared" si="39"/>
        <v>W121</v>
      </c>
      <c r="AT29" s="69">
        <f t="shared" si="65"/>
        <v>-16967.836706666661</v>
      </c>
      <c r="AU29" s="69">
        <f t="shared" si="40"/>
        <v>-5973.43670666666</v>
      </c>
      <c r="AV29" t="s">
        <v>432</v>
      </c>
      <c r="AW29" t="s">
        <v>433</v>
      </c>
      <c r="AX29" s="64">
        <f t="shared" si="41"/>
        <v>-23973.43670666666</v>
      </c>
      <c r="AY29" s="64">
        <f t="shared" si="42"/>
        <v>26.563293333339971</v>
      </c>
      <c r="AZ29" s="64">
        <f t="shared" si="43"/>
        <v>26.563293333339971</v>
      </c>
      <c r="BA29" s="64">
        <f t="shared" si="44"/>
        <v>-5973.43670666666</v>
      </c>
      <c r="BE29" s="23">
        <v>26</v>
      </c>
      <c r="BF29" s="23" t="str">
        <f t="shared" si="45"/>
        <v>W159</v>
      </c>
      <c r="BG29" s="23" t="str">
        <f t="shared" si="46"/>
        <v>Miami</v>
      </c>
      <c r="BH29" s="23" t="str">
        <f t="shared" si="47"/>
        <v>FL</v>
      </c>
      <c r="BI29" s="69">
        <f t="shared" si="5"/>
        <v>780000</v>
      </c>
      <c r="BJ29" s="69">
        <f t="shared" si="6"/>
        <v>13583.907943333332</v>
      </c>
      <c r="BK29" s="69">
        <f t="shared" si="7"/>
        <v>15237.50794333333</v>
      </c>
      <c r="BL29" s="23" t="str">
        <f t="shared" si="8"/>
        <v>NO</v>
      </c>
      <c r="BM29" s="69">
        <f t="shared" si="48"/>
        <v>1111085.8625063908</v>
      </c>
      <c r="BN29" s="69">
        <f t="shared" si="49"/>
        <v>-2762.4920566666697</v>
      </c>
      <c r="BO29" s="69">
        <f t="shared" si="50"/>
        <v>21237.50794333333</v>
      </c>
      <c r="BP29" s="69">
        <f t="shared" si="51"/>
        <v>21237.50794333333</v>
      </c>
      <c r="BQ29" s="69">
        <f t="shared" si="52"/>
        <v>15237.50794333333</v>
      </c>
      <c r="BS29" s="23"/>
      <c r="BT29" s="23"/>
      <c r="BU29" s="23"/>
      <c r="BV29" s="23"/>
      <c r="BW29" s="69"/>
      <c r="BX29" s="69"/>
      <c r="BY29" s="69"/>
      <c r="BZ29" s="23"/>
      <c r="CA29" s="69"/>
      <c r="CI29" s="23" t="str">
        <f t="shared" si="61"/>
        <v>W121</v>
      </c>
      <c r="CJ29" s="23" t="str">
        <f t="shared" si="72"/>
        <v>LT</v>
      </c>
      <c r="CK29" s="69">
        <f>G29</f>
        <v>7005.5999999999995</v>
      </c>
      <c r="CL29" s="69">
        <f t="shared" si="63"/>
        <v>7005.5999999999995</v>
      </c>
      <c r="CM29" s="69">
        <f t="shared" si="64"/>
        <v>7005.5999999999995</v>
      </c>
    </row>
    <row r="30" spans="1:91" x14ac:dyDescent="0.25">
      <c r="A30" t="s">
        <v>142</v>
      </c>
      <c r="B30" t="s">
        <v>141</v>
      </c>
      <c r="C30" t="s">
        <v>107</v>
      </c>
      <c r="D30">
        <v>2</v>
      </c>
      <c r="E30">
        <v>800</v>
      </c>
      <c r="F30">
        <f t="shared" si="12"/>
        <v>0.97299999999999998</v>
      </c>
      <c r="G30" s="61">
        <f t="shared" si="0"/>
        <v>9340.7999999999993</v>
      </c>
      <c r="H30">
        <v>241</v>
      </c>
      <c r="I30" s="62">
        <v>0.53149999999999997</v>
      </c>
      <c r="J30">
        <v>157</v>
      </c>
      <c r="K30">
        <v>340</v>
      </c>
      <c r="L30">
        <f t="shared" si="73"/>
        <v>183</v>
      </c>
      <c r="M30">
        <f t="shared" si="74"/>
        <v>84</v>
      </c>
      <c r="N30" s="63">
        <f t="shared" si="75"/>
        <v>0.46721311475409844</v>
      </c>
      <c r="O30" s="62">
        <v>0.53149999999999997</v>
      </c>
      <c r="P30" s="64">
        <v>100</v>
      </c>
      <c r="Q30" s="65">
        <f t="shared" si="13"/>
        <v>-0.14918032786885246</v>
      </c>
      <c r="R30" s="65">
        <f t="shared" si="14"/>
        <v>0.9686613114754099</v>
      </c>
      <c r="S30" s="64">
        <f t="shared" si="15"/>
        <v>35356.137868852464</v>
      </c>
      <c r="T30" s="66">
        <f t="shared" si="16"/>
        <v>24749.296508196723</v>
      </c>
      <c r="U30" s="61">
        <f t="shared" si="17"/>
        <v>157</v>
      </c>
      <c r="V30" s="64">
        <f t="shared" si="18"/>
        <v>228.75</v>
      </c>
      <c r="W30" s="64">
        <f t="shared" si="19"/>
        <v>134.125</v>
      </c>
      <c r="X30">
        <f t="shared" si="20"/>
        <v>-144.52236542835482</v>
      </c>
      <c r="Y30" s="64">
        <f t="shared" si="21"/>
        <v>189.99322403335862</v>
      </c>
      <c r="Z30" s="64">
        <f t="shared" si="22"/>
        <v>189.99322403335862</v>
      </c>
      <c r="AA30" s="65">
        <f t="shared" si="23"/>
        <v>0.24423267336987373</v>
      </c>
      <c r="AB30" s="65">
        <f t="shared" si="24"/>
        <v>0.65731426229508194</v>
      </c>
      <c r="AC30" s="64">
        <f t="shared" si="25"/>
        <v>45583.118402241242</v>
      </c>
      <c r="AD30" s="66">
        <f t="shared" si="26"/>
        <v>31908.182881568868</v>
      </c>
      <c r="AE30" s="64">
        <f t="shared" si="27"/>
        <v>9340.7999999999993</v>
      </c>
      <c r="AF30" s="64">
        <f t="shared" si="28"/>
        <v>22567.382881568868</v>
      </c>
      <c r="AG30" s="3"/>
      <c r="AH30" s="67">
        <f t="shared" si="29"/>
        <v>7997.3235245901633</v>
      </c>
      <c r="AI30" s="67">
        <f t="shared" si="30"/>
        <v>-41597.32352459016</v>
      </c>
      <c r="AJ30" s="67">
        <f t="shared" si="31"/>
        <v>-17597.323524590163</v>
      </c>
      <c r="AK30" s="68">
        <f t="shared" si="32"/>
        <v>-17597.323524590163</v>
      </c>
      <c r="AL30" s="68">
        <f t="shared" si="33"/>
        <v>-23597.323524590163</v>
      </c>
      <c r="AM30" s="69">
        <f t="shared" si="34"/>
        <v>-19029.940643021291</v>
      </c>
      <c r="AN30" s="69">
        <f t="shared" si="35"/>
        <v>4970.0593569787052</v>
      </c>
      <c r="AO30" s="69">
        <f t="shared" si="36"/>
        <v>4970.0593569787052</v>
      </c>
      <c r="AP30" s="69">
        <f t="shared" si="37"/>
        <v>-1029.9406430212948</v>
      </c>
      <c r="AR30" s="23">
        <f t="shared" si="38"/>
        <v>82</v>
      </c>
      <c r="AS30" s="23" t="str">
        <f t="shared" si="39"/>
        <v>W122</v>
      </c>
      <c r="AT30" s="69">
        <f t="shared" si="65"/>
        <v>-9689.1406430212919</v>
      </c>
      <c r="AU30" s="69">
        <f t="shared" si="40"/>
        <v>-1029.9406430212948</v>
      </c>
      <c r="AV30" t="s">
        <v>432</v>
      </c>
      <c r="AW30" t="s">
        <v>433</v>
      </c>
      <c r="AX30" s="64">
        <f t="shared" si="41"/>
        <v>-19029.940643021291</v>
      </c>
      <c r="AY30" s="64">
        <f t="shared" si="42"/>
        <v>4970.0593569787052</v>
      </c>
      <c r="AZ30" s="64">
        <f t="shared" si="43"/>
        <v>4970.0593569787052</v>
      </c>
      <c r="BA30" s="64">
        <f t="shared" si="44"/>
        <v>-1029.9406430212948</v>
      </c>
      <c r="BE30" s="23">
        <v>27</v>
      </c>
      <c r="BF30" s="23" t="str">
        <f t="shared" si="45"/>
        <v>W47</v>
      </c>
      <c r="BG30" s="23" t="str">
        <f t="shared" si="46"/>
        <v>New York</v>
      </c>
      <c r="BH30" s="23" t="str">
        <f t="shared" si="47"/>
        <v>NY</v>
      </c>
      <c r="BI30" s="69">
        <f t="shared" si="5"/>
        <v>810000</v>
      </c>
      <c r="BJ30" s="69">
        <f t="shared" si="6"/>
        <v>36444.055926122004</v>
      </c>
      <c r="BK30" s="69">
        <f t="shared" si="7"/>
        <v>13578.055926122004</v>
      </c>
      <c r="BL30" s="23" t="str">
        <f t="shared" si="8"/>
        <v>NO</v>
      </c>
      <c r="BM30" s="69">
        <f t="shared" si="48"/>
        <v>1147529.9184325128</v>
      </c>
      <c r="BN30" s="69">
        <f t="shared" si="49"/>
        <v>-4421.9440738779958</v>
      </c>
      <c r="BO30" s="69">
        <f t="shared" si="50"/>
        <v>19578.055926122004</v>
      </c>
      <c r="BP30" s="69">
        <f t="shared" si="51"/>
        <v>19578.055926122004</v>
      </c>
      <c r="BQ30" s="69">
        <f t="shared" si="52"/>
        <v>13578.055926122004</v>
      </c>
      <c r="BS30" s="23"/>
      <c r="BT30" s="23"/>
      <c r="BU30" s="23"/>
      <c r="BV30" s="23"/>
      <c r="BW30" s="69"/>
      <c r="BX30" s="69"/>
      <c r="BY30" s="69"/>
      <c r="BZ30" s="23"/>
      <c r="CA30" s="69"/>
      <c r="CI30" s="23" t="str">
        <f t="shared" si="61"/>
        <v>W122</v>
      </c>
      <c r="CJ30" s="23" t="str">
        <f t="shared" si="72"/>
        <v>LT</v>
      </c>
      <c r="CK30" s="69">
        <f>G30</f>
        <v>9340.7999999999993</v>
      </c>
      <c r="CL30" s="69">
        <f t="shared" si="63"/>
        <v>9340.7999999999993</v>
      </c>
      <c r="CM30" s="69">
        <f t="shared" si="64"/>
        <v>9340.7999999999993</v>
      </c>
    </row>
    <row r="31" spans="1:91" x14ac:dyDescent="0.25">
      <c r="A31" t="s">
        <v>143</v>
      </c>
      <c r="B31" t="s">
        <v>141</v>
      </c>
      <c r="C31" t="s">
        <v>116</v>
      </c>
      <c r="D31">
        <v>1</v>
      </c>
      <c r="E31">
        <v>700</v>
      </c>
      <c r="F31">
        <f t="shared" si="12"/>
        <v>0.97299999999999998</v>
      </c>
      <c r="G31" s="61">
        <f t="shared" si="0"/>
        <v>8173.2</v>
      </c>
      <c r="H31">
        <v>363</v>
      </c>
      <c r="I31" s="62">
        <v>0.13969999999999999</v>
      </c>
      <c r="J31">
        <v>215</v>
      </c>
      <c r="K31">
        <v>377</v>
      </c>
      <c r="L31">
        <f t="shared" si="73"/>
        <v>162</v>
      </c>
      <c r="M31">
        <f t="shared" si="74"/>
        <v>148</v>
      </c>
      <c r="N31" s="63">
        <f t="shared" si="75"/>
        <v>0.83086419753086416</v>
      </c>
      <c r="O31" s="62">
        <v>0.13969999999999999</v>
      </c>
      <c r="P31" s="64">
        <v>100</v>
      </c>
      <c r="Q31" s="65">
        <f t="shared" si="13"/>
        <v>-0.46790123456790123</v>
      </c>
      <c r="R31" s="65">
        <f t="shared" si="14"/>
        <v>1.2208970370370371</v>
      </c>
      <c r="S31" s="64">
        <f t="shared" si="15"/>
        <v>44562.741851851853</v>
      </c>
      <c r="T31" s="66">
        <f t="shared" si="16"/>
        <v>31193.919296296295</v>
      </c>
      <c r="U31" s="61">
        <f t="shared" si="17"/>
        <v>215</v>
      </c>
      <c r="V31" s="64">
        <f t="shared" si="18"/>
        <v>202.5</v>
      </c>
      <c r="W31" s="64">
        <f t="shared" si="19"/>
        <v>194.75</v>
      </c>
      <c r="X31">
        <f t="shared" si="20"/>
        <v>-127.93783169067476</v>
      </c>
      <c r="Y31" s="64">
        <f t="shared" si="21"/>
        <v>206.19891963608794</v>
      </c>
      <c r="Z31" s="64">
        <f t="shared" si="22"/>
        <v>215</v>
      </c>
      <c r="AA31" s="65">
        <f t="shared" si="23"/>
        <v>0.1</v>
      </c>
      <c r="AB31" s="65">
        <f t="shared" si="24"/>
        <v>0.77146000000000003</v>
      </c>
      <c r="AC31" s="64">
        <f t="shared" si="25"/>
        <v>60540.323499999999</v>
      </c>
      <c r="AD31" s="66">
        <f t="shared" si="26"/>
        <v>42378.226449999995</v>
      </c>
      <c r="AE31" s="64">
        <f t="shared" si="27"/>
        <v>8173.2</v>
      </c>
      <c r="AF31" s="64">
        <f t="shared" si="28"/>
        <v>34205.026449999998</v>
      </c>
      <c r="AG31" s="58" t="s">
        <v>91</v>
      </c>
      <c r="AH31" s="67">
        <f t="shared" si="29"/>
        <v>9386.0966666666664</v>
      </c>
      <c r="AI31" s="67">
        <f t="shared" si="30"/>
        <v>-42986.096666666665</v>
      </c>
      <c r="AJ31" s="67">
        <f t="shared" si="31"/>
        <v>-18986.096666666665</v>
      </c>
      <c r="AK31" s="68">
        <f t="shared" si="32"/>
        <v>-18986.096666666665</v>
      </c>
      <c r="AL31" s="68">
        <f t="shared" si="33"/>
        <v>-24986.096666666665</v>
      </c>
      <c r="AM31" s="69">
        <f t="shared" si="34"/>
        <v>-8781.070216666667</v>
      </c>
      <c r="AN31" s="69">
        <f t="shared" si="35"/>
        <v>15218.929783333333</v>
      </c>
      <c r="AO31" s="69">
        <f t="shared" si="36"/>
        <v>15218.929783333333</v>
      </c>
      <c r="AP31" s="69">
        <f t="shared" si="37"/>
        <v>9218.929783333333</v>
      </c>
      <c r="AR31" s="23">
        <f t="shared" si="38"/>
        <v>34</v>
      </c>
      <c r="AS31" s="23" t="str">
        <f t="shared" si="39"/>
        <v>W123</v>
      </c>
      <c r="AT31" s="69">
        <f t="shared" si="65"/>
        <v>-607.87021666666988</v>
      </c>
      <c r="AU31" s="69">
        <f t="shared" si="40"/>
        <v>9218.929783333333</v>
      </c>
      <c r="AV31" t="s">
        <v>432</v>
      </c>
      <c r="AW31" t="s">
        <v>433</v>
      </c>
      <c r="AX31" s="64">
        <f t="shared" si="41"/>
        <v>-8781.070216666667</v>
      </c>
      <c r="AY31" s="64">
        <f t="shared" si="42"/>
        <v>15218.929783333333</v>
      </c>
      <c r="AZ31" s="64">
        <f t="shared" si="43"/>
        <v>15218.929783333333</v>
      </c>
      <c r="BA31" s="64">
        <f t="shared" si="44"/>
        <v>9218.929783333333</v>
      </c>
      <c r="BE31" s="23">
        <v>28</v>
      </c>
      <c r="BF31" s="23" t="str">
        <f t="shared" si="45"/>
        <v>W118</v>
      </c>
      <c r="BG31" s="23" t="str">
        <f t="shared" si="46"/>
        <v>Austin</v>
      </c>
      <c r="BH31" s="23" t="str">
        <f t="shared" si="47"/>
        <v>TX</v>
      </c>
      <c r="BI31" s="69">
        <f t="shared" si="5"/>
        <v>840000</v>
      </c>
      <c r="BJ31" s="69">
        <f t="shared" si="6"/>
        <v>11634.768007374347</v>
      </c>
      <c r="BK31" s="69">
        <f t="shared" si="7"/>
        <v>13288.368007374342</v>
      </c>
      <c r="BL31" s="23" t="str">
        <f t="shared" si="8"/>
        <v>NO</v>
      </c>
      <c r="BM31" s="69">
        <f t="shared" si="48"/>
        <v>1159164.6864398872</v>
      </c>
      <c r="BN31" s="69">
        <f t="shared" si="49"/>
        <v>-4711.6319926256547</v>
      </c>
      <c r="BO31" s="69">
        <f t="shared" si="50"/>
        <v>19288.368007374342</v>
      </c>
      <c r="BP31" s="69">
        <f t="shared" si="51"/>
        <v>19288.368007374342</v>
      </c>
      <c r="BQ31" s="69">
        <f t="shared" si="52"/>
        <v>13288.368007374342</v>
      </c>
      <c r="CI31" s="23" t="str">
        <f t="shared" si="61"/>
        <v>W123</v>
      </c>
      <c r="CJ31" s="23" t="str">
        <f t="shared" si="72"/>
        <v>LT</v>
      </c>
      <c r="CK31" s="69">
        <f>G31</f>
        <v>8173.2</v>
      </c>
      <c r="CL31" s="69">
        <f t="shared" si="63"/>
        <v>8173.2</v>
      </c>
      <c r="CM31" s="69">
        <f t="shared" si="64"/>
        <v>8173.2</v>
      </c>
    </row>
    <row r="32" spans="1:91" x14ac:dyDescent="0.25">
      <c r="A32" t="s">
        <v>144</v>
      </c>
      <c r="B32" t="s">
        <v>141</v>
      </c>
      <c r="C32" t="s">
        <v>116</v>
      </c>
      <c r="D32">
        <v>2</v>
      </c>
      <c r="E32">
        <v>1000</v>
      </c>
      <c r="F32">
        <f t="shared" si="12"/>
        <v>0.97299999999999998</v>
      </c>
      <c r="G32" s="61">
        <f t="shared" si="0"/>
        <v>11676</v>
      </c>
      <c r="H32">
        <v>301</v>
      </c>
      <c r="I32" s="62">
        <v>0.46850000000000003</v>
      </c>
      <c r="J32">
        <v>202</v>
      </c>
      <c r="K32">
        <v>374</v>
      </c>
      <c r="L32">
        <f t="shared" si="73"/>
        <v>172</v>
      </c>
      <c r="M32">
        <f t="shared" si="74"/>
        <v>99</v>
      </c>
      <c r="N32" s="63">
        <f t="shared" si="75"/>
        <v>0.56046511627906981</v>
      </c>
      <c r="O32" s="62">
        <v>0.46850000000000003</v>
      </c>
      <c r="P32" s="64">
        <v>100</v>
      </c>
      <c r="Q32" s="65">
        <f t="shared" si="13"/>
        <v>-0.37441860465116283</v>
      </c>
      <c r="R32" s="65">
        <f t="shared" si="14"/>
        <v>1.1469148837209304</v>
      </c>
      <c r="S32" s="64">
        <f t="shared" si="15"/>
        <v>41862.393255813964</v>
      </c>
      <c r="T32" s="66">
        <f t="shared" si="16"/>
        <v>29303.675279069772</v>
      </c>
      <c r="U32" s="61">
        <f t="shared" si="17"/>
        <v>202</v>
      </c>
      <c r="V32" s="64">
        <f t="shared" si="18"/>
        <v>215</v>
      </c>
      <c r="W32" s="64">
        <f t="shared" si="19"/>
        <v>180.5</v>
      </c>
      <c r="X32">
        <f t="shared" si="20"/>
        <v>-135.83522870861765</v>
      </c>
      <c r="Y32" s="64">
        <f t="shared" si="21"/>
        <v>205.79144553955018</v>
      </c>
      <c r="Z32" s="64">
        <f t="shared" si="22"/>
        <v>205.79144553955018</v>
      </c>
      <c r="AA32" s="65">
        <f t="shared" si="23"/>
        <v>0.11763463041651247</v>
      </c>
      <c r="AB32" s="65">
        <f t="shared" si="24"/>
        <v>0.75750395348837207</v>
      </c>
      <c r="AC32" s="64">
        <f t="shared" si="25"/>
        <v>56899.05926045814</v>
      </c>
      <c r="AD32" s="66">
        <f t="shared" si="26"/>
        <v>39829.341482320699</v>
      </c>
      <c r="AE32" s="64">
        <f t="shared" si="27"/>
        <v>11676</v>
      </c>
      <c r="AF32" s="64">
        <f t="shared" si="28"/>
        <v>28153.341482320699</v>
      </c>
      <c r="AG32" s="59" t="s">
        <v>92</v>
      </c>
      <c r="AH32" s="67">
        <f t="shared" si="29"/>
        <v>9216.2981007751932</v>
      </c>
      <c r="AI32" s="67">
        <f t="shared" si="30"/>
        <v>-42816.298100775195</v>
      </c>
      <c r="AJ32" s="67">
        <f t="shared" si="31"/>
        <v>-18816.298100775195</v>
      </c>
      <c r="AK32" s="68">
        <f t="shared" si="32"/>
        <v>-18816.298100775195</v>
      </c>
      <c r="AL32" s="68">
        <f t="shared" si="33"/>
        <v>-24816.298100775195</v>
      </c>
      <c r="AM32" s="69">
        <f t="shared" si="34"/>
        <v>-14662.956618454496</v>
      </c>
      <c r="AN32" s="69">
        <f t="shared" si="35"/>
        <v>9337.0433815455035</v>
      </c>
      <c r="AO32" s="69">
        <f t="shared" si="36"/>
        <v>9337.0433815455035</v>
      </c>
      <c r="AP32" s="69">
        <f t="shared" si="37"/>
        <v>3337.0433815455035</v>
      </c>
      <c r="AR32" s="23">
        <f t="shared" si="38"/>
        <v>57</v>
      </c>
      <c r="AS32" s="23" t="str">
        <f t="shared" si="39"/>
        <v>W124</v>
      </c>
      <c r="AT32" s="69">
        <f t="shared" si="65"/>
        <v>-2986.9566184544965</v>
      </c>
      <c r="AU32" s="69">
        <f t="shared" si="40"/>
        <v>3337.0433815455035</v>
      </c>
      <c r="AV32" t="s">
        <v>432</v>
      </c>
      <c r="AW32" t="s">
        <v>433</v>
      </c>
      <c r="AX32" s="64">
        <f t="shared" si="41"/>
        <v>-14662.956618454496</v>
      </c>
      <c r="AY32" s="64">
        <f t="shared" si="42"/>
        <v>9337.0433815455035</v>
      </c>
      <c r="AZ32" s="64">
        <f t="shared" si="43"/>
        <v>9337.0433815455035</v>
      </c>
      <c r="BA32" s="64">
        <f t="shared" si="44"/>
        <v>3337.0433815455035</v>
      </c>
      <c r="BE32" s="23">
        <v>29</v>
      </c>
      <c r="BF32" s="23" t="str">
        <f t="shared" si="45"/>
        <v>W199</v>
      </c>
      <c r="BG32" s="23" t="str">
        <f t="shared" si="46"/>
        <v>San Diego</v>
      </c>
      <c r="BH32" s="23" t="str">
        <f t="shared" si="47"/>
        <v>CA</v>
      </c>
      <c r="BI32" s="69">
        <f t="shared" si="5"/>
        <v>870000</v>
      </c>
      <c r="BJ32" s="69">
        <f t="shared" si="6"/>
        <v>24104.323911168365</v>
      </c>
      <c r="BK32" s="69">
        <f t="shared" si="7"/>
        <v>12914.323911168369</v>
      </c>
      <c r="BL32" s="23" t="str">
        <f t="shared" si="8"/>
        <v>NO</v>
      </c>
      <c r="BM32" s="69">
        <f t="shared" si="48"/>
        <v>1183269.0103510555</v>
      </c>
      <c r="BN32" s="69">
        <f t="shared" si="49"/>
        <v>-5085.6760888316348</v>
      </c>
      <c r="BO32" s="69">
        <f t="shared" si="50"/>
        <v>18914.323911168369</v>
      </c>
      <c r="BP32" s="69">
        <f t="shared" si="51"/>
        <v>18914.323911168369</v>
      </c>
      <c r="BQ32" s="69">
        <f t="shared" si="52"/>
        <v>12914.323911168369</v>
      </c>
      <c r="CI32" s="23" t="str">
        <f t="shared" si="61"/>
        <v>W124</v>
      </c>
      <c r="CJ32" s="23" t="str">
        <f t="shared" si="72"/>
        <v>LT</v>
      </c>
      <c r="CK32" s="69">
        <f>G32</f>
        <v>11676</v>
      </c>
      <c r="CL32" s="69">
        <f t="shared" si="63"/>
        <v>11676</v>
      </c>
      <c r="CM32" s="69">
        <f t="shared" si="64"/>
        <v>11676</v>
      </c>
    </row>
    <row r="33" spans="1:91" x14ac:dyDescent="0.25">
      <c r="A33" t="s">
        <v>145</v>
      </c>
      <c r="B33" t="s">
        <v>146</v>
      </c>
      <c r="C33" t="s">
        <v>107</v>
      </c>
      <c r="D33">
        <v>1</v>
      </c>
      <c r="E33">
        <v>700</v>
      </c>
      <c r="F33">
        <f t="shared" si="12"/>
        <v>0.97299999999999998</v>
      </c>
      <c r="G33" s="61">
        <f t="shared" si="0"/>
        <v>8173.2</v>
      </c>
      <c r="H33">
        <v>212</v>
      </c>
      <c r="I33" s="62">
        <v>0.50139999999999996</v>
      </c>
      <c r="J33">
        <v>94</v>
      </c>
      <c r="K33">
        <v>356</v>
      </c>
      <c r="L33">
        <f t="shared" si="73"/>
        <v>262</v>
      </c>
      <c r="M33">
        <f t="shared" si="74"/>
        <v>118</v>
      </c>
      <c r="N33" s="63">
        <f t="shared" si="75"/>
        <v>0.46030534351145036</v>
      </c>
      <c r="O33" s="62">
        <v>0.50139999999999996</v>
      </c>
      <c r="P33" s="64">
        <v>100</v>
      </c>
      <c r="Q33" s="65">
        <f t="shared" si="13"/>
        <v>0.1183206106870229</v>
      </c>
      <c r="R33" s="65">
        <f t="shared" si="14"/>
        <v>0.75696106870229007</v>
      </c>
      <c r="S33" s="64">
        <f t="shared" si="15"/>
        <v>27629.079007633587</v>
      </c>
      <c r="T33" s="66">
        <f t="shared" si="16"/>
        <v>19340.35530534351</v>
      </c>
      <c r="U33" s="61">
        <f t="shared" si="17"/>
        <v>94</v>
      </c>
      <c r="V33" s="64">
        <f t="shared" si="18"/>
        <v>327.5</v>
      </c>
      <c r="W33" s="64">
        <f t="shared" si="19"/>
        <v>61.25</v>
      </c>
      <c r="X33">
        <f t="shared" si="20"/>
        <v>-206.9118018701036</v>
      </c>
      <c r="Y33" s="64">
        <f t="shared" si="21"/>
        <v>206.62417867071014</v>
      </c>
      <c r="Z33" s="64">
        <f t="shared" si="22"/>
        <v>206.62417867071014</v>
      </c>
      <c r="AA33" s="65">
        <f t="shared" si="23"/>
        <v>0.44389062189529815</v>
      </c>
      <c r="AB33" s="65">
        <f t="shared" si="24"/>
        <v>0.49930496183206108</v>
      </c>
      <c r="AC33" s="64">
        <f t="shared" si="25"/>
        <v>37656.494340337362</v>
      </c>
      <c r="AD33" s="66">
        <f t="shared" si="26"/>
        <v>26359.546038236153</v>
      </c>
      <c r="AE33" s="64">
        <f t="shared" si="27"/>
        <v>8173.2</v>
      </c>
      <c r="AF33" s="64">
        <f t="shared" si="28"/>
        <v>18186.346038236152</v>
      </c>
      <c r="AG33" s="59" t="s">
        <v>93</v>
      </c>
      <c r="AH33" s="67">
        <f t="shared" si="29"/>
        <v>6074.8770356234099</v>
      </c>
      <c r="AI33" s="67">
        <f t="shared" si="30"/>
        <v>-39674.877035623409</v>
      </c>
      <c r="AJ33" s="67">
        <f t="shared" si="31"/>
        <v>-15674.877035623409</v>
      </c>
      <c r="AK33" s="68">
        <f t="shared" si="32"/>
        <v>-15674.877035623409</v>
      </c>
      <c r="AL33" s="68">
        <f t="shared" si="33"/>
        <v>-21674.877035623409</v>
      </c>
      <c r="AM33" s="69">
        <f t="shared" si="34"/>
        <v>-21488.530997387257</v>
      </c>
      <c r="AN33" s="69">
        <f t="shared" si="35"/>
        <v>2511.4690026127428</v>
      </c>
      <c r="AO33" s="69">
        <f t="shared" si="36"/>
        <v>2511.4690026127428</v>
      </c>
      <c r="AP33" s="69">
        <f t="shared" si="37"/>
        <v>-3488.5309973872572</v>
      </c>
      <c r="AR33" s="23">
        <f t="shared" si="38"/>
        <v>94</v>
      </c>
      <c r="AS33" s="23" t="str">
        <f t="shared" si="39"/>
        <v>W125</v>
      </c>
      <c r="AT33" s="69">
        <f t="shared" si="65"/>
        <v>-13315.330997387257</v>
      </c>
      <c r="AU33" s="69">
        <f t="shared" si="40"/>
        <v>-3488.5309973872572</v>
      </c>
      <c r="AV33" t="s">
        <v>432</v>
      </c>
      <c r="AW33" t="s">
        <v>433</v>
      </c>
      <c r="AX33" s="64">
        <f t="shared" si="41"/>
        <v>-21488.530997387257</v>
      </c>
      <c r="AY33" s="64">
        <f t="shared" si="42"/>
        <v>2511.4690026127428</v>
      </c>
      <c r="AZ33" s="64">
        <f t="shared" si="43"/>
        <v>2511.4690026127428</v>
      </c>
      <c r="BA33" s="64">
        <f t="shared" si="44"/>
        <v>-3488.5309973872572</v>
      </c>
      <c r="BE33" s="23">
        <v>30</v>
      </c>
      <c r="BF33" s="23" t="str">
        <f t="shared" si="45"/>
        <v>W50</v>
      </c>
      <c r="BG33" s="23" t="str">
        <f t="shared" si="46"/>
        <v>New York</v>
      </c>
      <c r="BH33" s="23" t="str">
        <f t="shared" si="47"/>
        <v>NY</v>
      </c>
      <c r="BI33" s="69">
        <f t="shared" si="5"/>
        <v>900000</v>
      </c>
      <c r="BJ33" s="69">
        <f t="shared" si="6"/>
        <v>29498.737220874376</v>
      </c>
      <c r="BK33" s="69">
        <f t="shared" si="7"/>
        <v>12470.73722087438</v>
      </c>
      <c r="BL33" s="23" t="str">
        <f t="shared" si="8"/>
        <v>NO</v>
      </c>
      <c r="BM33" s="69">
        <f t="shared" si="48"/>
        <v>1212767.7475719298</v>
      </c>
      <c r="BN33" s="69">
        <f t="shared" si="49"/>
        <v>-5529.2627791256236</v>
      </c>
      <c r="BO33" s="69">
        <f t="shared" si="50"/>
        <v>18470.73722087438</v>
      </c>
      <c r="BP33" s="69">
        <f t="shared" si="51"/>
        <v>18470.73722087438</v>
      </c>
      <c r="BQ33" s="69">
        <f t="shared" si="52"/>
        <v>12470.73722087438</v>
      </c>
      <c r="CI33" s="23" t="str">
        <f t="shared" si="61"/>
        <v>W125</v>
      </c>
      <c r="CJ33" s="23" t="str">
        <f t="shared" si="72"/>
        <v>LT</v>
      </c>
      <c r="CK33" s="69">
        <f>G33</f>
        <v>8173.2</v>
      </c>
      <c r="CL33" s="69">
        <f t="shared" si="63"/>
        <v>8173.2</v>
      </c>
      <c r="CM33" s="69">
        <f t="shared" si="64"/>
        <v>8173.2</v>
      </c>
    </row>
    <row r="34" spans="1:91" x14ac:dyDescent="0.25">
      <c r="A34" t="s">
        <v>147</v>
      </c>
      <c r="B34" t="s">
        <v>146</v>
      </c>
      <c r="C34" t="s">
        <v>107</v>
      </c>
      <c r="D34">
        <v>2</v>
      </c>
      <c r="E34">
        <v>900</v>
      </c>
      <c r="F34">
        <f t="shared" si="12"/>
        <v>0.97299999999999998</v>
      </c>
      <c r="G34" s="61">
        <f t="shared" si="0"/>
        <v>10508.4</v>
      </c>
      <c r="H34">
        <v>340</v>
      </c>
      <c r="I34" s="62">
        <v>0.30680000000000002</v>
      </c>
      <c r="J34">
        <v>69</v>
      </c>
      <c r="K34">
        <v>485</v>
      </c>
      <c r="L34">
        <f t="shared" si="73"/>
        <v>416</v>
      </c>
      <c r="M34">
        <f t="shared" si="74"/>
        <v>271</v>
      </c>
      <c r="N34" s="63">
        <f t="shared" si="75"/>
        <v>0.62115384615384617</v>
      </c>
      <c r="O34" s="62">
        <v>0.30680000000000002</v>
      </c>
      <c r="P34" s="64">
        <v>100</v>
      </c>
      <c r="Q34" s="65">
        <f t="shared" si="13"/>
        <v>0.15961538461538463</v>
      </c>
      <c r="R34" s="65">
        <f t="shared" si="14"/>
        <v>0.72428038461538469</v>
      </c>
      <c r="S34" s="64">
        <f t="shared" si="15"/>
        <v>26436.234038461542</v>
      </c>
      <c r="T34" s="66">
        <f t="shared" si="16"/>
        <v>18505.36382692308</v>
      </c>
      <c r="U34" s="61">
        <f t="shared" si="17"/>
        <v>69</v>
      </c>
      <c r="V34" s="64">
        <f t="shared" si="18"/>
        <v>520</v>
      </c>
      <c r="W34" s="64">
        <f t="shared" si="19"/>
        <v>17</v>
      </c>
      <c r="X34">
        <f t="shared" si="20"/>
        <v>-328.53171594642407</v>
      </c>
      <c r="Y34" s="64">
        <f t="shared" si="21"/>
        <v>287.94907758402832</v>
      </c>
      <c r="Z34" s="64">
        <f t="shared" si="22"/>
        <v>287.94907758402832</v>
      </c>
      <c r="AA34" s="65">
        <f t="shared" si="23"/>
        <v>0.52105591843082366</v>
      </c>
      <c r="AB34" s="65">
        <f t="shared" si="24"/>
        <v>0.43823634615384616</v>
      </c>
      <c r="AC34" s="64">
        <f t="shared" si="25"/>
        <v>46059.259348160151</v>
      </c>
      <c r="AD34" s="66">
        <f t="shared" si="26"/>
        <v>32241.481543712103</v>
      </c>
      <c r="AE34" s="64">
        <f t="shared" si="27"/>
        <v>10508.4</v>
      </c>
      <c r="AF34" s="64">
        <f t="shared" si="28"/>
        <v>21733.081543712105</v>
      </c>
      <c r="AG34" s="59" t="s">
        <v>94</v>
      </c>
      <c r="AH34" s="67">
        <f t="shared" si="29"/>
        <v>5331.8755448717948</v>
      </c>
      <c r="AI34" s="67">
        <f t="shared" si="30"/>
        <v>-38931.875544871793</v>
      </c>
      <c r="AJ34" s="67">
        <f t="shared" si="31"/>
        <v>-14931.875544871795</v>
      </c>
      <c r="AK34" s="68">
        <f t="shared" si="32"/>
        <v>-14931.875544871795</v>
      </c>
      <c r="AL34" s="68">
        <f t="shared" si="33"/>
        <v>-20931.875544871793</v>
      </c>
      <c r="AM34" s="69">
        <f t="shared" si="34"/>
        <v>-17198.794001159687</v>
      </c>
      <c r="AN34" s="69">
        <f t="shared" si="35"/>
        <v>6801.2059988403107</v>
      </c>
      <c r="AO34" s="69">
        <f t="shared" si="36"/>
        <v>6801.2059988403107</v>
      </c>
      <c r="AP34" s="69">
        <f t="shared" si="37"/>
        <v>801.20599884031253</v>
      </c>
      <c r="AR34" s="23">
        <f t="shared" si="38"/>
        <v>71</v>
      </c>
      <c r="AS34" s="23" t="str">
        <f t="shared" si="39"/>
        <v>W126</v>
      </c>
      <c r="AT34" s="69">
        <f t="shared" si="65"/>
        <v>-6690.3940011596897</v>
      </c>
      <c r="AU34" s="69">
        <f t="shared" si="40"/>
        <v>801.20599884031253</v>
      </c>
      <c r="AV34" t="s">
        <v>432</v>
      </c>
      <c r="AW34" t="s">
        <v>433</v>
      </c>
      <c r="AX34" s="64">
        <f t="shared" si="41"/>
        <v>-17198.794001159687</v>
      </c>
      <c r="AY34" s="64">
        <f t="shared" si="42"/>
        <v>6801.2059988403107</v>
      </c>
      <c r="AZ34" s="64">
        <f t="shared" si="43"/>
        <v>6801.2059988403107</v>
      </c>
      <c r="BA34" s="64">
        <f t="shared" si="44"/>
        <v>801.20599884031253</v>
      </c>
      <c r="BE34" s="23">
        <v>31</v>
      </c>
      <c r="BF34" s="23" t="str">
        <f t="shared" si="45"/>
        <v>W143</v>
      </c>
      <c r="BG34" s="23" t="str">
        <f t="shared" si="46"/>
        <v>Denver</v>
      </c>
      <c r="BH34" s="23" t="str">
        <f t="shared" si="47"/>
        <v>CO</v>
      </c>
      <c r="BI34" s="69">
        <f t="shared" si="5"/>
        <v>930000</v>
      </c>
      <c r="BJ34" s="69">
        <f t="shared" si="6"/>
        <v>9091.7663396967619</v>
      </c>
      <c r="BK34" s="69">
        <f t="shared" si="7"/>
        <v>11912.966339696766</v>
      </c>
      <c r="BL34" s="23" t="str">
        <f t="shared" si="8"/>
        <v>NO</v>
      </c>
      <c r="BM34" s="69">
        <f t="shared" si="48"/>
        <v>1221859.5139116265</v>
      </c>
      <c r="BN34" s="69">
        <f t="shared" si="49"/>
        <v>-6087.0336603032338</v>
      </c>
      <c r="BO34" s="69">
        <f t="shared" si="50"/>
        <v>17912.966339696766</v>
      </c>
      <c r="BP34" s="69">
        <f t="shared" si="51"/>
        <v>17912.966339696766</v>
      </c>
      <c r="BQ34" s="69">
        <f t="shared" si="52"/>
        <v>11912.966339696766</v>
      </c>
      <c r="CI34" s="23" t="str">
        <f t="shared" si="61"/>
        <v>W126</v>
      </c>
      <c r="CJ34" s="23" t="str">
        <f t="shared" si="72"/>
        <v>LT</v>
      </c>
      <c r="CK34" s="69">
        <f>G34</f>
        <v>10508.4</v>
      </c>
      <c r="CL34" s="69">
        <f t="shared" si="63"/>
        <v>10508.4</v>
      </c>
      <c r="CM34" s="69">
        <f t="shared" si="64"/>
        <v>10508.4</v>
      </c>
    </row>
    <row r="35" spans="1:91" x14ac:dyDescent="0.25">
      <c r="A35" t="s">
        <v>148</v>
      </c>
      <c r="B35" t="s">
        <v>146</v>
      </c>
      <c r="C35" t="s">
        <v>116</v>
      </c>
      <c r="D35">
        <v>1</v>
      </c>
      <c r="E35">
        <v>1000</v>
      </c>
      <c r="F35">
        <f t="shared" si="12"/>
        <v>0.97299999999999998</v>
      </c>
      <c r="G35" s="61">
        <f t="shared" si="0"/>
        <v>11676</v>
      </c>
      <c r="H35">
        <v>266</v>
      </c>
      <c r="I35" s="62">
        <v>0.52049999999999996</v>
      </c>
      <c r="J35">
        <v>84</v>
      </c>
      <c r="K35">
        <v>376</v>
      </c>
      <c r="L35">
        <f t="shared" si="73"/>
        <v>292</v>
      </c>
      <c r="M35">
        <f t="shared" si="74"/>
        <v>182</v>
      </c>
      <c r="N35" s="63">
        <f t="shared" si="75"/>
        <v>0.59863013698630141</v>
      </c>
      <c r="O35" s="62">
        <v>0.52049999999999996</v>
      </c>
      <c r="P35" s="64">
        <v>100</v>
      </c>
      <c r="Q35" s="65">
        <f t="shared" si="13"/>
        <v>0.14383561643835618</v>
      </c>
      <c r="R35" s="65">
        <f t="shared" si="14"/>
        <v>0.73676849315068493</v>
      </c>
      <c r="S35" s="64">
        <f t="shared" si="15"/>
        <v>26892.05</v>
      </c>
      <c r="T35" s="66">
        <f t="shared" si="16"/>
        <v>18824.434999999998</v>
      </c>
      <c r="U35" s="61">
        <f t="shared" si="17"/>
        <v>84</v>
      </c>
      <c r="V35" s="64">
        <f t="shared" si="18"/>
        <v>365</v>
      </c>
      <c r="W35" s="64">
        <f t="shared" si="19"/>
        <v>47.5</v>
      </c>
      <c r="X35">
        <f t="shared" si="20"/>
        <v>-230.60399292393228</v>
      </c>
      <c r="Y35" s="64">
        <f t="shared" si="21"/>
        <v>219.90175638109682</v>
      </c>
      <c r="Z35" s="64">
        <f t="shared" si="22"/>
        <v>219.90175638109682</v>
      </c>
      <c r="AA35" s="65">
        <f t="shared" si="23"/>
        <v>0.47233357912629265</v>
      </c>
      <c r="AB35" s="65">
        <f t="shared" si="24"/>
        <v>0.47679520547945203</v>
      </c>
      <c r="AC35" s="64">
        <f t="shared" si="25"/>
        <v>38269.557638441373</v>
      </c>
      <c r="AD35" s="66">
        <f t="shared" si="26"/>
        <v>26788.690346908959</v>
      </c>
      <c r="AE35" s="64">
        <f t="shared" si="27"/>
        <v>11676</v>
      </c>
      <c r="AF35" s="64">
        <f t="shared" si="28"/>
        <v>15112.690346908959</v>
      </c>
      <c r="AG35" s="60" t="s">
        <v>95</v>
      </c>
      <c r="AH35" s="67">
        <f t="shared" si="29"/>
        <v>5801.0083333333332</v>
      </c>
      <c r="AI35" s="67">
        <f t="shared" si="30"/>
        <v>-39401.008333333331</v>
      </c>
      <c r="AJ35" s="67">
        <f t="shared" si="31"/>
        <v>-15401.008333333333</v>
      </c>
      <c r="AK35" s="68">
        <f t="shared" si="32"/>
        <v>-15401.008333333333</v>
      </c>
      <c r="AL35" s="68">
        <f t="shared" si="33"/>
        <v>-21401.008333333331</v>
      </c>
      <c r="AM35" s="69">
        <f t="shared" si="34"/>
        <v>-24288.317986424372</v>
      </c>
      <c r="AN35" s="69">
        <f t="shared" si="35"/>
        <v>-288.31798642437388</v>
      </c>
      <c r="AO35" s="69">
        <f t="shared" si="36"/>
        <v>-288.31798642437388</v>
      </c>
      <c r="AP35" s="69">
        <f t="shared" si="37"/>
        <v>-6288.3179864243721</v>
      </c>
      <c r="AR35" s="23">
        <f t="shared" si="38"/>
        <v>119</v>
      </c>
      <c r="AS35" s="23" t="str">
        <f t="shared" si="39"/>
        <v>W127</v>
      </c>
      <c r="AT35" s="69">
        <f t="shared" si="65"/>
        <v>-12612.317986424372</v>
      </c>
      <c r="AU35" s="69">
        <f t="shared" si="40"/>
        <v>-6288.3179864243721</v>
      </c>
      <c r="AV35" t="s">
        <v>432</v>
      </c>
      <c r="AW35" t="s">
        <v>433</v>
      </c>
      <c r="AX35" s="64">
        <f t="shared" si="41"/>
        <v>-24288.317986424372</v>
      </c>
      <c r="AY35" s="64">
        <f t="shared" si="42"/>
        <v>-288.31798642437388</v>
      </c>
      <c r="AZ35" s="64">
        <f t="shared" si="43"/>
        <v>-288.31798642437388</v>
      </c>
      <c r="BA35" s="64">
        <f t="shared" si="44"/>
        <v>-6288.3179864243721</v>
      </c>
      <c r="BE35" s="23">
        <v>32</v>
      </c>
      <c r="BF35" s="23" t="str">
        <f t="shared" si="45"/>
        <v>W196</v>
      </c>
      <c r="BG35" s="23" t="str">
        <f t="shared" si="46"/>
        <v>San Diego</v>
      </c>
      <c r="BH35" s="23" t="str">
        <f t="shared" si="47"/>
        <v>CA</v>
      </c>
      <c r="BI35" s="69">
        <f t="shared" si="5"/>
        <v>960000</v>
      </c>
      <c r="BJ35" s="69">
        <f t="shared" si="6"/>
        <v>22727.742230253913</v>
      </c>
      <c r="BK35" s="69">
        <f t="shared" si="7"/>
        <v>11537.742230253913</v>
      </c>
      <c r="BL35" s="23" t="str">
        <f t="shared" si="8"/>
        <v>NO</v>
      </c>
      <c r="BM35" s="69">
        <f t="shared" si="48"/>
        <v>1244587.2561418805</v>
      </c>
      <c r="BN35" s="69">
        <f t="shared" si="49"/>
        <v>-6462.2577697460874</v>
      </c>
      <c r="BO35" s="69">
        <f t="shared" si="50"/>
        <v>17537.742230253913</v>
      </c>
      <c r="BP35" s="69">
        <f t="shared" si="51"/>
        <v>17537.742230253913</v>
      </c>
      <c r="BQ35" s="69">
        <f t="shared" si="52"/>
        <v>11537.742230253913</v>
      </c>
      <c r="CI35" s="23" t="str">
        <f t="shared" si="61"/>
        <v>W127</v>
      </c>
      <c r="CJ35" s="23" t="str">
        <f t="shared" si="72"/>
        <v>LT</v>
      </c>
      <c r="CK35" s="69">
        <f>G35</f>
        <v>11676</v>
      </c>
      <c r="CL35" s="69">
        <f t="shared" si="63"/>
        <v>11676</v>
      </c>
      <c r="CM35" s="69">
        <f t="shared" si="64"/>
        <v>11676</v>
      </c>
    </row>
    <row r="36" spans="1:91" x14ac:dyDescent="0.25">
      <c r="A36" t="s">
        <v>149</v>
      </c>
      <c r="B36" t="s">
        <v>146</v>
      </c>
      <c r="C36" t="s">
        <v>116</v>
      </c>
      <c r="D36">
        <v>2</v>
      </c>
      <c r="E36">
        <v>1200</v>
      </c>
      <c r="F36">
        <f t="shared" si="12"/>
        <v>0.97299999999999998</v>
      </c>
      <c r="G36" s="61">
        <f t="shared" si="0"/>
        <v>14011.199999999999</v>
      </c>
      <c r="H36">
        <v>442</v>
      </c>
      <c r="I36" s="62">
        <v>0.1288</v>
      </c>
      <c r="J36">
        <v>109</v>
      </c>
      <c r="K36">
        <v>490</v>
      </c>
      <c r="L36">
        <f t="shared" si="73"/>
        <v>381</v>
      </c>
      <c r="M36">
        <f t="shared" si="74"/>
        <v>333</v>
      </c>
      <c r="N36" s="63">
        <f t="shared" si="75"/>
        <v>0.79921259842519687</v>
      </c>
      <c r="O36" s="62">
        <v>0.1288</v>
      </c>
      <c r="P36" s="64">
        <v>100</v>
      </c>
      <c r="Q36" s="65">
        <f t="shared" si="13"/>
        <v>8.1102362204724415E-2</v>
      </c>
      <c r="R36" s="65">
        <f t="shared" si="14"/>
        <v>0.78641559055118115</v>
      </c>
      <c r="S36" s="64">
        <f t="shared" si="15"/>
        <v>28704.169055118113</v>
      </c>
      <c r="T36" s="66">
        <f t="shared" si="16"/>
        <v>20092.918338582676</v>
      </c>
      <c r="U36" s="61">
        <f t="shared" si="17"/>
        <v>109</v>
      </c>
      <c r="V36" s="64">
        <f t="shared" si="18"/>
        <v>476.25</v>
      </c>
      <c r="W36" s="64">
        <f t="shared" si="19"/>
        <v>61.375</v>
      </c>
      <c r="X36">
        <f t="shared" si="20"/>
        <v>-300.89082638362396</v>
      </c>
      <c r="Y36" s="64">
        <f t="shared" si="21"/>
        <v>286.62523692191053</v>
      </c>
      <c r="Z36" s="64">
        <f t="shared" si="22"/>
        <v>286.62523692191053</v>
      </c>
      <c r="AA36" s="65">
        <f t="shared" si="23"/>
        <v>0.47296637673891972</v>
      </c>
      <c r="AB36" s="65">
        <f t="shared" si="24"/>
        <v>0.47629440944881896</v>
      </c>
      <c r="AC36" s="64">
        <f t="shared" si="25"/>
        <v>49829.069252789952</v>
      </c>
      <c r="AD36" s="66">
        <f t="shared" si="26"/>
        <v>34880.34847695296</v>
      </c>
      <c r="AE36" s="64">
        <f t="shared" si="27"/>
        <v>14011.199999999999</v>
      </c>
      <c r="AF36" s="64">
        <f t="shared" si="28"/>
        <v>20869.148476952963</v>
      </c>
      <c r="AH36" s="67">
        <f t="shared" si="29"/>
        <v>5794.9153149606309</v>
      </c>
      <c r="AI36" s="67">
        <f t="shared" si="30"/>
        <v>-39394.915314960628</v>
      </c>
      <c r="AJ36" s="67">
        <f t="shared" si="31"/>
        <v>-15394.915314960632</v>
      </c>
      <c r="AK36" s="68">
        <f t="shared" si="32"/>
        <v>-15394.915314960632</v>
      </c>
      <c r="AL36" s="68">
        <f t="shared" si="33"/>
        <v>-21394.915314960632</v>
      </c>
      <c r="AM36" s="69">
        <f t="shared" si="34"/>
        <v>-18525.766838007665</v>
      </c>
      <c r="AN36" s="69">
        <f t="shared" si="35"/>
        <v>5474.2331619923316</v>
      </c>
      <c r="AO36" s="69">
        <f t="shared" si="36"/>
        <v>5474.2331619923316</v>
      </c>
      <c r="AP36" s="69">
        <f t="shared" si="37"/>
        <v>-525.76683800766841</v>
      </c>
      <c r="AR36" s="23">
        <f t="shared" si="38"/>
        <v>78</v>
      </c>
      <c r="AS36" s="23" t="str">
        <f t="shared" si="39"/>
        <v>W128</v>
      </c>
      <c r="AT36" s="69">
        <f t="shared" si="65"/>
        <v>-4514.5668380076677</v>
      </c>
      <c r="AU36" s="69">
        <f t="shared" si="40"/>
        <v>-525.76683800766841</v>
      </c>
      <c r="AV36" t="s">
        <v>432</v>
      </c>
      <c r="AW36" t="s">
        <v>433</v>
      </c>
      <c r="AX36" s="64">
        <f t="shared" si="41"/>
        <v>-18525.766838007665</v>
      </c>
      <c r="AY36" s="64">
        <f t="shared" si="42"/>
        <v>5474.2331619923316</v>
      </c>
      <c r="AZ36" s="64">
        <f t="shared" si="43"/>
        <v>5474.2331619923316</v>
      </c>
      <c r="BA36" s="64">
        <f t="shared" si="44"/>
        <v>-525.76683800766841</v>
      </c>
      <c r="BE36" s="23">
        <v>33</v>
      </c>
      <c r="BF36" s="23" t="str">
        <f t="shared" si="45"/>
        <v>W103</v>
      </c>
      <c r="BG36" s="23" t="str">
        <f t="shared" si="46"/>
        <v>Austin</v>
      </c>
      <c r="BH36" s="23" t="str">
        <f t="shared" si="47"/>
        <v>TX</v>
      </c>
      <c r="BI36" s="69">
        <f t="shared" si="5"/>
        <v>990000</v>
      </c>
      <c r="BJ36" s="69">
        <f t="shared" si="6"/>
        <v>10238.799129605737</v>
      </c>
      <c r="BK36" s="69">
        <f t="shared" si="7"/>
        <v>9557.1991296057422</v>
      </c>
      <c r="BL36" s="23" t="str">
        <f t="shared" si="8"/>
        <v>NO</v>
      </c>
      <c r="BM36" s="69">
        <f t="shared" si="48"/>
        <v>1254826.0552714863</v>
      </c>
      <c r="BN36" s="69">
        <f t="shared" si="49"/>
        <v>-8442.8008703942614</v>
      </c>
      <c r="BO36" s="69">
        <f t="shared" si="50"/>
        <v>15557.199129605742</v>
      </c>
      <c r="BP36" s="69">
        <f t="shared" si="51"/>
        <v>15557.199129605742</v>
      </c>
      <c r="BQ36" s="69">
        <f t="shared" si="52"/>
        <v>9557.1991296057422</v>
      </c>
      <c r="CI36" s="23" t="str">
        <f t="shared" si="61"/>
        <v>W128</v>
      </c>
      <c r="CJ36" s="23" t="str">
        <f t="shared" si="72"/>
        <v>LT</v>
      </c>
      <c r="CK36" s="69">
        <f>G36</f>
        <v>14011.199999999999</v>
      </c>
      <c r="CL36" s="69">
        <f t="shared" si="63"/>
        <v>14011.199999999999</v>
      </c>
      <c r="CM36" s="69">
        <f t="shared" si="64"/>
        <v>14011.199999999999</v>
      </c>
    </row>
    <row r="37" spans="1:91" x14ac:dyDescent="0.25">
      <c r="A37" t="s">
        <v>150</v>
      </c>
      <c r="B37" t="s">
        <v>151</v>
      </c>
      <c r="C37" t="s">
        <v>107</v>
      </c>
      <c r="D37">
        <v>1</v>
      </c>
      <c r="E37">
        <v>1200</v>
      </c>
      <c r="F37">
        <f t="shared" si="12"/>
        <v>0.97299999999999998</v>
      </c>
      <c r="G37" s="61">
        <f t="shared" si="0"/>
        <v>14011.199999999999</v>
      </c>
      <c r="H37">
        <v>354</v>
      </c>
      <c r="I37" s="62">
        <v>0.24110000000000001</v>
      </c>
      <c r="J37">
        <v>145</v>
      </c>
      <c r="K37">
        <v>434</v>
      </c>
      <c r="L37">
        <f t="shared" si="73"/>
        <v>289</v>
      </c>
      <c r="M37">
        <f t="shared" si="74"/>
        <v>209</v>
      </c>
      <c r="N37" s="63">
        <f t="shared" si="75"/>
        <v>0.67854671280276824</v>
      </c>
      <c r="O37" s="62">
        <v>0.24110000000000001</v>
      </c>
      <c r="P37" s="64">
        <v>100</v>
      </c>
      <c r="Q37" s="65">
        <f t="shared" si="13"/>
        <v>-2.4567474048442894E-2</v>
      </c>
      <c r="R37" s="65">
        <f t="shared" si="14"/>
        <v>0.87004269896193775</v>
      </c>
      <c r="S37" s="64">
        <f t="shared" si="15"/>
        <v>31756.558512110729</v>
      </c>
      <c r="T37" s="66">
        <f t="shared" si="16"/>
        <v>22229.590958477507</v>
      </c>
      <c r="U37" s="61">
        <f t="shared" si="17"/>
        <v>145</v>
      </c>
      <c r="V37" s="64">
        <f t="shared" si="18"/>
        <v>361.25</v>
      </c>
      <c r="W37" s="64">
        <f t="shared" si="19"/>
        <v>108.875</v>
      </c>
      <c r="X37">
        <f t="shared" si="20"/>
        <v>-228.2347738185494</v>
      </c>
      <c r="Y37" s="64">
        <f t="shared" si="21"/>
        <v>248.57399861005814</v>
      </c>
      <c r="Z37" s="64">
        <f t="shared" si="22"/>
        <v>248.57399861005814</v>
      </c>
      <c r="AA37" s="65">
        <f t="shared" si="23"/>
        <v>0.38671003075448618</v>
      </c>
      <c r="AB37" s="65">
        <f t="shared" si="24"/>
        <v>0.54455768166089968</v>
      </c>
      <c r="AC37" s="64">
        <f t="shared" si="25"/>
        <v>49407.451347559632</v>
      </c>
      <c r="AD37" s="66">
        <f t="shared" si="26"/>
        <v>34585.21594329174</v>
      </c>
      <c r="AE37" s="64">
        <f t="shared" si="27"/>
        <v>14011.199999999999</v>
      </c>
      <c r="AF37" s="64">
        <f t="shared" si="28"/>
        <v>20574.015943291743</v>
      </c>
      <c r="AH37" s="67">
        <f t="shared" si="29"/>
        <v>6625.4517935409467</v>
      </c>
      <c r="AI37" s="67">
        <f t="shared" si="30"/>
        <v>-40225.451793540946</v>
      </c>
      <c r="AJ37" s="67">
        <f t="shared" si="31"/>
        <v>-16225.451793540946</v>
      </c>
      <c r="AK37" s="68">
        <f t="shared" si="32"/>
        <v>-16225.451793540946</v>
      </c>
      <c r="AL37" s="68">
        <f t="shared" si="33"/>
        <v>-22225.451793540946</v>
      </c>
      <c r="AM37" s="69">
        <f t="shared" si="34"/>
        <v>-19651.435850249203</v>
      </c>
      <c r="AN37" s="69">
        <f t="shared" si="35"/>
        <v>4348.5641497507968</v>
      </c>
      <c r="AO37" s="69">
        <f t="shared" si="36"/>
        <v>4348.5641497507968</v>
      </c>
      <c r="AP37" s="69">
        <f t="shared" si="37"/>
        <v>-1651.4358502492032</v>
      </c>
      <c r="AR37" s="23">
        <f t="shared" si="38"/>
        <v>87</v>
      </c>
      <c r="AS37" s="23" t="str">
        <f t="shared" si="39"/>
        <v>W129</v>
      </c>
      <c r="AT37" s="69">
        <f t="shared" si="65"/>
        <v>-5640.2358502492061</v>
      </c>
      <c r="AU37" s="69">
        <f t="shared" si="40"/>
        <v>-1651.4358502492032</v>
      </c>
      <c r="AV37" t="s">
        <v>434</v>
      </c>
      <c r="AW37" t="s">
        <v>435</v>
      </c>
      <c r="AX37" s="64">
        <f t="shared" si="41"/>
        <v>-19651.435850249203</v>
      </c>
      <c r="AY37" s="64">
        <f t="shared" si="42"/>
        <v>4348.5641497507968</v>
      </c>
      <c r="AZ37" s="64">
        <f t="shared" si="43"/>
        <v>4348.5641497507968</v>
      </c>
      <c r="BA37" s="64">
        <f t="shared" si="44"/>
        <v>-1651.4358502492032</v>
      </c>
      <c r="BE37" s="23">
        <v>34</v>
      </c>
      <c r="BF37" s="23" t="str">
        <f t="shared" si="45"/>
        <v>W123</v>
      </c>
      <c r="BG37" s="23" t="str">
        <f t="shared" si="46"/>
        <v>Bentonville</v>
      </c>
      <c r="BH37" s="23" t="str">
        <f t="shared" si="47"/>
        <v>AR</v>
      </c>
      <c r="BI37" s="69">
        <f t="shared" si="5"/>
        <v>1020000</v>
      </c>
      <c r="BJ37" s="69">
        <f t="shared" si="6"/>
        <v>-607.87021666666988</v>
      </c>
      <c r="BK37" s="69">
        <f t="shared" si="7"/>
        <v>9218.929783333333</v>
      </c>
      <c r="BL37" s="23" t="str">
        <f t="shared" si="8"/>
        <v>NO</v>
      </c>
      <c r="BM37" s="69">
        <f t="shared" si="48"/>
        <v>1254218.1850548196</v>
      </c>
      <c r="BN37" s="69">
        <f t="shared" si="49"/>
        <v>-8781.070216666667</v>
      </c>
      <c r="BO37" s="69">
        <f t="shared" si="50"/>
        <v>15218.929783333333</v>
      </c>
      <c r="BP37" s="69">
        <f t="shared" si="51"/>
        <v>15218.929783333333</v>
      </c>
      <c r="BQ37" s="69">
        <f t="shared" si="52"/>
        <v>9218.929783333333</v>
      </c>
      <c r="CI37" s="23" t="str">
        <f t="shared" si="61"/>
        <v>W129</v>
      </c>
      <c r="CJ37" s="23" t="str">
        <f t="shared" si="72"/>
        <v>LT</v>
      </c>
      <c r="CK37" s="69">
        <f>G37</f>
        <v>14011.199999999999</v>
      </c>
      <c r="CL37" s="69">
        <f t="shared" si="63"/>
        <v>14011.199999999999</v>
      </c>
      <c r="CM37" s="69">
        <f t="shared" si="64"/>
        <v>14011.199999999999</v>
      </c>
    </row>
    <row r="38" spans="1:91" x14ac:dyDescent="0.25">
      <c r="A38" t="s">
        <v>152</v>
      </c>
      <c r="B38" t="s">
        <v>153</v>
      </c>
      <c r="C38" t="s">
        <v>107</v>
      </c>
      <c r="D38">
        <v>2</v>
      </c>
      <c r="E38">
        <v>920</v>
      </c>
      <c r="F38">
        <f t="shared" si="12"/>
        <v>0.97299999999999998</v>
      </c>
      <c r="G38" s="61">
        <f t="shared" si="0"/>
        <v>10741.92</v>
      </c>
      <c r="H38">
        <v>123</v>
      </c>
      <c r="I38" s="62">
        <v>0.4521</v>
      </c>
      <c r="J38">
        <v>111</v>
      </c>
      <c r="K38">
        <v>147</v>
      </c>
      <c r="L38">
        <f t="shared" si="73"/>
        <v>36</v>
      </c>
      <c r="M38">
        <f t="shared" si="74"/>
        <v>12</v>
      </c>
      <c r="N38" s="63">
        <f t="shared" si="75"/>
        <v>0.3666666666666667</v>
      </c>
      <c r="O38" s="62">
        <v>0.4521</v>
      </c>
      <c r="P38" s="64">
        <v>100</v>
      </c>
      <c r="Q38" s="65">
        <f t="shared" si="13"/>
        <v>-0.14444444444444446</v>
      </c>
      <c r="R38" s="65">
        <f t="shared" si="14"/>
        <v>0.9649133333333334</v>
      </c>
      <c r="S38" s="64">
        <f t="shared" si="15"/>
        <v>35219.33666666667</v>
      </c>
      <c r="T38" s="66">
        <f t="shared" si="16"/>
        <v>24653.535666666667</v>
      </c>
      <c r="U38" s="61">
        <f t="shared" si="17"/>
        <v>111</v>
      </c>
      <c r="V38" s="64">
        <f t="shared" si="18"/>
        <v>45</v>
      </c>
      <c r="W38" s="64">
        <f t="shared" si="19"/>
        <v>106.5</v>
      </c>
      <c r="X38">
        <f t="shared" si="20"/>
        <v>-28.430629264594391</v>
      </c>
      <c r="Y38" s="64">
        <f t="shared" si="21"/>
        <v>77.433093252463991</v>
      </c>
      <c r="Z38" s="64">
        <f t="shared" si="22"/>
        <v>111</v>
      </c>
      <c r="AA38" s="65">
        <f t="shared" si="23"/>
        <v>0.1</v>
      </c>
      <c r="AB38" s="65">
        <f t="shared" si="24"/>
        <v>0.77146000000000003</v>
      </c>
      <c r="AC38" s="64">
        <f t="shared" si="25"/>
        <v>31255.701900000004</v>
      </c>
      <c r="AD38" s="66">
        <f t="shared" si="26"/>
        <v>21878.991330000001</v>
      </c>
      <c r="AE38" s="64">
        <f t="shared" si="27"/>
        <v>10741.92</v>
      </c>
      <c r="AF38" s="64">
        <f t="shared" si="28"/>
        <v>11137.071330000001</v>
      </c>
      <c r="AH38" s="67">
        <f t="shared" si="29"/>
        <v>9386.0966666666664</v>
      </c>
      <c r="AI38" s="67">
        <f t="shared" si="30"/>
        <v>-42986.096666666665</v>
      </c>
      <c r="AJ38" s="67">
        <f t="shared" si="31"/>
        <v>-18986.096666666665</v>
      </c>
      <c r="AK38" s="68">
        <f t="shared" si="32"/>
        <v>-18986.096666666665</v>
      </c>
      <c r="AL38" s="68">
        <f t="shared" si="33"/>
        <v>-24986.096666666665</v>
      </c>
      <c r="AM38" s="69">
        <f t="shared" si="34"/>
        <v>-31849.025336666666</v>
      </c>
      <c r="AN38" s="69">
        <f t="shared" si="35"/>
        <v>-7849.0253366666639</v>
      </c>
      <c r="AO38" s="69">
        <f t="shared" si="36"/>
        <v>-7849.0253366666639</v>
      </c>
      <c r="AP38" s="69">
        <f t="shared" si="37"/>
        <v>-13849.025336666664</v>
      </c>
      <c r="AR38" s="23">
        <f t="shared" si="38"/>
        <v>179</v>
      </c>
      <c r="AS38" s="23" t="str">
        <f t="shared" si="39"/>
        <v>W13</v>
      </c>
      <c r="AT38" s="69">
        <f t="shared" si="65"/>
        <v>-21107.105336666664</v>
      </c>
      <c r="AU38" s="69">
        <f t="shared" si="40"/>
        <v>-13849.025336666664</v>
      </c>
      <c r="AV38" t="s">
        <v>426</v>
      </c>
      <c r="AW38" t="s">
        <v>427</v>
      </c>
      <c r="AX38" s="64">
        <f t="shared" si="41"/>
        <v>-31849.025336666666</v>
      </c>
      <c r="AY38" s="64">
        <f t="shared" si="42"/>
        <v>-7849.0253366666639</v>
      </c>
      <c r="AZ38" s="64">
        <f t="shared" si="43"/>
        <v>-7849.0253366666639</v>
      </c>
      <c r="BA38" s="64">
        <f t="shared" si="44"/>
        <v>-13849.025336666664</v>
      </c>
      <c r="BE38" s="23">
        <v>35</v>
      </c>
      <c r="BF38" s="23" t="str">
        <f t="shared" si="45"/>
        <v>W28</v>
      </c>
      <c r="BG38" s="23" t="str">
        <f t="shared" si="46"/>
        <v>Chicago</v>
      </c>
      <c r="BH38" s="23" t="str">
        <f t="shared" si="47"/>
        <v>IL</v>
      </c>
      <c r="BI38" s="69">
        <f t="shared" si="5"/>
        <v>1050000</v>
      </c>
      <c r="BJ38" s="69">
        <f t="shared" si="6"/>
        <v>14752.837624083848</v>
      </c>
      <c r="BK38" s="69">
        <f t="shared" si="7"/>
        <v>8233.2376240838457</v>
      </c>
      <c r="BL38" s="23" t="str">
        <f t="shared" si="8"/>
        <v>NO</v>
      </c>
      <c r="BM38" s="69">
        <f t="shared" si="48"/>
        <v>1268971.0226789033</v>
      </c>
      <c r="BN38" s="69">
        <f t="shared" si="49"/>
        <v>-9766.7623759161506</v>
      </c>
      <c r="BO38" s="69">
        <f t="shared" si="50"/>
        <v>14233.237624083846</v>
      </c>
      <c r="BP38" s="69">
        <f t="shared" si="51"/>
        <v>14233.237624083846</v>
      </c>
      <c r="BQ38" s="69">
        <f t="shared" si="52"/>
        <v>8233.2376240838457</v>
      </c>
      <c r="CI38" s="23" t="str">
        <f t="shared" si="61"/>
        <v>W13</v>
      </c>
      <c r="CJ38" s="23" t="str">
        <f t="shared" si="72"/>
        <v>LT</v>
      </c>
      <c r="CK38" s="69">
        <f>G38</f>
        <v>10741.92</v>
      </c>
      <c r="CL38" s="69">
        <f t="shared" si="63"/>
        <v>10741.92</v>
      </c>
      <c r="CM38" s="69">
        <f t="shared" si="64"/>
        <v>10741.92</v>
      </c>
    </row>
    <row r="39" spans="1:91" x14ac:dyDescent="0.25">
      <c r="A39" t="s">
        <v>154</v>
      </c>
      <c r="B39" t="s">
        <v>151</v>
      </c>
      <c r="C39" t="s">
        <v>107</v>
      </c>
      <c r="D39">
        <v>2</v>
      </c>
      <c r="E39">
        <v>1300</v>
      </c>
      <c r="F39">
        <f t="shared" si="12"/>
        <v>0.97299999999999998</v>
      </c>
      <c r="G39" s="61">
        <f t="shared" si="0"/>
        <v>15178.8</v>
      </c>
      <c r="H39">
        <v>377</v>
      </c>
      <c r="I39" s="62">
        <v>0.47949999999999998</v>
      </c>
      <c r="J39">
        <v>228</v>
      </c>
      <c r="K39">
        <v>457</v>
      </c>
      <c r="L39">
        <f t="shared" si="73"/>
        <v>229</v>
      </c>
      <c r="M39">
        <f t="shared" si="74"/>
        <v>149</v>
      </c>
      <c r="N39" s="63">
        <f t="shared" si="75"/>
        <v>0.62052401746724895</v>
      </c>
      <c r="O39" s="62">
        <v>0.47949999999999998</v>
      </c>
      <c r="P39" s="64">
        <v>100</v>
      </c>
      <c r="Q39" s="65">
        <f t="shared" si="13"/>
        <v>-0.34716157205240172</v>
      </c>
      <c r="R39" s="65">
        <f t="shared" si="14"/>
        <v>1.1253436681222708</v>
      </c>
      <c r="S39" s="64">
        <f t="shared" si="15"/>
        <v>41075.043886462889</v>
      </c>
      <c r="T39" s="66">
        <f t="shared" si="16"/>
        <v>28752.530720524021</v>
      </c>
      <c r="U39" s="61">
        <f t="shared" si="17"/>
        <v>228</v>
      </c>
      <c r="V39" s="64">
        <f t="shared" si="18"/>
        <v>286.25</v>
      </c>
      <c r="W39" s="64">
        <f t="shared" si="19"/>
        <v>199.375</v>
      </c>
      <c r="X39">
        <f t="shared" si="20"/>
        <v>-180.8503917108921</v>
      </c>
      <c r="Y39" s="64">
        <f t="shared" si="21"/>
        <v>253.51884318928481</v>
      </c>
      <c r="Z39" s="64">
        <f t="shared" si="22"/>
        <v>253.51884318928481</v>
      </c>
      <c r="AA39" s="65">
        <f t="shared" si="23"/>
        <v>0.18914879716780719</v>
      </c>
      <c r="AB39" s="65">
        <f t="shared" si="24"/>
        <v>0.70090764192139743</v>
      </c>
      <c r="AC39" s="64">
        <f t="shared" si="25"/>
        <v>64858.052515291376</v>
      </c>
      <c r="AD39" s="66">
        <f t="shared" si="26"/>
        <v>45400.636760703957</v>
      </c>
      <c r="AE39" s="64">
        <f t="shared" si="27"/>
        <v>15178.8</v>
      </c>
      <c r="AF39" s="64">
        <f t="shared" si="28"/>
        <v>30221.836760703958</v>
      </c>
      <c r="AH39" s="67">
        <f t="shared" si="29"/>
        <v>8527.7096433770021</v>
      </c>
      <c r="AI39" s="67">
        <f t="shared" si="30"/>
        <v>-42127.709643377006</v>
      </c>
      <c r="AJ39" s="67">
        <f t="shared" si="31"/>
        <v>-18127.709643377002</v>
      </c>
      <c r="AK39" s="68">
        <f t="shared" si="32"/>
        <v>-18127.709643377002</v>
      </c>
      <c r="AL39" s="68">
        <f t="shared" si="33"/>
        <v>-24127.709643377002</v>
      </c>
      <c r="AM39" s="69">
        <f t="shared" si="34"/>
        <v>-11905.872882673048</v>
      </c>
      <c r="AN39" s="69">
        <f t="shared" si="35"/>
        <v>12094.127117326956</v>
      </c>
      <c r="AO39" s="69">
        <f t="shared" si="36"/>
        <v>12094.127117326956</v>
      </c>
      <c r="AP39" s="69">
        <f t="shared" si="37"/>
        <v>6094.1271173269561</v>
      </c>
      <c r="AR39" s="23">
        <f t="shared" si="38"/>
        <v>41</v>
      </c>
      <c r="AS39" s="23" t="str">
        <f t="shared" si="39"/>
        <v>W130</v>
      </c>
      <c r="AT39" s="69">
        <f t="shared" si="65"/>
        <v>3272.9271173269517</v>
      </c>
      <c r="AU39" s="69">
        <f t="shared" si="40"/>
        <v>6094.1271173269561</v>
      </c>
      <c r="AV39" t="s">
        <v>434</v>
      </c>
      <c r="AW39" t="s">
        <v>435</v>
      </c>
      <c r="AX39" s="64">
        <f t="shared" si="41"/>
        <v>-11905.872882673048</v>
      </c>
      <c r="AY39" s="64">
        <f t="shared" si="42"/>
        <v>12094.127117326956</v>
      </c>
      <c r="AZ39" s="64">
        <f t="shared" si="43"/>
        <v>12094.127117326956</v>
      </c>
      <c r="BA39" s="64">
        <f t="shared" si="44"/>
        <v>6094.1271173269561</v>
      </c>
      <c r="BE39" s="23">
        <v>36</v>
      </c>
      <c r="BF39" s="23" t="str">
        <f t="shared" si="45"/>
        <v>W179</v>
      </c>
      <c r="BG39" s="23" t="str">
        <f t="shared" si="46"/>
        <v>Omaha</v>
      </c>
      <c r="BH39" s="23" t="str">
        <f t="shared" si="47"/>
        <v>NE</v>
      </c>
      <c r="BI39" s="69">
        <f t="shared" si="5"/>
        <v>1080000</v>
      </c>
      <c r="BJ39" s="69">
        <f t="shared" si="6"/>
        <v>-762.67130581872334</v>
      </c>
      <c r="BK39" s="69">
        <f t="shared" si="7"/>
        <v>7896.5286941812774</v>
      </c>
      <c r="BL39" s="23" t="str">
        <f t="shared" si="8"/>
        <v>NO</v>
      </c>
      <c r="BM39" s="69">
        <f t="shared" si="48"/>
        <v>1268208.3513730846</v>
      </c>
      <c r="BN39" s="69">
        <f t="shared" si="49"/>
        <v>-10103.471305818723</v>
      </c>
      <c r="BO39" s="69">
        <f t="shared" si="50"/>
        <v>13896.528694181277</v>
      </c>
      <c r="BP39" s="69">
        <f t="shared" si="51"/>
        <v>13896.528694181277</v>
      </c>
      <c r="BQ39" s="69">
        <f t="shared" si="52"/>
        <v>7896.5286941812774</v>
      </c>
      <c r="CI39" s="23" t="str">
        <f t="shared" si="61"/>
        <v>W130</v>
      </c>
      <c r="CJ39" s="23" t="str">
        <f t="shared" si="72"/>
        <v>LT</v>
      </c>
      <c r="CK39" s="69">
        <f>G39</f>
        <v>15178.8</v>
      </c>
      <c r="CL39" s="69">
        <f t="shared" si="63"/>
        <v>15178.8</v>
      </c>
      <c r="CM39" s="69">
        <f t="shared" si="64"/>
        <v>15178.8</v>
      </c>
    </row>
    <row r="40" spans="1:91" x14ac:dyDescent="0.25">
      <c r="A40" t="s">
        <v>155</v>
      </c>
      <c r="B40" t="s">
        <v>151</v>
      </c>
      <c r="C40" t="s">
        <v>116</v>
      </c>
      <c r="D40">
        <v>1</v>
      </c>
      <c r="E40">
        <v>1100</v>
      </c>
      <c r="F40">
        <f t="shared" si="12"/>
        <v>0.97299999999999998</v>
      </c>
      <c r="G40" s="61">
        <f t="shared" si="0"/>
        <v>12843.6</v>
      </c>
      <c r="H40">
        <v>318</v>
      </c>
      <c r="I40" s="62">
        <v>0.2712</v>
      </c>
      <c r="J40">
        <v>90</v>
      </c>
      <c r="K40">
        <v>375</v>
      </c>
      <c r="L40">
        <f t="shared" si="73"/>
        <v>285</v>
      </c>
      <c r="M40">
        <f t="shared" si="74"/>
        <v>228</v>
      </c>
      <c r="N40" s="63">
        <f t="shared" si="75"/>
        <v>0.74</v>
      </c>
      <c r="O40" s="62">
        <v>0.2712</v>
      </c>
      <c r="P40" s="64">
        <v>100</v>
      </c>
      <c r="Q40" s="65">
        <f t="shared" si="13"/>
        <v>0.1280701754385965</v>
      </c>
      <c r="R40" s="65">
        <f t="shared" si="14"/>
        <v>0.74924526315789475</v>
      </c>
      <c r="S40" s="64">
        <f t="shared" si="15"/>
        <v>27347.452105263157</v>
      </c>
      <c r="T40" s="66">
        <f t="shared" si="16"/>
        <v>19143.21647368421</v>
      </c>
      <c r="U40" s="61">
        <f t="shared" si="17"/>
        <v>90</v>
      </c>
      <c r="V40" s="64">
        <f t="shared" si="18"/>
        <v>356.25</v>
      </c>
      <c r="W40" s="64">
        <f t="shared" si="19"/>
        <v>54.375</v>
      </c>
      <c r="X40">
        <f t="shared" si="20"/>
        <v>-225.07581501137224</v>
      </c>
      <c r="Y40" s="64">
        <f t="shared" si="21"/>
        <v>218.63698824867325</v>
      </c>
      <c r="Z40" s="64">
        <f t="shared" si="22"/>
        <v>218.63698824867325</v>
      </c>
      <c r="AA40" s="65">
        <f t="shared" si="23"/>
        <v>0.46108628280329333</v>
      </c>
      <c r="AB40" s="65">
        <f t="shared" si="24"/>
        <v>0.4856963157894737</v>
      </c>
      <c r="AC40" s="64">
        <f t="shared" si="25"/>
        <v>38759.780586005778</v>
      </c>
      <c r="AD40" s="66">
        <f t="shared" si="26"/>
        <v>27131.846410204042</v>
      </c>
      <c r="AE40" s="64">
        <f t="shared" si="27"/>
        <v>12843.6</v>
      </c>
      <c r="AF40" s="64">
        <f t="shared" si="28"/>
        <v>14288.246410204041</v>
      </c>
      <c r="AH40" s="67">
        <f t="shared" si="29"/>
        <v>5909.305175438597</v>
      </c>
      <c r="AI40" s="67">
        <f t="shared" si="30"/>
        <v>-39509.305175438596</v>
      </c>
      <c r="AJ40" s="67">
        <f t="shared" si="31"/>
        <v>-15509.305175438596</v>
      </c>
      <c r="AK40" s="68">
        <f t="shared" si="32"/>
        <v>-15509.305175438596</v>
      </c>
      <c r="AL40" s="68">
        <f t="shared" si="33"/>
        <v>-21509.305175438596</v>
      </c>
      <c r="AM40" s="69">
        <f t="shared" si="34"/>
        <v>-25221.058765234557</v>
      </c>
      <c r="AN40" s="69">
        <f t="shared" si="35"/>
        <v>-1221.0587652345548</v>
      </c>
      <c r="AO40" s="69">
        <f t="shared" si="36"/>
        <v>-1221.0587652345548</v>
      </c>
      <c r="AP40" s="69">
        <f t="shared" si="37"/>
        <v>-7221.0587652345548</v>
      </c>
      <c r="AR40" s="23">
        <f t="shared" si="38"/>
        <v>126</v>
      </c>
      <c r="AS40" s="23" t="str">
        <f t="shared" si="39"/>
        <v>W131</v>
      </c>
      <c r="AT40" s="69">
        <f t="shared" si="65"/>
        <v>-12377.458765234554</v>
      </c>
      <c r="AU40" s="69">
        <f t="shared" si="40"/>
        <v>-7221.0587652345548</v>
      </c>
      <c r="AV40" t="s">
        <v>434</v>
      </c>
      <c r="AW40" t="s">
        <v>435</v>
      </c>
      <c r="AX40" s="64">
        <f t="shared" si="41"/>
        <v>-25221.058765234557</v>
      </c>
      <c r="AY40" s="64">
        <f t="shared" si="42"/>
        <v>-1221.0587652345548</v>
      </c>
      <c r="AZ40" s="64">
        <f t="shared" si="43"/>
        <v>-1221.0587652345548</v>
      </c>
      <c r="BA40" s="64">
        <f t="shared" si="44"/>
        <v>-7221.0587652345548</v>
      </c>
      <c r="BE40" s="23">
        <v>37</v>
      </c>
      <c r="BF40" s="23" t="str">
        <f t="shared" si="45"/>
        <v>W168</v>
      </c>
      <c r="BG40" s="23" t="str">
        <f t="shared" si="46"/>
        <v>Miami</v>
      </c>
      <c r="BH40" s="23" t="str">
        <f t="shared" si="47"/>
        <v>FL</v>
      </c>
      <c r="BI40" s="69">
        <f t="shared" si="5"/>
        <v>1110000</v>
      </c>
      <c r="BJ40" s="69">
        <f t="shared" si="6"/>
        <v>13189.69188333334</v>
      </c>
      <c r="BK40" s="69">
        <f t="shared" si="7"/>
        <v>7837.6918833333402</v>
      </c>
      <c r="BL40" s="23" t="str">
        <f t="shared" si="8"/>
        <v>NO</v>
      </c>
      <c r="BM40" s="69">
        <f t="shared" si="48"/>
        <v>1281398.0432564178</v>
      </c>
      <c r="BN40" s="69">
        <f t="shared" si="49"/>
        <v>-10162.30811666666</v>
      </c>
      <c r="BO40" s="69">
        <f t="shared" si="50"/>
        <v>13837.69188333334</v>
      </c>
      <c r="BP40" s="69">
        <f t="shared" si="51"/>
        <v>13837.69188333334</v>
      </c>
      <c r="BQ40" s="69">
        <f t="shared" si="52"/>
        <v>7837.6918833333402</v>
      </c>
      <c r="CI40" s="23" t="str">
        <f t="shared" si="61"/>
        <v>W131</v>
      </c>
      <c r="CJ40" s="23" t="str">
        <f t="shared" si="72"/>
        <v>LT</v>
      </c>
      <c r="CK40" s="69">
        <f>G40</f>
        <v>12843.6</v>
      </c>
      <c r="CL40" s="69">
        <f t="shared" si="63"/>
        <v>12843.6</v>
      </c>
      <c r="CM40" s="69">
        <f t="shared" si="64"/>
        <v>12843.6</v>
      </c>
    </row>
    <row r="41" spans="1:91" x14ac:dyDescent="0.25">
      <c r="A41" t="s">
        <v>156</v>
      </c>
      <c r="B41" t="s">
        <v>151</v>
      </c>
      <c r="C41" t="s">
        <v>116</v>
      </c>
      <c r="D41">
        <v>2</v>
      </c>
      <c r="E41">
        <v>1200</v>
      </c>
      <c r="F41">
        <f t="shared" si="12"/>
        <v>0.97299999999999998</v>
      </c>
      <c r="G41" s="61">
        <f t="shared" si="0"/>
        <v>14011.199999999999</v>
      </c>
      <c r="H41">
        <v>198</v>
      </c>
      <c r="I41" s="62">
        <v>0.43009999999999998</v>
      </c>
      <c r="J41">
        <v>128</v>
      </c>
      <c r="K41">
        <v>238</v>
      </c>
      <c r="L41">
        <f t="shared" si="73"/>
        <v>110</v>
      </c>
      <c r="M41">
        <f t="shared" si="74"/>
        <v>70</v>
      </c>
      <c r="N41" s="63">
        <f t="shared" si="75"/>
        <v>0.60909090909090902</v>
      </c>
      <c r="O41" s="62">
        <v>0.43009999999999998</v>
      </c>
      <c r="P41" s="64">
        <v>100</v>
      </c>
      <c r="Q41" s="65">
        <f t="shared" si="13"/>
        <v>-0.10363636363636364</v>
      </c>
      <c r="R41" s="65">
        <f t="shared" si="14"/>
        <v>0.93261781818181821</v>
      </c>
      <c r="S41" s="64">
        <f t="shared" si="15"/>
        <v>34040.550363636365</v>
      </c>
      <c r="T41" s="66">
        <f t="shared" si="16"/>
        <v>23828.385254545454</v>
      </c>
      <c r="U41" s="61">
        <f t="shared" si="17"/>
        <v>128</v>
      </c>
      <c r="V41" s="64">
        <f t="shared" si="18"/>
        <v>137.5</v>
      </c>
      <c r="W41" s="64">
        <f t="shared" si="19"/>
        <v>114.25</v>
      </c>
      <c r="X41">
        <f t="shared" si="20"/>
        <v>-86.871367197371754</v>
      </c>
      <c r="Y41" s="64">
        <f t="shared" si="21"/>
        <v>131.01778493808442</v>
      </c>
      <c r="Z41" s="64">
        <f t="shared" si="22"/>
        <v>131.01778493808442</v>
      </c>
      <c r="AA41" s="65">
        <f t="shared" si="23"/>
        <v>0.12194752682243214</v>
      </c>
      <c r="AB41" s="65">
        <f t="shared" si="24"/>
        <v>0.75409072727272719</v>
      </c>
      <c r="AC41" s="64">
        <f t="shared" si="25"/>
        <v>36061.743306311975</v>
      </c>
      <c r="AD41" s="66">
        <f t="shared" si="26"/>
        <v>25243.22031441838</v>
      </c>
      <c r="AE41" s="64">
        <f t="shared" si="27"/>
        <v>14011.199999999999</v>
      </c>
      <c r="AF41" s="64">
        <f t="shared" si="28"/>
        <v>11232.020314418382</v>
      </c>
      <c r="AH41" s="67">
        <f t="shared" si="29"/>
        <v>9174.7705151515147</v>
      </c>
      <c r="AI41" s="67">
        <f t="shared" si="30"/>
        <v>-42774.770515151511</v>
      </c>
      <c r="AJ41" s="67">
        <f t="shared" si="31"/>
        <v>-18774.770515151515</v>
      </c>
      <c r="AK41" s="68">
        <f t="shared" si="32"/>
        <v>-18774.770515151515</v>
      </c>
      <c r="AL41" s="68">
        <f t="shared" si="33"/>
        <v>-24774.770515151515</v>
      </c>
      <c r="AM41" s="69">
        <f t="shared" si="34"/>
        <v>-31542.750200733128</v>
      </c>
      <c r="AN41" s="69">
        <f t="shared" si="35"/>
        <v>-7542.7502007331332</v>
      </c>
      <c r="AO41" s="69">
        <f t="shared" si="36"/>
        <v>-7542.7502007331332</v>
      </c>
      <c r="AP41" s="69">
        <f t="shared" si="37"/>
        <v>-13542.750200733133</v>
      </c>
      <c r="AR41" s="23">
        <f t="shared" si="38"/>
        <v>177</v>
      </c>
      <c r="AS41" s="23" t="str">
        <f t="shared" si="39"/>
        <v>W132</v>
      </c>
      <c r="AT41" s="69">
        <f t="shared" si="65"/>
        <v>-17531.550200733131</v>
      </c>
      <c r="AU41" s="69">
        <f t="shared" si="40"/>
        <v>-13542.750200733133</v>
      </c>
      <c r="AV41" t="s">
        <v>434</v>
      </c>
      <c r="AW41" t="s">
        <v>435</v>
      </c>
      <c r="AX41" s="64">
        <f t="shared" si="41"/>
        <v>-31542.750200733128</v>
      </c>
      <c r="AY41" s="64">
        <f t="shared" si="42"/>
        <v>-7542.7502007331332</v>
      </c>
      <c r="AZ41" s="64">
        <f t="shared" si="43"/>
        <v>-7542.7502007331332</v>
      </c>
      <c r="BA41" s="64">
        <f t="shared" si="44"/>
        <v>-13542.750200733133</v>
      </c>
      <c r="BE41" s="23">
        <v>38</v>
      </c>
      <c r="BF41" s="23" t="str">
        <f t="shared" si="45"/>
        <v>W194</v>
      </c>
      <c r="BG41" s="23" t="str">
        <f t="shared" si="46"/>
        <v>San Diego</v>
      </c>
      <c r="BH41" s="23" t="str">
        <f t="shared" si="47"/>
        <v>CA</v>
      </c>
      <c r="BI41" s="69">
        <f t="shared" si="5"/>
        <v>1140000</v>
      </c>
      <c r="BJ41" s="69">
        <f t="shared" si="6"/>
        <v>12797.594445868199</v>
      </c>
      <c r="BK41" s="69">
        <f t="shared" si="7"/>
        <v>7445.5944458681988</v>
      </c>
      <c r="BL41" s="23" t="str">
        <f t="shared" si="8"/>
        <v>NO</v>
      </c>
      <c r="BM41" s="69">
        <f t="shared" si="48"/>
        <v>1294195.637702286</v>
      </c>
      <c r="BN41" s="69">
        <f t="shared" si="49"/>
        <v>-10554.405554131801</v>
      </c>
      <c r="BO41" s="69">
        <f t="shared" si="50"/>
        <v>13445.594445868199</v>
      </c>
      <c r="BP41" s="69">
        <f t="shared" si="51"/>
        <v>13445.594445868199</v>
      </c>
      <c r="BQ41" s="69">
        <f t="shared" si="52"/>
        <v>7445.5944458681988</v>
      </c>
      <c r="CI41" s="23" t="str">
        <f t="shared" si="61"/>
        <v>W132</v>
      </c>
      <c r="CJ41" s="23" t="str">
        <f t="shared" si="72"/>
        <v>LT</v>
      </c>
      <c r="CK41" s="69">
        <f>G41</f>
        <v>14011.199999999999</v>
      </c>
      <c r="CL41" s="69">
        <f t="shared" si="63"/>
        <v>14011.199999999999</v>
      </c>
      <c r="CM41" s="69">
        <f t="shared" si="64"/>
        <v>14011.199999999999</v>
      </c>
    </row>
    <row r="42" spans="1:91" x14ac:dyDescent="0.25">
      <c r="A42" t="s">
        <v>157</v>
      </c>
      <c r="B42" t="s">
        <v>158</v>
      </c>
      <c r="C42" t="s">
        <v>107</v>
      </c>
      <c r="D42">
        <v>1</v>
      </c>
      <c r="E42">
        <v>1300</v>
      </c>
      <c r="F42">
        <f t="shared" si="12"/>
        <v>0.97299999999999998</v>
      </c>
      <c r="G42" s="61">
        <f t="shared" si="0"/>
        <v>15178.8</v>
      </c>
      <c r="H42">
        <v>149</v>
      </c>
      <c r="I42" s="62">
        <v>0.56710000000000005</v>
      </c>
      <c r="J42">
        <v>126</v>
      </c>
      <c r="K42">
        <v>188</v>
      </c>
      <c r="L42">
        <f t="shared" si="73"/>
        <v>62</v>
      </c>
      <c r="M42">
        <f t="shared" si="74"/>
        <v>23</v>
      </c>
      <c r="N42" s="63">
        <f t="shared" si="75"/>
        <v>0.39677419354838717</v>
      </c>
      <c r="O42" s="62">
        <v>0.56710000000000005</v>
      </c>
      <c r="P42" s="64">
        <v>100</v>
      </c>
      <c r="Q42" s="65">
        <f t="shared" si="13"/>
        <v>-0.23548387096774195</v>
      </c>
      <c r="R42" s="65">
        <f t="shared" si="14"/>
        <v>1.0369619354838711</v>
      </c>
      <c r="S42" s="64">
        <f t="shared" si="15"/>
        <v>37849.110645161294</v>
      </c>
      <c r="T42" s="66">
        <f t="shared" si="16"/>
        <v>26494.377451612905</v>
      </c>
      <c r="U42" s="61">
        <f t="shared" si="17"/>
        <v>126</v>
      </c>
      <c r="V42" s="64">
        <f t="shared" si="18"/>
        <v>77.5</v>
      </c>
      <c r="W42" s="64">
        <f t="shared" si="19"/>
        <v>118.25</v>
      </c>
      <c r="X42">
        <f t="shared" si="20"/>
        <v>-48.963861511245895</v>
      </c>
      <c r="Y42" s="64">
        <f t="shared" si="21"/>
        <v>100.77366060146578</v>
      </c>
      <c r="Z42" s="64">
        <f t="shared" si="22"/>
        <v>126</v>
      </c>
      <c r="AA42" s="65">
        <f t="shared" si="23"/>
        <v>0.1</v>
      </c>
      <c r="AB42" s="65">
        <f t="shared" si="24"/>
        <v>0.77146000000000003</v>
      </c>
      <c r="AC42" s="64">
        <f t="shared" si="25"/>
        <v>35479.445400000004</v>
      </c>
      <c r="AD42" s="66">
        <f t="shared" si="26"/>
        <v>24835.611780000003</v>
      </c>
      <c r="AE42" s="64">
        <f t="shared" si="27"/>
        <v>15178.8</v>
      </c>
      <c r="AF42" s="64">
        <f t="shared" si="28"/>
        <v>9656.8117800000036</v>
      </c>
      <c r="AH42" s="67">
        <f t="shared" si="29"/>
        <v>9386.0966666666664</v>
      </c>
      <c r="AI42" s="67">
        <f t="shared" si="30"/>
        <v>-42986.096666666665</v>
      </c>
      <c r="AJ42" s="67">
        <f t="shared" si="31"/>
        <v>-18986.096666666665</v>
      </c>
      <c r="AK42" s="68">
        <f t="shared" si="32"/>
        <v>-18986.096666666665</v>
      </c>
      <c r="AL42" s="68">
        <f t="shared" si="33"/>
        <v>-24986.096666666665</v>
      </c>
      <c r="AM42" s="69">
        <f t="shared" si="34"/>
        <v>-33329.284886666661</v>
      </c>
      <c r="AN42" s="69">
        <f t="shared" si="35"/>
        <v>-9329.2848866666609</v>
      </c>
      <c r="AO42" s="69">
        <f t="shared" si="36"/>
        <v>-9329.2848866666609</v>
      </c>
      <c r="AP42" s="69">
        <f t="shared" si="37"/>
        <v>-15329.284886666661</v>
      </c>
      <c r="AR42" s="23">
        <f t="shared" si="38"/>
        <v>193</v>
      </c>
      <c r="AS42" s="23" t="str">
        <f t="shared" si="39"/>
        <v>W133</v>
      </c>
      <c r="AT42" s="69">
        <f t="shared" si="65"/>
        <v>-18150.484886666662</v>
      </c>
      <c r="AU42" s="69">
        <f t="shared" si="40"/>
        <v>-15329.284886666661</v>
      </c>
      <c r="AV42" t="s">
        <v>434</v>
      </c>
      <c r="AW42" t="s">
        <v>435</v>
      </c>
      <c r="AX42" s="64">
        <f t="shared" si="41"/>
        <v>-33329.284886666661</v>
      </c>
      <c r="AY42" s="64">
        <f t="shared" si="42"/>
        <v>-9329.2848866666609</v>
      </c>
      <c r="AZ42" s="64">
        <f t="shared" si="43"/>
        <v>-9329.2848866666609</v>
      </c>
      <c r="BA42" s="64">
        <f t="shared" si="44"/>
        <v>-15329.284886666661</v>
      </c>
      <c r="BE42" s="23">
        <v>39</v>
      </c>
      <c r="BF42" s="23" t="str">
        <f t="shared" si="45"/>
        <v>W54</v>
      </c>
      <c r="BG42" s="23" t="str">
        <f t="shared" si="46"/>
        <v>New York</v>
      </c>
      <c r="BH42" s="23" t="str">
        <f t="shared" si="47"/>
        <v>NY</v>
      </c>
      <c r="BI42" s="69">
        <f t="shared" si="5"/>
        <v>1170000</v>
      </c>
      <c r="BJ42" s="69">
        <f t="shared" si="6"/>
        <v>18193.439853608412</v>
      </c>
      <c r="BK42" s="69">
        <f t="shared" si="7"/>
        <v>7003.4398536084118</v>
      </c>
      <c r="BL42" s="23" t="str">
        <f t="shared" si="8"/>
        <v>NO</v>
      </c>
      <c r="BM42" s="69">
        <f t="shared" si="48"/>
        <v>1312389.0775558944</v>
      </c>
      <c r="BN42" s="69">
        <f t="shared" si="49"/>
        <v>-10996.560146391588</v>
      </c>
      <c r="BO42" s="69">
        <f t="shared" si="50"/>
        <v>13003.439853608412</v>
      </c>
      <c r="BP42" s="69">
        <f t="shared" si="51"/>
        <v>13003.439853608412</v>
      </c>
      <c r="BQ42" s="69">
        <f t="shared" si="52"/>
        <v>7003.4398536084118</v>
      </c>
      <c r="CI42" s="23" t="str">
        <f t="shared" si="61"/>
        <v>W133</v>
      </c>
      <c r="CJ42" s="23" t="str">
        <f t="shared" si="72"/>
        <v>LT</v>
      </c>
      <c r="CK42" s="69">
        <f>G42</f>
        <v>15178.8</v>
      </c>
      <c r="CL42" s="69">
        <f t="shared" si="63"/>
        <v>15178.8</v>
      </c>
      <c r="CM42" s="69">
        <f t="shared" si="64"/>
        <v>15178.8</v>
      </c>
    </row>
    <row r="43" spans="1:91" x14ac:dyDescent="0.25">
      <c r="A43" t="s">
        <v>159</v>
      </c>
      <c r="B43" t="s">
        <v>158</v>
      </c>
      <c r="C43" t="s">
        <v>107</v>
      </c>
      <c r="D43">
        <v>2</v>
      </c>
      <c r="E43">
        <v>1700</v>
      </c>
      <c r="F43">
        <f t="shared" si="12"/>
        <v>0.97299999999999998</v>
      </c>
      <c r="G43" s="61">
        <f t="shared" si="0"/>
        <v>19849.2</v>
      </c>
      <c r="H43">
        <v>210</v>
      </c>
      <c r="I43" s="62">
        <v>0.32050000000000001</v>
      </c>
      <c r="J43">
        <v>152</v>
      </c>
      <c r="K43">
        <v>247</v>
      </c>
      <c r="L43">
        <f t="shared" si="73"/>
        <v>95</v>
      </c>
      <c r="M43">
        <f t="shared" si="74"/>
        <v>58</v>
      </c>
      <c r="N43" s="63">
        <f t="shared" si="75"/>
        <v>0.58842105263157907</v>
      </c>
      <c r="O43" s="62">
        <v>0.32050000000000001</v>
      </c>
      <c r="P43" s="64">
        <v>100</v>
      </c>
      <c r="Q43" s="65">
        <f t="shared" si="13"/>
        <v>-0.33789473684210525</v>
      </c>
      <c r="R43" s="65">
        <f t="shared" si="14"/>
        <v>1.1180098947368422</v>
      </c>
      <c r="S43" s="64">
        <f t="shared" si="15"/>
        <v>40807.361157894738</v>
      </c>
      <c r="T43" s="66">
        <f t="shared" si="16"/>
        <v>28565.152810526317</v>
      </c>
      <c r="U43" s="61">
        <f t="shared" si="17"/>
        <v>152</v>
      </c>
      <c r="V43" s="64">
        <f t="shared" si="18"/>
        <v>118.75</v>
      </c>
      <c r="W43" s="64">
        <f t="shared" si="19"/>
        <v>140.125</v>
      </c>
      <c r="X43">
        <f t="shared" si="20"/>
        <v>-75.025271670457414</v>
      </c>
      <c r="Y43" s="64">
        <f t="shared" si="21"/>
        <v>133.87899608289106</v>
      </c>
      <c r="Z43" s="64">
        <f t="shared" si="22"/>
        <v>152</v>
      </c>
      <c r="AA43" s="65">
        <f t="shared" si="23"/>
        <v>0.1</v>
      </c>
      <c r="AB43" s="65">
        <f t="shared" si="24"/>
        <v>0.77146000000000003</v>
      </c>
      <c r="AC43" s="64">
        <f t="shared" si="25"/>
        <v>42800.6008</v>
      </c>
      <c r="AD43" s="66">
        <f t="shared" si="26"/>
        <v>29960.420559999999</v>
      </c>
      <c r="AE43" s="64">
        <f t="shared" si="27"/>
        <v>19849.2</v>
      </c>
      <c r="AF43" s="64">
        <f t="shared" si="28"/>
        <v>10111.220559999998</v>
      </c>
      <c r="AH43" s="67">
        <f t="shared" si="29"/>
        <v>9386.0966666666664</v>
      </c>
      <c r="AI43" s="67">
        <f t="shared" si="30"/>
        <v>-42986.096666666665</v>
      </c>
      <c r="AJ43" s="67">
        <f t="shared" si="31"/>
        <v>-18986.096666666665</v>
      </c>
      <c r="AK43" s="68">
        <f t="shared" si="32"/>
        <v>-18986.096666666665</v>
      </c>
      <c r="AL43" s="68">
        <f t="shared" si="33"/>
        <v>-24986.096666666665</v>
      </c>
      <c r="AM43" s="69">
        <f t="shared" si="34"/>
        <v>-32874.876106666663</v>
      </c>
      <c r="AN43" s="69">
        <f t="shared" si="35"/>
        <v>-8874.8761066666666</v>
      </c>
      <c r="AO43" s="69">
        <f t="shared" si="36"/>
        <v>-8874.8761066666666</v>
      </c>
      <c r="AP43" s="69">
        <f t="shared" si="37"/>
        <v>-14874.876106666667</v>
      </c>
      <c r="AR43" s="23">
        <f t="shared" si="38"/>
        <v>188</v>
      </c>
      <c r="AS43" s="23" t="str">
        <f t="shared" si="39"/>
        <v>W134</v>
      </c>
      <c r="AT43" s="69">
        <f t="shared" si="65"/>
        <v>-13025.676106666666</v>
      </c>
      <c r="AU43" s="69">
        <f t="shared" si="40"/>
        <v>-14874.876106666667</v>
      </c>
      <c r="AV43" t="s">
        <v>434</v>
      </c>
      <c r="AW43" t="s">
        <v>435</v>
      </c>
      <c r="AX43" s="64">
        <f t="shared" si="41"/>
        <v>-32874.876106666663</v>
      </c>
      <c r="AY43" s="64">
        <f t="shared" si="42"/>
        <v>-8874.8761066666666</v>
      </c>
      <c r="AZ43" s="64">
        <f t="shared" si="43"/>
        <v>-8874.8761066666666</v>
      </c>
      <c r="BA43" s="64">
        <f t="shared" si="44"/>
        <v>-14874.876106666667</v>
      </c>
      <c r="BE43" s="23">
        <v>40</v>
      </c>
      <c r="BF43" s="23" t="str">
        <f t="shared" si="45"/>
        <v>W109</v>
      </c>
      <c r="BG43" s="23" t="str">
        <f t="shared" si="46"/>
        <v>Austin</v>
      </c>
      <c r="BH43" s="23" t="str">
        <f t="shared" si="47"/>
        <v>TX</v>
      </c>
      <c r="BI43" s="69">
        <f t="shared" si="5"/>
        <v>1200000</v>
      </c>
      <c r="BJ43" s="69">
        <f t="shared" si="6"/>
        <v>624.88919180127414</v>
      </c>
      <c r="BK43" s="69">
        <f t="shared" si="7"/>
        <v>6948.8891918012741</v>
      </c>
      <c r="BL43" s="23" t="str">
        <f t="shared" si="8"/>
        <v>NO</v>
      </c>
      <c r="BM43" s="69">
        <f t="shared" si="48"/>
        <v>1313013.9667476956</v>
      </c>
      <c r="BN43" s="69">
        <f t="shared" si="49"/>
        <v>-11051.110808198726</v>
      </c>
      <c r="BO43" s="69">
        <f t="shared" si="50"/>
        <v>12948.889191801274</v>
      </c>
      <c r="BP43" s="69">
        <f t="shared" si="51"/>
        <v>12948.889191801274</v>
      </c>
      <c r="BQ43" s="69">
        <f t="shared" si="52"/>
        <v>6948.8891918012741</v>
      </c>
      <c r="CI43" s="23" t="str">
        <f t="shared" si="61"/>
        <v>W134</v>
      </c>
      <c r="CJ43" s="23" t="str">
        <f t="shared" si="72"/>
        <v>LT</v>
      </c>
      <c r="CK43" s="69">
        <f>G43</f>
        <v>19849.2</v>
      </c>
      <c r="CL43" s="69">
        <f t="shared" si="63"/>
        <v>19849.2</v>
      </c>
      <c r="CM43" s="69">
        <f t="shared" si="64"/>
        <v>19849.2</v>
      </c>
    </row>
    <row r="44" spans="1:91" x14ac:dyDescent="0.25">
      <c r="A44" t="s">
        <v>160</v>
      </c>
      <c r="B44" t="s">
        <v>158</v>
      </c>
      <c r="C44" t="s">
        <v>116</v>
      </c>
      <c r="D44">
        <v>1</v>
      </c>
      <c r="E44">
        <v>1200</v>
      </c>
      <c r="F44">
        <f t="shared" si="12"/>
        <v>0.97299999999999998</v>
      </c>
      <c r="G44" s="61">
        <f t="shared" si="0"/>
        <v>14011.199999999999</v>
      </c>
      <c r="H44">
        <v>187</v>
      </c>
      <c r="I44" s="62">
        <v>0.44929999999999998</v>
      </c>
      <c r="J44">
        <v>141</v>
      </c>
      <c r="K44">
        <v>263</v>
      </c>
      <c r="L44">
        <f t="shared" si="73"/>
        <v>122</v>
      </c>
      <c r="M44">
        <f t="shared" si="74"/>
        <v>46</v>
      </c>
      <c r="N44" s="63">
        <f t="shared" si="75"/>
        <v>0.40163934426229508</v>
      </c>
      <c r="O44" s="62">
        <v>0.44929999999999998</v>
      </c>
      <c r="P44" s="64">
        <v>100</v>
      </c>
      <c r="Q44" s="65">
        <f t="shared" si="13"/>
        <v>-0.16885245901639348</v>
      </c>
      <c r="R44" s="65">
        <f t="shared" si="14"/>
        <v>0.98422983606557379</v>
      </c>
      <c r="S44" s="64">
        <f t="shared" si="15"/>
        <v>35924.389016393441</v>
      </c>
      <c r="T44" s="66">
        <f t="shared" si="16"/>
        <v>25147.072311475407</v>
      </c>
      <c r="U44" s="61">
        <f t="shared" si="17"/>
        <v>141</v>
      </c>
      <c r="V44" s="64">
        <f t="shared" si="18"/>
        <v>152.5</v>
      </c>
      <c r="W44" s="64">
        <f t="shared" si="19"/>
        <v>125.75</v>
      </c>
      <c r="X44">
        <f t="shared" si="20"/>
        <v>-96.348243618903211</v>
      </c>
      <c r="Y44" s="64">
        <f t="shared" si="21"/>
        <v>144.82881602223907</v>
      </c>
      <c r="Z44" s="64">
        <f t="shared" si="22"/>
        <v>144.82881602223907</v>
      </c>
      <c r="AA44" s="65">
        <f t="shared" si="23"/>
        <v>0.12510699030976438</v>
      </c>
      <c r="AB44" s="65">
        <f t="shared" si="24"/>
        <v>0.75159032786885249</v>
      </c>
      <c r="AC44" s="64">
        <f t="shared" si="25"/>
        <v>39730.957121439518</v>
      </c>
      <c r="AD44" s="66">
        <f t="shared" si="26"/>
        <v>27811.669985007662</v>
      </c>
      <c r="AE44" s="64">
        <f t="shared" si="27"/>
        <v>14011.199999999999</v>
      </c>
      <c r="AF44" s="64">
        <f t="shared" si="28"/>
        <v>13800.469985007663</v>
      </c>
      <c r="AH44" s="67">
        <f t="shared" si="29"/>
        <v>9144.3489890710389</v>
      </c>
      <c r="AI44" s="67">
        <f t="shared" si="30"/>
        <v>-42744.348989071041</v>
      </c>
      <c r="AJ44" s="67">
        <f t="shared" si="31"/>
        <v>-18744.348989071041</v>
      </c>
      <c r="AK44" s="68">
        <f t="shared" si="32"/>
        <v>-18744.348989071041</v>
      </c>
      <c r="AL44" s="68">
        <f t="shared" si="33"/>
        <v>-24744.348989071041</v>
      </c>
      <c r="AM44" s="69">
        <f t="shared" si="34"/>
        <v>-28943.879004063376</v>
      </c>
      <c r="AN44" s="69">
        <f t="shared" si="35"/>
        <v>-4943.8790040633776</v>
      </c>
      <c r="AO44" s="69">
        <f t="shared" si="36"/>
        <v>-4943.8790040633776</v>
      </c>
      <c r="AP44" s="69">
        <f t="shared" si="37"/>
        <v>-10943.879004063378</v>
      </c>
      <c r="AR44" s="23">
        <f t="shared" si="38"/>
        <v>155</v>
      </c>
      <c r="AS44" s="23" t="str">
        <f t="shared" si="39"/>
        <v>W135</v>
      </c>
      <c r="AT44" s="69">
        <f t="shared" si="65"/>
        <v>-14932.679004063379</v>
      </c>
      <c r="AU44" s="69">
        <f t="shared" si="40"/>
        <v>-10943.879004063378</v>
      </c>
      <c r="AV44" t="s">
        <v>434</v>
      </c>
      <c r="AW44" t="s">
        <v>435</v>
      </c>
      <c r="AX44" s="64">
        <f t="shared" si="41"/>
        <v>-28943.879004063376</v>
      </c>
      <c r="AY44" s="64">
        <f t="shared" si="42"/>
        <v>-4943.8790040633776</v>
      </c>
      <c r="AZ44" s="64">
        <f t="shared" si="43"/>
        <v>-4943.8790040633776</v>
      </c>
      <c r="BA44" s="64">
        <f t="shared" si="44"/>
        <v>-10943.879004063378</v>
      </c>
      <c r="BE44" s="23">
        <v>41</v>
      </c>
      <c r="BF44" s="23" t="str">
        <f t="shared" si="45"/>
        <v>W130</v>
      </c>
      <c r="BG44" s="23" t="str">
        <f t="shared" si="46"/>
        <v>Denver</v>
      </c>
      <c r="BH44" s="23" t="str">
        <f t="shared" si="47"/>
        <v>CO</v>
      </c>
      <c r="BI44" s="69">
        <f t="shared" si="5"/>
        <v>1230000</v>
      </c>
      <c r="BJ44" s="69">
        <f t="shared" si="6"/>
        <v>3272.9271173269517</v>
      </c>
      <c r="BK44" s="69">
        <f t="shared" si="7"/>
        <v>6094.1271173269561</v>
      </c>
      <c r="BL44" s="23" t="str">
        <f t="shared" si="8"/>
        <v>NO</v>
      </c>
      <c r="BM44" s="69">
        <f t="shared" si="48"/>
        <v>1316286.8938650226</v>
      </c>
      <c r="BN44" s="69">
        <f t="shared" si="49"/>
        <v>-11905.872882673048</v>
      </c>
      <c r="BO44" s="69">
        <f t="shared" si="50"/>
        <v>12094.127117326956</v>
      </c>
      <c r="BP44" s="69">
        <f t="shared" si="51"/>
        <v>12094.127117326956</v>
      </c>
      <c r="BQ44" s="69">
        <f t="shared" si="52"/>
        <v>6094.1271173269561</v>
      </c>
      <c r="CI44" s="23" t="str">
        <f t="shared" si="61"/>
        <v>W135</v>
      </c>
      <c r="CJ44" s="23" t="str">
        <f t="shared" si="72"/>
        <v>LT</v>
      </c>
      <c r="CK44" s="69">
        <f>G44</f>
        <v>14011.199999999999</v>
      </c>
      <c r="CL44" s="69">
        <f t="shared" si="63"/>
        <v>14011.199999999999</v>
      </c>
      <c r="CM44" s="69">
        <f t="shared" si="64"/>
        <v>14011.199999999999</v>
      </c>
    </row>
    <row r="45" spans="1:91" x14ac:dyDescent="0.25">
      <c r="A45" t="s">
        <v>161</v>
      </c>
      <c r="B45" t="s">
        <v>158</v>
      </c>
      <c r="C45" t="s">
        <v>116</v>
      </c>
      <c r="D45">
        <v>2</v>
      </c>
      <c r="E45">
        <v>1900</v>
      </c>
      <c r="F45">
        <f t="shared" si="12"/>
        <v>0.97299999999999998</v>
      </c>
      <c r="G45" s="61">
        <f t="shared" si="0"/>
        <v>22184.399999999998</v>
      </c>
      <c r="H45">
        <v>225</v>
      </c>
      <c r="I45" s="62">
        <v>0.50960000000000005</v>
      </c>
      <c r="J45">
        <v>157</v>
      </c>
      <c r="K45">
        <v>314</v>
      </c>
      <c r="L45">
        <f t="shared" si="73"/>
        <v>157</v>
      </c>
      <c r="M45">
        <f t="shared" si="74"/>
        <v>68</v>
      </c>
      <c r="N45" s="63">
        <f t="shared" si="75"/>
        <v>0.44649681528662422</v>
      </c>
      <c r="O45" s="62">
        <v>0.50960000000000005</v>
      </c>
      <c r="P45" s="64">
        <v>100</v>
      </c>
      <c r="Q45" s="65">
        <f t="shared" si="13"/>
        <v>-0.19044585987261145</v>
      </c>
      <c r="R45" s="65">
        <f t="shared" si="14"/>
        <v>1.0013188535031847</v>
      </c>
      <c r="S45" s="64">
        <f t="shared" si="15"/>
        <v>36548.138152866246</v>
      </c>
      <c r="T45" s="66">
        <f t="shared" si="16"/>
        <v>25583.696707006369</v>
      </c>
      <c r="U45" s="61">
        <f t="shared" si="17"/>
        <v>157</v>
      </c>
      <c r="V45" s="64">
        <f t="shared" si="18"/>
        <v>196.25</v>
      </c>
      <c r="W45" s="64">
        <f t="shared" si="19"/>
        <v>137.375</v>
      </c>
      <c r="X45">
        <f t="shared" si="20"/>
        <v>-123.98913318170331</v>
      </c>
      <c r="Y45" s="64">
        <f t="shared" si="21"/>
        <v>174.15265668435686</v>
      </c>
      <c r="Z45" s="64">
        <f t="shared" si="22"/>
        <v>174.15265668435686</v>
      </c>
      <c r="AA45" s="65">
        <f t="shared" si="23"/>
        <v>0.18740207227697761</v>
      </c>
      <c r="AB45" s="65">
        <f t="shared" si="24"/>
        <v>0.70228999999999997</v>
      </c>
      <c r="AC45" s="64">
        <f t="shared" si="25"/>
        <v>44641.569280942793</v>
      </c>
      <c r="AD45" s="66">
        <f t="shared" si="26"/>
        <v>31249.098496659954</v>
      </c>
      <c r="AE45" s="64">
        <f t="shared" si="27"/>
        <v>22184.399999999998</v>
      </c>
      <c r="AF45" s="64">
        <f t="shared" si="28"/>
        <v>9064.6984966599557</v>
      </c>
      <c r="AH45" s="67">
        <f t="shared" si="29"/>
        <v>8544.5283333333336</v>
      </c>
      <c r="AI45" s="67">
        <f t="shared" si="30"/>
        <v>-42144.528333333335</v>
      </c>
      <c r="AJ45" s="67">
        <f t="shared" si="31"/>
        <v>-18144.528333333335</v>
      </c>
      <c r="AK45" s="68">
        <f t="shared" si="32"/>
        <v>-18144.528333333335</v>
      </c>
      <c r="AL45" s="68">
        <f t="shared" si="33"/>
        <v>-24144.528333333335</v>
      </c>
      <c r="AM45" s="69">
        <f t="shared" si="34"/>
        <v>-33079.82983667338</v>
      </c>
      <c r="AN45" s="69">
        <f t="shared" si="35"/>
        <v>-9079.8298366733798</v>
      </c>
      <c r="AO45" s="69">
        <f t="shared" si="36"/>
        <v>-9079.8298366733798</v>
      </c>
      <c r="AP45" s="69">
        <f t="shared" si="37"/>
        <v>-15079.82983667338</v>
      </c>
      <c r="AR45" s="23">
        <f t="shared" si="38"/>
        <v>191</v>
      </c>
      <c r="AS45" s="23" t="str">
        <f t="shared" si="39"/>
        <v>W136</v>
      </c>
      <c r="AT45" s="69">
        <f t="shared" si="65"/>
        <v>-10895.429836673382</v>
      </c>
      <c r="AU45" s="69">
        <f t="shared" si="40"/>
        <v>-15079.82983667338</v>
      </c>
      <c r="AV45" t="s">
        <v>434</v>
      </c>
      <c r="AW45" t="s">
        <v>435</v>
      </c>
      <c r="AX45" s="64">
        <f t="shared" si="41"/>
        <v>-33079.82983667338</v>
      </c>
      <c r="AY45" s="64">
        <f t="shared" si="42"/>
        <v>-9079.8298366733798</v>
      </c>
      <c r="AZ45" s="64">
        <f t="shared" si="43"/>
        <v>-9079.8298366733798</v>
      </c>
      <c r="BA45" s="64">
        <f t="shared" si="44"/>
        <v>-15079.82983667338</v>
      </c>
      <c r="BE45" s="23">
        <v>42</v>
      </c>
      <c r="BF45" s="23" t="str">
        <f t="shared" si="45"/>
        <v>W187</v>
      </c>
      <c r="BG45" s="23" t="str">
        <f t="shared" si="46"/>
        <v>San Diego</v>
      </c>
      <c r="BH45" s="23" t="str">
        <f t="shared" si="47"/>
        <v>CA</v>
      </c>
      <c r="BI45" s="69">
        <f t="shared" si="5"/>
        <v>1260000</v>
      </c>
      <c r="BJ45" s="69">
        <f t="shared" si="6"/>
        <v>2951.6363286441774</v>
      </c>
      <c r="BK45" s="69">
        <f t="shared" si="7"/>
        <v>5772.8363286441781</v>
      </c>
      <c r="BL45" s="23" t="str">
        <f t="shared" si="8"/>
        <v>NO</v>
      </c>
      <c r="BM45" s="69">
        <f t="shared" si="48"/>
        <v>1319238.5301936667</v>
      </c>
      <c r="BN45" s="69">
        <f t="shared" si="49"/>
        <v>-12227.163671355822</v>
      </c>
      <c r="BO45" s="69">
        <f t="shared" si="50"/>
        <v>11772.83632864418</v>
      </c>
      <c r="BP45" s="69">
        <f t="shared" si="51"/>
        <v>11772.83632864418</v>
      </c>
      <c r="BQ45" s="69">
        <f t="shared" si="52"/>
        <v>5772.8363286441781</v>
      </c>
      <c r="CI45" s="23" t="str">
        <f t="shared" si="61"/>
        <v>W136</v>
      </c>
      <c r="CJ45" s="23" t="str">
        <f t="shared" si="72"/>
        <v>LT</v>
      </c>
      <c r="CK45" s="69">
        <f>G45</f>
        <v>22184.399999999998</v>
      </c>
      <c r="CL45" s="69">
        <f t="shared" si="63"/>
        <v>22184.399999999998</v>
      </c>
      <c r="CM45" s="69">
        <f t="shared" si="64"/>
        <v>22184.399999999998</v>
      </c>
    </row>
    <row r="46" spans="1:91" x14ac:dyDescent="0.25">
      <c r="A46" t="s">
        <v>162</v>
      </c>
      <c r="B46" t="s">
        <v>163</v>
      </c>
      <c r="C46" t="s">
        <v>107</v>
      </c>
      <c r="D46">
        <v>1</v>
      </c>
      <c r="E46">
        <v>1000</v>
      </c>
      <c r="F46">
        <f t="shared" si="12"/>
        <v>0.97299999999999998</v>
      </c>
      <c r="G46" s="61">
        <f t="shared" si="0"/>
        <v>11676</v>
      </c>
      <c r="H46">
        <v>123</v>
      </c>
      <c r="I46" s="62">
        <v>0.72050000000000003</v>
      </c>
      <c r="J46">
        <v>93</v>
      </c>
      <c r="K46">
        <v>159</v>
      </c>
      <c r="L46">
        <f t="shared" si="73"/>
        <v>66</v>
      </c>
      <c r="M46">
        <f t="shared" si="74"/>
        <v>30</v>
      </c>
      <c r="N46" s="63">
        <f t="shared" si="75"/>
        <v>0.46363636363636362</v>
      </c>
      <c r="O46" s="62">
        <v>0.72050000000000003</v>
      </c>
      <c r="P46" s="64">
        <v>100</v>
      </c>
      <c r="Q46" s="65">
        <f t="shared" si="13"/>
        <v>0.18484848484848487</v>
      </c>
      <c r="R46" s="65">
        <f t="shared" si="14"/>
        <v>0.7043109090909091</v>
      </c>
      <c r="S46" s="64">
        <f t="shared" si="15"/>
        <v>25707.348181818183</v>
      </c>
      <c r="T46" s="66">
        <f t="shared" si="16"/>
        <v>17995.143727272727</v>
      </c>
      <c r="U46" s="61">
        <f t="shared" si="17"/>
        <v>93</v>
      </c>
      <c r="V46" s="64">
        <f t="shared" si="18"/>
        <v>82.5</v>
      </c>
      <c r="W46" s="64">
        <f t="shared" si="19"/>
        <v>84.75</v>
      </c>
      <c r="X46">
        <f t="shared" si="20"/>
        <v>-52.122820318423045</v>
      </c>
      <c r="Y46" s="64">
        <f t="shared" si="21"/>
        <v>86.710670962850642</v>
      </c>
      <c r="Z46" s="64">
        <f t="shared" si="22"/>
        <v>93</v>
      </c>
      <c r="AA46" s="65">
        <f t="shared" si="23"/>
        <v>0.1</v>
      </c>
      <c r="AB46" s="65">
        <f t="shared" si="24"/>
        <v>0.77146000000000003</v>
      </c>
      <c r="AC46" s="64">
        <f t="shared" si="25"/>
        <v>26187.209699999999</v>
      </c>
      <c r="AD46" s="66">
        <f t="shared" si="26"/>
        <v>18331.046789999997</v>
      </c>
      <c r="AE46" s="64">
        <f t="shared" si="27"/>
        <v>11676</v>
      </c>
      <c r="AF46" s="64">
        <f t="shared" si="28"/>
        <v>6655.0467899999967</v>
      </c>
      <c r="AH46" s="67">
        <f t="shared" si="29"/>
        <v>9386.0966666666664</v>
      </c>
      <c r="AI46" s="67">
        <f t="shared" si="30"/>
        <v>-42986.096666666665</v>
      </c>
      <c r="AJ46" s="67">
        <f t="shared" si="31"/>
        <v>-18986.096666666665</v>
      </c>
      <c r="AK46" s="68">
        <f t="shared" si="32"/>
        <v>-18986.096666666665</v>
      </c>
      <c r="AL46" s="68">
        <f t="shared" si="33"/>
        <v>-24986.096666666665</v>
      </c>
      <c r="AM46" s="69">
        <f t="shared" si="34"/>
        <v>-36331.049876666671</v>
      </c>
      <c r="AN46" s="69">
        <f t="shared" si="35"/>
        <v>-12331.049876666668</v>
      </c>
      <c r="AO46" s="69">
        <f t="shared" si="36"/>
        <v>-12331.049876666668</v>
      </c>
      <c r="AP46" s="69">
        <f t="shared" si="37"/>
        <v>-18331.049876666668</v>
      </c>
      <c r="AR46" s="23">
        <f t="shared" si="38"/>
        <v>213</v>
      </c>
      <c r="AS46" s="23" t="str">
        <f t="shared" si="39"/>
        <v>W137</v>
      </c>
      <c r="AT46" s="69">
        <f t="shared" si="65"/>
        <v>-24655.049876666668</v>
      </c>
      <c r="AU46" s="69">
        <f t="shared" si="40"/>
        <v>-18331.049876666668</v>
      </c>
      <c r="AV46" t="s">
        <v>434</v>
      </c>
      <c r="AW46" t="s">
        <v>435</v>
      </c>
      <c r="AX46" s="64">
        <f t="shared" si="41"/>
        <v>-36331.049876666671</v>
      </c>
      <c r="AY46" s="64">
        <f t="shared" si="42"/>
        <v>-12331.049876666668</v>
      </c>
      <c r="AZ46" s="64">
        <f t="shared" si="43"/>
        <v>-12331.049876666668</v>
      </c>
      <c r="BA46" s="64">
        <f t="shared" si="44"/>
        <v>-18331.049876666668</v>
      </c>
      <c r="BE46" s="23">
        <v>43</v>
      </c>
      <c r="BF46" s="23" t="str">
        <f t="shared" si="45"/>
        <v>W175</v>
      </c>
      <c r="BG46" s="23" t="str">
        <f t="shared" si="46"/>
        <v>Omaha</v>
      </c>
      <c r="BH46" s="23" t="str">
        <f t="shared" si="47"/>
        <v>NE</v>
      </c>
      <c r="BI46" s="69">
        <f t="shared" si="5"/>
        <v>1290000</v>
      </c>
      <c r="BJ46" s="69">
        <f t="shared" si="6"/>
        <v>-558.81869645036932</v>
      </c>
      <c r="BK46" s="69">
        <f t="shared" si="7"/>
        <v>5765.1813035496307</v>
      </c>
      <c r="BL46" s="23" t="str">
        <f t="shared" si="8"/>
        <v>NO</v>
      </c>
      <c r="BM46" s="69">
        <f t="shared" si="48"/>
        <v>1318679.7114972163</v>
      </c>
      <c r="BN46" s="69">
        <f t="shared" si="49"/>
        <v>-12234.818696450369</v>
      </c>
      <c r="BO46" s="69">
        <f t="shared" si="50"/>
        <v>11765.181303549631</v>
      </c>
      <c r="BP46" s="69">
        <f t="shared" si="51"/>
        <v>11765.181303549631</v>
      </c>
      <c r="BQ46" s="69">
        <f t="shared" si="52"/>
        <v>5765.1813035496307</v>
      </c>
      <c r="CI46" s="23" t="str">
        <f t="shared" si="61"/>
        <v>W137</v>
      </c>
      <c r="CJ46" s="23" t="str">
        <f t="shared" si="72"/>
        <v>LT</v>
      </c>
      <c r="CK46" s="69">
        <f>G46</f>
        <v>11676</v>
      </c>
      <c r="CL46" s="69">
        <f t="shared" si="63"/>
        <v>11676</v>
      </c>
      <c r="CM46" s="69">
        <f t="shared" si="64"/>
        <v>11676</v>
      </c>
    </row>
    <row r="47" spans="1:91" x14ac:dyDescent="0.25">
      <c r="A47" t="s">
        <v>164</v>
      </c>
      <c r="B47" t="s">
        <v>163</v>
      </c>
      <c r="C47" t="s">
        <v>107</v>
      </c>
      <c r="D47">
        <v>2</v>
      </c>
      <c r="E47">
        <v>1500</v>
      </c>
      <c r="F47">
        <f t="shared" si="12"/>
        <v>0.97299999999999998</v>
      </c>
      <c r="G47" s="61">
        <f t="shared" si="0"/>
        <v>17514</v>
      </c>
      <c r="H47">
        <v>263</v>
      </c>
      <c r="I47" s="62">
        <v>0.49590000000000001</v>
      </c>
      <c r="J47">
        <v>145</v>
      </c>
      <c r="K47">
        <v>462</v>
      </c>
      <c r="L47">
        <f t="shared" si="73"/>
        <v>317</v>
      </c>
      <c r="M47">
        <f t="shared" si="74"/>
        <v>118</v>
      </c>
      <c r="N47" s="63">
        <f t="shared" si="75"/>
        <v>0.39779179810725551</v>
      </c>
      <c r="O47" s="62">
        <v>0.49590000000000001</v>
      </c>
      <c r="P47" s="64">
        <v>100</v>
      </c>
      <c r="Q47" s="65">
        <f t="shared" si="13"/>
        <v>-1.3564668769716084E-2</v>
      </c>
      <c r="R47" s="65">
        <f t="shared" si="14"/>
        <v>0.86133507886435334</v>
      </c>
      <c r="S47" s="64">
        <f t="shared" si="15"/>
        <v>31438.730378548898</v>
      </c>
      <c r="T47" s="66">
        <f t="shared" si="16"/>
        <v>22007.111264984229</v>
      </c>
      <c r="U47" s="61">
        <f t="shared" si="17"/>
        <v>145</v>
      </c>
      <c r="V47" s="64">
        <f t="shared" si="18"/>
        <v>396.25</v>
      </c>
      <c r="W47" s="64">
        <f t="shared" si="19"/>
        <v>105.375</v>
      </c>
      <c r="X47">
        <f t="shared" si="20"/>
        <v>-250.3474854687895</v>
      </c>
      <c r="Y47" s="64">
        <f t="shared" si="21"/>
        <v>265.63307113975236</v>
      </c>
      <c r="Z47" s="64">
        <f t="shared" si="22"/>
        <v>265.63307113975236</v>
      </c>
      <c r="AA47" s="65">
        <f t="shared" si="23"/>
        <v>0.40443677259243499</v>
      </c>
      <c r="AB47" s="65">
        <f t="shared" si="24"/>
        <v>0.53052873817034696</v>
      </c>
      <c r="AC47" s="64">
        <f t="shared" si="25"/>
        <v>51437.981987551691</v>
      </c>
      <c r="AD47" s="66">
        <f t="shared" si="26"/>
        <v>36006.587391286179</v>
      </c>
      <c r="AE47" s="64">
        <f t="shared" si="27"/>
        <v>17514</v>
      </c>
      <c r="AF47" s="64">
        <f t="shared" si="28"/>
        <v>18492.587391286179</v>
      </c>
      <c r="AH47" s="67">
        <f t="shared" si="29"/>
        <v>6454.7663144058888</v>
      </c>
      <c r="AI47" s="67">
        <f t="shared" si="30"/>
        <v>-40054.76631440589</v>
      </c>
      <c r="AJ47" s="67">
        <f t="shared" si="31"/>
        <v>-16054.76631440589</v>
      </c>
      <c r="AK47" s="68">
        <f t="shared" si="32"/>
        <v>-16054.76631440589</v>
      </c>
      <c r="AL47" s="68">
        <f t="shared" si="33"/>
        <v>-22054.76631440589</v>
      </c>
      <c r="AM47" s="69">
        <f t="shared" si="34"/>
        <v>-21562.178923119711</v>
      </c>
      <c r="AN47" s="69">
        <f t="shared" si="35"/>
        <v>2437.8210768802892</v>
      </c>
      <c r="AO47" s="69">
        <f t="shared" si="36"/>
        <v>2437.8210768802892</v>
      </c>
      <c r="AP47" s="69">
        <f t="shared" si="37"/>
        <v>-3562.1789231197108</v>
      </c>
      <c r="AR47" s="23">
        <f t="shared" si="38"/>
        <v>95</v>
      </c>
      <c r="AS47" s="23" t="str">
        <f t="shared" si="39"/>
        <v>W138</v>
      </c>
      <c r="AT47" s="69">
        <f t="shared" si="65"/>
        <v>-4048.1789231197108</v>
      </c>
      <c r="AU47" s="69">
        <f t="shared" si="40"/>
        <v>-3562.1789231197108</v>
      </c>
      <c r="AV47" t="s">
        <v>434</v>
      </c>
      <c r="AW47" t="s">
        <v>435</v>
      </c>
      <c r="AX47" s="64">
        <f t="shared" si="41"/>
        <v>-21562.178923119711</v>
      </c>
      <c r="AY47" s="64">
        <f t="shared" si="42"/>
        <v>2437.8210768802892</v>
      </c>
      <c r="AZ47" s="64">
        <f t="shared" si="43"/>
        <v>2437.8210768802892</v>
      </c>
      <c r="BA47" s="64">
        <f t="shared" si="44"/>
        <v>-3562.1789231197108</v>
      </c>
      <c r="BE47" s="23">
        <v>44</v>
      </c>
      <c r="BF47" s="23" t="str">
        <f t="shared" si="45"/>
        <v>W180</v>
      </c>
      <c r="BG47" s="23" t="str">
        <f t="shared" si="46"/>
        <v>Omaha</v>
      </c>
      <c r="BH47" s="23" t="str">
        <f t="shared" si="47"/>
        <v>NE</v>
      </c>
      <c r="BI47" s="69">
        <f t="shared" si="5"/>
        <v>1320000</v>
      </c>
      <c r="BJ47" s="69">
        <f t="shared" si="6"/>
        <v>-1790.5183966666664</v>
      </c>
      <c r="BK47" s="69">
        <f t="shared" si="7"/>
        <v>5701.0816033333322</v>
      </c>
      <c r="BL47" s="23" t="str">
        <f t="shared" si="8"/>
        <v>NO</v>
      </c>
      <c r="BM47" s="69">
        <f t="shared" si="48"/>
        <v>1316889.1931005495</v>
      </c>
      <c r="BN47" s="69">
        <f t="shared" si="49"/>
        <v>-12298.918396666668</v>
      </c>
      <c r="BO47" s="69">
        <f t="shared" si="50"/>
        <v>11701.081603333332</v>
      </c>
      <c r="BP47" s="69">
        <f t="shared" si="51"/>
        <v>11701.081603333332</v>
      </c>
      <c r="BQ47" s="69">
        <f t="shared" si="52"/>
        <v>5701.0816033333322</v>
      </c>
      <c r="CI47" s="23" t="str">
        <f t="shared" si="61"/>
        <v>W138</v>
      </c>
      <c r="CJ47" s="23" t="str">
        <f t="shared" si="72"/>
        <v>LT</v>
      </c>
      <c r="CK47" s="69">
        <f>G47</f>
        <v>17514</v>
      </c>
      <c r="CL47" s="69">
        <f t="shared" si="63"/>
        <v>17514</v>
      </c>
      <c r="CM47" s="69">
        <f t="shared" si="64"/>
        <v>17514</v>
      </c>
    </row>
    <row r="48" spans="1:91" x14ac:dyDescent="0.25">
      <c r="A48" t="s">
        <v>165</v>
      </c>
      <c r="B48" t="s">
        <v>163</v>
      </c>
      <c r="C48" t="s">
        <v>116</v>
      </c>
      <c r="D48">
        <v>1</v>
      </c>
      <c r="E48">
        <v>1300</v>
      </c>
      <c r="F48">
        <f t="shared" si="12"/>
        <v>0.97299999999999998</v>
      </c>
      <c r="G48" s="61">
        <f t="shared" si="0"/>
        <v>15178.8</v>
      </c>
      <c r="H48">
        <v>238</v>
      </c>
      <c r="I48" s="62">
        <v>0.44929999999999998</v>
      </c>
      <c r="J48">
        <v>181</v>
      </c>
      <c r="K48">
        <v>316</v>
      </c>
      <c r="L48">
        <f t="shared" si="73"/>
        <v>135</v>
      </c>
      <c r="M48">
        <f t="shared" si="74"/>
        <v>57</v>
      </c>
      <c r="N48" s="63">
        <f t="shared" si="75"/>
        <v>0.43777777777777782</v>
      </c>
      <c r="O48" s="62">
        <v>0.44929999999999998</v>
      </c>
      <c r="P48" s="64">
        <v>100</v>
      </c>
      <c r="Q48" s="65">
        <f t="shared" si="13"/>
        <v>-0.38</v>
      </c>
      <c r="R48" s="65">
        <f t="shared" si="14"/>
        <v>1.151332</v>
      </c>
      <c r="S48" s="64">
        <f t="shared" si="15"/>
        <v>42023.618000000002</v>
      </c>
      <c r="T48" s="66">
        <f t="shared" si="16"/>
        <v>29416.532599999999</v>
      </c>
      <c r="U48" s="61">
        <f t="shared" si="17"/>
        <v>181</v>
      </c>
      <c r="V48" s="64">
        <f t="shared" si="18"/>
        <v>168.75</v>
      </c>
      <c r="W48" s="64">
        <f t="shared" si="19"/>
        <v>164.125</v>
      </c>
      <c r="X48">
        <f t="shared" si="20"/>
        <v>-106.61485974222896</v>
      </c>
      <c r="Y48" s="64">
        <f t="shared" si="21"/>
        <v>172.74909969673993</v>
      </c>
      <c r="Z48" s="64">
        <f t="shared" si="22"/>
        <v>181</v>
      </c>
      <c r="AA48" s="65">
        <f t="shared" si="23"/>
        <v>0.1</v>
      </c>
      <c r="AB48" s="65">
        <f t="shared" si="24"/>
        <v>0.77146000000000003</v>
      </c>
      <c r="AC48" s="64">
        <f t="shared" si="25"/>
        <v>50966.504900000007</v>
      </c>
      <c r="AD48" s="66">
        <f t="shared" si="26"/>
        <v>35676.55343</v>
      </c>
      <c r="AE48" s="64">
        <f t="shared" si="27"/>
        <v>15178.8</v>
      </c>
      <c r="AF48" s="64">
        <f t="shared" si="28"/>
        <v>20497.753430000001</v>
      </c>
      <c r="AH48" s="67">
        <f t="shared" si="29"/>
        <v>9386.0966666666664</v>
      </c>
      <c r="AI48" s="67">
        <f t="shared" si="30"/>
        <v>-42986.096666666665</v>
      </c>
      <c r="AJ48" s="67">
        <f t="shared" si="31"/>
        <v>-18986.096666666665</v>
      </c>
      <c r="AK48" s="68">
        <f t="shared" si="32"/>
        <v>-18986.096666666665</v>
      </c>
      <c r="AL48" s="68">
        <f t="shared" si="33"/>
        <v>-24986.096666666665</v>
      </c>
      <c r="AM48" s="69">
        <f t="shared" si="34"/>
        <v>-22488.343236666664</v>
      </c>
      <c r="AN48" s="69">
        <f t="shared" si="35"/>
        <v>1511.6567633333361</v>
      </c>
      <c r="AO48" s="69">
        <f t="shared" si="36"/>
        <v>1511.6567633333361</v>
      </c>
      <c r="AP48" s="69">
        <f t="shared" si="37"/>
        <v>-4488.3432366666639</v>
      </c>
      <c r="AR48" s="23">
        <f t="shared" si="38"/>
        <v>100</v>
      </c>
      <c r="AS48" s="23" t="str">
        <f t="shared" si="39"/>
        <v>W139</v>
      </c>
      <c r="AT48" s="69">
        <f t="shared" si="65"/>
        <v>-7309.5432366666646</v>
      </c>
      <c r="AU48" s="69">
        <f t="shared" si="40"/>
        <v>-4488.3432366666639</v>
      </c>
      <c r="AV48" t="s">
        <v>434</v>
      </c>
      <c r="AW48" t="s">
        <v>435</v>
      </c>
      <c r="AX48" s="64">
        <f t="shared" si="41"/>
        <v>-22488.343236666664</v>
      </c>
      <c r="AY48" s="64">
        <f t="shared" si="42"/>
        <v>1511.6567633333361</v>
      </c>
      <c r="AZ48" s="64">
        <f t="shared" si="43"/>
        <v>1511.6567633333361</v>
      </c>
      <c r="BA48" s="64">
        <f t="shared" si="44"/>
        <v>-4488.3432366666639</v>
      </c>
      <c r="BE48" s="23">
        <v>45</v>
      </c>
      <c r="BF48" s="23" t="str">
        <f t="shared" si="45"/>
        <v>W81</v>
      </c>
      <c r="BG48" s="23" t="str">
        <f t="shared" si="46"/>
        <v>San Francisco</v>
      </c>
      <c r="BH48" s="23" t="str">
        <f t="shared" si="47"/>
        <v>CA</v>
      </c>
      <c r="BI48" s="69">
        <f t="shared" si="5"/>
        <v>1350000</v>
      </c>
      <c r="BJ48" s="69">
        <f t="shared" si="6"/>
        <v>29548.397201595086</v>
      </c>
      <c r="BK48" s="69">
        <f t="shared" si="7"/>
        <v>5514.7972015950872</v>
      </c>
      <c r="BL48" s="23" t="str">
        <f t="shared" si="8"/>
        <v>NO</v>
      </c>
      <c r="BM48" s="69">
        <f t="shared" si="48"/>
        <v>1346437.5903021446</v>
      </c>
      <c r="BN48" s="69">
        <f t="shared" si="49"/>
        <v>-12485.202798404913</v>
      </c>
      <c r="BO48" s="69">
        <f t="shared" si="50"/>
        <v>11514.797201595087</v>
      </c>
      <c r="BP48" s="69">
        <f t="shared" si="51"/>
        <v>11514.797201595087</v>
      </c>
      <c r="BQ48" s="69">
        <f t="shared" si="52"/>
        <v>5514.7972015950872</v>
      </c>
      <c r="CI48" s="23" t="str">
        <f t="shared" si="61"/>
        <v>W139</v>
      </c>
      <c r="CJ48" s="23" t="str">
        <f t="shared" si="72"/>
        <v>LT</v>
      </c>
      <c r="CK48" s="69">
        <f>G48</f>
        <v>15178.8</v>
      </c>
      <c r="CL48" s="69">
        <f t="shared" si="63"/>
        <v>15178.8</v>
      </c>
      <c r="CM48" s="69">
        <f t="shared" si="64"/>
        <v>15178.8</v>
      </c>
    </row>
    <row r="49" spans="1:91" x14ac:dyDescent="0.25">
      <c r="A49" t="s">
        <v>166</v>
      </c>
      <c r="B49" t="s">
        <v>153</v>
      </c>
      <c r="C49" t="s">
        <v>116</v>
      </c>
      <c r="D49">
        <v>1</v>
      </c>
      <c r="E49">
        <v>850</v>
      </c>
      <c r="F49">
        <f t="shared" si="12"/>
        <v>0.97299999999999998</v>
      </c>
      <c r="G49" s="61">
        <f t="shared" si="0"/>
        <v>9924.6</v>
      </c>
      <c r="H49">
        <v>146</v>
      </c>
      <c r="I49" s="62">
        <v>0.53149999999999997</v>
      </c>
      <c r="J49">
        <v>96</v>
      </c>
      <c r="K49">
        <v>245</v>
      </c>
      <c r="L49">
        <f t="shared" si="73"/>
        <v>149</v>
      </c>
      <c r="M49">
        <f t="shared" si="74"/>
        <v>50</v>
      </c>
      <c r="N49" s="63">
        <f t="shared" si="75"/>
        <v>0.36845637583892621</v>
      </c>
      <c r="O49" s="62">
        <v>0.53149999999999997</v>
      </c>
      <c r="P49" s="64">
        <v>100</v>
      </c>
      <c r="Q49" s="65">
        <f t="shared" si="13"/>
        <v>0.1214765100671141</v>
      </c>
      <c r="R49" s="65">
        <f t="shared" si="14"/>
        <v>0.75446348993288592</v>
      </c>
      <c r="S49" s="64">
        <f t="shared" si="15"/>
        <v>27537.917382550335</v>
      </c>
      <c r="T49" s="66">
        <f t="shared" si="16"/>
        <v>19276.542167785232</v>
      </c>
      <c r="U49" s="61">
        <f t="shared" si="17"/>
        <v>96</v>
      </c>
      <c r="V49" s="64">
        <f t="shared" si="18"/>
        <v>186.25</v>
      </c>
      <c r="W49" s="64">
        <f t="shared" si="19"/>
        <v>77.375</v>
      </c>
      <c r="X49">
        <f t="shared" si="20"/>
        <v>-117.67121556734901</v>
      </c>
      <c r="Y49" s="64">
        <f t="shared" si="21"/>
        <v>138.77863596158707</v>
      </c>
      <c r="Z49" s="64">
        <f t="shared" si="22"/>
        <v>138.77863596158707</v>
      </c>
      <c r="AA49" s="65">
        <f t="shared" si="23"/>
        <v>0.32968395147160845</v>
      </c>
      <c r="AB49" s="65">
        <f t="shared" si="24"/>
        <v>0.58968812080536903</v>
      </c>
      <c r="AC49" s="64">
        <f t="shared" si="25"/>
        <v>29870.181262564052</v>
      </c>
      <c r="AD49" s="66">
        <f t="shared" si="26"/>
        <v>20909.126883794834</v>
      </c>
      <c r="AE49" s="64">
        <f t="shared" si="27"/>
        <v>9924.6</v>
      </c>
      <c r="AF49" s="64">
        <f t="shared" si="28"/>
        <v>10984.526883794833</v>
      </c>
      <c r="AH49" s="67">
        <f t="shared" si="29"/>
        <v>7174.5388031319908</v>
      </c>
      <c r="AI49" s="67">
        <f t="shared" si="30"/>
        <v>-40774.538803131989</v>
      </c>
      <c r="AJ49" s="67">
        <f t="shared" si="31"/>
        <v>-16774.538803131989</v>
      </c>
      <c r="AK49" s="68">
        <f t="shared" si="32"/>
        <v>-16774.538803131989</v>
      </c>
      <c r="AL49" s="68">
        <f t="shared" si="33"/>
        <v>-22774.538803131989</v>
      </c>
      <c r="AM49" s="69">
        <f t="shared" si="34"/>
        <v>-29790.011919337157</v>
      </c>
      <c r="AN49" s="69">
        <f t="shared" si="35"/>
        <v>-5790.0119193371556</v>
      </c>
      <c r="AO49" s="69">
        <f t="shared" si="36"/>
        <v>-5790.0119193371556</v>
      </c>
      <c r="AP49" s="69">
        <f t="shared" si="37"/>
        <v>-11790.011919337156</v>
      </c>
      <c r="AR49" s="23">
        <f t="shared" si="38"/>
        <v>161</v>
      </c>
      <c r="AS49" s="23" t="str">
        <f t="shared" si="39"/>
        <v>W14</v>
      </c>
      <c r="AT49" s="69">
        <f t="shared" si="65"/>
        <v>-19865.411919337155</v>
      </c>
      <c r="AU49" s="69">
        <f t="shared" si="40"/>
        <v>-11790.011919337156</v>
      </c>
      <c r="AV49" t="s">
        <v>426</v>
      </c>
      <c r="AW49" t="s">
        <v>427</v>
      </c>
      <c r="AX49" s="64">
        <f t="shared" si="41"/>
        <v>-29790.011919337157</v>
      </c>
      <c r="AY49" s="64">
        <f t="shared" si="42"/>
        <v>-5790.0119193371556</v>
      </c>
      <c r="AZ49" s="64">
        <f t="shared" si="43"/>
        <v>-5790.0119193371556</v>
      </c>
      <c r="BA49" s="64">
        <f t="shared" si="44"/>
        <v>-11790.011919337156</v>
      </c>
      <c r="BE49" s="23">
        <v>46</v>
      </c>
      <c r="BF49" s="23" t="str">
        <f t="shared" si="45"/>
        <v>W19</v>
      </c>
      <c r="BG49" s="23" t="str">
        <f t="shared" si="46"/>
        <v>Chicago</v>
      </c>
      <c r="BH49" s="23" t="str">
        <f t="shared" si="47"/>
        <v>IL</v>
      </c>
      <c r="BI49" s="69">
        <f t="shared" si="5"/>
        <v>1380000</v>
      </c>
      <c r="BJ49" s="69">
        <f t="shared" si="6"/>
        <v>19823.740283855986</v>
      </c>
      <c r="BK49" s="69">
        <f t="shared" si="7"/>
        <v>5130.9402838559909</v>
      </c>
      <c r="BL49" s="23" t="str">
        <f t="shared" si="8"/>
        <v>NO</v>
      </c>
      <c r="BM49" s="69">
        <f t="shared" si="48"/>
        <v>1366261.3305860006</v>
      </c>
      <c r="BN49" s="69">
        <f t="shared" si="49"/>
        <v>-12869.059716144013</v>
      </c>
      <c r="BO49" s="69">
        <f t="shared" si="50"/>
        <v>11130.940283855991</v>
      </c>
      <c r="BP49" s="69">
        <f t="shared" si="51"/>
        <v>11130.940283855991</v>
      </c>
      <c r="BQ49" s="69">
        <f t="shared" si="52"/>
        <v>5130.9402838559909</v>
      </c>
      <c r="CI49" s="23" t="str">
        <f t="shared" si="61"/>
        <v>W14</v>
      </c>
      <c r="CJ49" s="23" t="str">
        <f t="shared" si="72"/>
        <v>LT</v>
      </c>
      <c r="CK49" s="69">
        <f>G49</f>
        <v>9924.6</v>
      </c>
      <c r="CL49" s="69">
        <f t="shared" si="63"/>
        <v>9924.6</v>
      </c>
      <c r="CM49" s="69">
        <f t="shared" si="64"/>
        <v>9924.6</v>
      </c>
    </row>
    <row r="50" spans="1:91" x14ac:dyDescent="0.25">
      <c r="A50" t="s">
        <v>167</v>
      </c>
      <c r="B50" t="s">
        <v>163</v>
      </c>
      <c r="C50" t="s">
        <v>116</v>
      </c>
      <c r="D50">
        <v>2</v>
      </c>
      <c r="E50">
        <v>1800</v>
      </c>
      <c r="F50">
        <f t="shared" si="12"/>
        <v>0.97299999999999998</v>
      </c>
      <c r="G50" s="61">
        <f t="shared" si="0"/>
        <v>21016.799999999999</v>
      </c>
      <c r="H50">
        <v>349</v>
      </c>
      <c r="I50" s="62">
        <v>0.1507</v>
      </c>
      <c r="J50">
        <v>145</v>
      </c>
      <c r="K50">
        <v>412</v>
      </c>
      <c r="L50">
        <f t="shared" si="73"/>
        <v>267</v>
      </c>
      <c r="M50">
        <f t="shared" si="74"/>
        <v>204</v>
      </c>
      <c r="N50" s="63">
        <f t="shared" si="75"/>
        <v>0.71123595505617987</v>
      </c>
      <c r="O50" s="62">
        <v>0.1507</v>
      </c>
      <c r="P50" s="64">
        <v>100</v>
      </c>
      <c r="Q50" s="65">
        <f t="shared" si="13"/>
        <v>-3.4831460674157294E-2</v>
      </c>
      <c r="R50" s="65">
        <f t="shared" si="14"/>
        <v>0.87816561797752812</v>
      </c>
      <c r="S50" s="64">
        <f t="shared" si="15"/>
        <v>32053.045056179777</v>
      </c>
      <c r="T50" s="66">
        <f t="shared" si="16"/>
        <v>22437.131539325841</v>
      </c>
      <c r="U50" s="61">
        <f t="shared" si="17"/>
        <v>145</v>
      </c>
      <c r="V50" s="64">
        <f t="shared" si="18"/>
        <v>333.75</v>
      </c>
      <c r="W50" s="64">
        <f t="shared" si="19"/>
        <v>111.625</v>
      </c>
      <c r="X50">
        <f t="shared" si="20"/>
        <v>-210.86050037907506</v>
      </c>
      <c r="Y50" s="64">
        <f t="shared" si="21"/>
        <v>235.17044162244125</v>
      </c>
      <c r="Z50" s="64">
        <f t="shared" si="22"/>
        <v>235.17044162244125</v>
      </c>
      <c r="AA50" s="65">
        <f t="shared" si="23"/>
        <v>0.37017360785750186</v>
      </c>
      <c r="AB50" s="65">
        <f t="shared" si="24"/>
        <v>0.55764460674157301</v>
      </c>
      <c r="AC50" s="64">
        <f t="shared" si="25"/>
        <v>47866.657879062732</v>
      </c>
      <c r="AD50" s="66">
        <f t="shared" si="26"/>
        <v>33506.660515343909</v>
      </c>
      <c r="AE50" s="64">
        <f t="shared" si="27"/>
        <v>21016.799999999999</v>
      </c>
      <c r="AF50" s="64">
        <f t="shared" si="28"/>
        <v>12489.860515343909</v>
      </c>
      <c r="AH50" s="67">
        <f t="shared" si="29"/>
        <v>6784.676048689138</v>
      </c>
      <c r="AI50" s="67">
        <f t="shared" si="30"/>
        <v>-40384.676048689136</v>
      </c>
      <c r="AJ50" s="67">
        <f t="shared" si="31"/>
        <v>-16384.676048689136</v>
      </c>
      <c r="AK50" s="68">
        <f t="shared" si="32"/>
        <v>-16384.676048689136</v>
      </c>
      <c r="AL50" s="68">
        <f t="shared" si="33"/>
        <v>-22384.676048689136</v>
      </c>
      <c r="AM50" s="69">
        <f t="shared" si="34"/>
        <v>-27894.815533345227</v>
      </c>
      <c r="AN50" s="69">
        <f t="shared" si="35"/>
        <v>-3894.8155333452269</v>
      </c>
      <c r="AO50" s="69">
        <f t="shared" si="36"/>
        <v>-3894.8155333452269</v>
      </c>
      <c r="AP50" s="69">
        <f t="shared" si="37"/>
        <v>-9894.8155333452269</v>
      </c>
      <c r="AR50" s="23">
        <f t="shared" si="38"/>
        <v>146</v>
      </c>
      <c r="AS50" s="23" t="str">
        <f t="shared" si="39"/>
        <v>W140</v>
      </c>
      <c r="AT50" s="69">
        <f t="shared" si="65"/>
        <v>-6878.0155333452276</v>
      </c>
      <c r="AU50" s="69">
        <f t="shared" si="40"/>
        <v>-9894.8155333452269</v>
      </c>
      <c r="AV50" t="s">
        <v>434</v>
      </c>
      <c r="AW50" t="s">
        <v>435</v>
      </c>
      <c r="AX50" s="64">
        <f t="shared" si="41"/>
        <v>-27894.815533345227</v>
      </c>
      <c r="AY50" s="64">
        <f t="shared" si="42"/>
        <v>-3894.8155333452269</v>
      </c>
      <c r="AZ50" s="64">
        <f t="shared" si="43"/>
        <v>-3894.8155333452269</v>
      </c>
      <c r="BA50" s="64">
        <f t="shared" si="44"/>
        <v>-9894.8155333452269</v>
      </c>
      <c r="BE50" s="23">
        <v>47</v>
      </c>
      <c r="BF50" s="23" t="str">
        <f t="shared" si="45"/>
        <v>W102</v>
      </c>
      <c r="BG50" s="23" t="str">
        <f t="shared" si="46"/>
        <v>Austin</v>
      </c>
      <c r="BH50" s="23" t="str">
        <f t="shared" si="47"/>
        <v>TX</v>
      </c>
      <c r="BI50" s="69">
        <f t="shared" si="5"/>
        <v>1410000</v>
      </c>
      <c r="BJ50" s="69">
        <f t="shared" si="6"/>
        <v>10103.259048932436</v>
      </c>
      <c r="BK50" s="69">
        <f t="shared" si="7"/>
        <v>4751.2590489324357</v>
      </c>
      <c r="BL50" s="23" t="str">
        <f t="shared" si="8"/>
        <v>NO</v>
      </c>
      <c r="BM50" s="69">
        <f t="shared" si="48"/>
        <v>1376364.589634933</v>
      </c>
      <c r="BN50" s="69">
        <f t="shared" si="49"/>
        <v>-13248.740951067564</v>
      </c>
      <c r="BO50" s="69">
        <f t="shared" si="50"/>
        <v>10751.259048932436</v>
      </c>
      <c r="BP50" s="69">
        <f t="shared" si="51"/>
        <v>10751.259048932436</v>
      </c>
      <c r="BQ50" s="69">
        <f t="shared" si="52"/>
        <v>4751.2590489324357</v>
      </c>
      <c r="CI50" s="23" t="str">
        <f t="shared" si="61"/>
        <v>W140</v>
      </c>
      <c r="CJ50" s="23" t="str">
        <f t="shared" si="72"/>
        <v>LT</v>
      </c>
      <c r="CK50" s="69">
        <f>G50</f>
        <v>21016.799999999999</v>
      </c>
      <c r="CL50" s="69">
        <f t="shared" si="63"/>
        <v>21016.799999999999</v>
      </c>
      <c r="CM50" s="69">
        <f t="shared" si="64"/>
        <v>21016.799999999999</v>
      </c>
    </row>
    <row r="51" spans="1:91" x14ac:dyDescent="0.25">
      <c r="A51" t="s">
        <v>168</v>
      </c>
      <c r="B51" t="s">
        <v>169</v>
      </c>
      <c r="C51" t="s">
        <v>107</v>
      </c>
      <c r="D51">
        <v>1</v>
      </c>
      <c r="E51">
        <v>1100</v>
      </c>
      <c r="F51">
        <f t="shared" si="12"/>
        <v>0.97299999999999998</v>
      </c>
      <c r="G51" s="61">
        <f t="shared" si="0"/>
        <v>12843.6</v>
      </c>
      <c r="H51">
        <v>147</v>
      </c>
      <c r="I51" s="62">
        <v>0.6</v>
      </c>
      <c r="J51">
        <v>99</v>
      </c>
      <c r="K51">
        <v>215</v>
      </c>
      <c r="L51">
        <f t="shared" si="73"/>
        <v>116</v>
      </c>
      <c r="M51">
        <f t="shared" si="74"/>
        <v>48</v>
      </c>
      <c r="N51" s="63">
        <f t="shared" si="75"/>
        <v>0.43103448275862077</v>
      </c>
      <c r="O51" s="62">
        <v>0.6</v>
      </c>
      <c r="P51" s="64">
        <v>100</v>
      </c>
      <c r="Q51" s="65">
        <f t="shared" si="13"/>
        <v>0.10689655172413794</v>
      </c>
      <c r="R51" s="65">
        <f t="shared" si="14"/>
        <v>0.76600206896551726</v>
      </c>
      <c r="S51" s="64">
        <f t="shared" si="15"/>
        <v>27959.075517241381</v>
      </c>
      <c r="T51" s="66">
        <f t="shared" si="16"/>
        <v>19571.352862068965</v>
      </c>
      <c r="U51" s="61">
        <f t="shared" si="17"/>
        <v>99</v>
      </c>
      <c r="V51" s="64">
        <f t="shared" si="18"/>
        <v>145</v>
      </c>
      <c r="W51" s="64">
        <f t="shared" si="19"/>
        <v>84.5</v>
      </c>
      <c r="X51">
        <f t="shared" si="20"/>
        <v>-91.609805408137476</v>
      </c>
      <c r="Y51" s="64">
        <f t="shared" si="21"/>
        <v>120.17330048016173</v>
      </c>
      <c r="Z51" s="64">
        <f t="shared" si="22"/>
        <v>120.17330048016173</v>
      </c>
      <c r="AA51" s="65">
        <f t="shared" si="23"/>
        <v>0.24602276193214986</v>
      </c>
      <c r="AB51" s="65">
        <f t="shared" si="24"/>
        <v>0.65589758620689664</v>
      </c>
      <c r="AC51" s="64">
        <f t="shared" si="25"/>
        <v>28769.802864680772</v>
      </c>
      <c r="AD51" s="66">
        <f t="shared" si="26"/>
        <v>20138.86200527654</v>
      </c>
      <c r="AE51" s="64">
        <f t="shared" si="27"/>
        <v>12843.6</v>
      </c>
      <c r="AF51" s="64">
        <f t="shared" si="28"/>
        <v>7295.2620052765396</v>
      </c>
      <c r="AH51" s="67">
        <f t="shared" si="29"/>
        <v>7980.0872988505762</v>
      </c>
      <c r="AI51" s="67">
        <f t="shared" si="30"/>
        <v>-41580.087298850573</v>
      </c>
      <c r="AJ51" s="67">
        <f t="shared" si="31"/>
        <v>-17580.087298850576</v>
      </c>
      <c r="AK51" s="68">
        <f t="shared" si="32"/>
        <v>-17580.087298850576</v>
      </c>
      <c r="AL51" s="68">
        <f t="shared" si="33"/>
        <v>-23580.087298850576</v>
      </c>
      <c r="AM51" s="69">
        <f t="shared" si="34"/>
        <v>-34284.825293574031</v>
      </c>
      <c r="AN51" s="69">
        <f t="shared" si="35"/>
        <v>-10284.825293574037</v>
      </c>
      <c r="AO51" s="69">
        <f t="shared" si="36"/>
        <v>-10284.825293574037</v>
      </c>
      <c r="AP51" s="69">
        <f t="shared" si="37"/>
        <v>-16284.825293574037</v>
      </c>
      <c r="AR51" s="23">
        <f t="shared" si="38"/>
        <v>201</v>
      </c>
      <c r="AS51" s="23" t="str">
        <f t="shared" si="39"/>
        <v>W141</v>
      </c>
      <c r="AT51" s="69">
        <f t="shared" si="65"/>
        <v>-21441.225293574033</v>
      </c>
      <c r="AU51" s="69">
        <f t="shared" si="40"/>
        <v>-16284.825293574037</v>
      </c>
      <c r="AV51" t="s">
        <v>434</v>
      </c>
      <c r="AW51" t="s">
        <v>435</v>
      </c>
      <c r="AX51" s="64">
        <f t="shared" si="41"/>
        <v>-34284.825293574031</v>
      </c>
      <c r="AY51" s="64">
        <f t="shared" si="42"/>
        <v>-10284.825293574037</v>
      </c>
      <c r="AZ51" s="64">
        <f t="shared" si="43"/>
        <v>-10284.825293574037</v>
      </c>
      <c r="BA51" s="64">
        <f t="shared" si="44"/>
        <v>-16284.825293574037</v>
      </c>
      <c r="BE51" s="23">
        <v>48</v>
      </c>
      <c r="BF51" s="23" t="str">
        <f t="shared" si="45"/>
        <v>W177</v>
      </c>
      <c r="BG51" s="23" t="str">
        <f t="shared" si="46"/>
        <v>Omaha</v>
      </c>
      <c r="BH51" s="23" t="str">
        <f t="shared" si="47"/>
        <v>NE</v>
      </c>
      <c r="BI51" s="69">
        <f t="shared" si="5"/>
        <v>1440000</v>
      </c>
      <c r="BJ51" s="69">
        <f t="shared" si="6"/>
        <v>-5141.3549066666674</v>
      </c>
      <c r="BK51" s="69">
        <f t="shared" si="7"/>
        <v>4685.4450933333319</v>
      </c>
      <c r="BL51" s="23" t="str">
        <f t="shared" si="8"/>
        <v>NO</v>
      </c>
      <c r="BM51" s="69">
        <f t="shared" si="48"/>
        <v>1371223.2347282665</v>
      </c>
      <c r="BN51" s="69">
        <f t="shared" si="49"/>
        <v>-13314.554906666668</v>
      </c>
      <c r="BO51" s="69">
        <f t="shared" si="50"/>
        <v>10685.445093333332</v>
      </c>
      <c r="BP51" s="69">
        <f t="shared" si="51"/>
        <v>10685.445093333332</v>
      </c>
      <c r="BQ51" s="69">
        <f t="shared" si="52"/>
        <v>4685.4450933333319</v>
      </c>
      <c r="CI51" s="23" t="str">
        <f t="shared" si="61"/>
        <v>W141</v>
      </c>
      <c r="CJ51" s="23" t="str">
        <f t="shared" si="72"/>
        <v>LT</v>
      </c>
      <c r="CK51" s="69">
        <f>G51</f>
        <v>12843.6</v>
      </c>
      <c r="CL51" s="69">
        <f t="shared" si="63"/>
        <v>12843.6</v>
      </c>
      <c r="CM51" s="69">
        <f t="shared" si="64"/>
        <v>12843.6</v>
      </c>
    </row>
    <row r="52" spans="1:91" x14ac:dyDescent="0.25">
      <c r="A52" t="s">
        <v>170</v>
      </c>
      <c r="B52" t="s">
        <v>169</v>
      </c>
      <c r="C52" t="s">
        <v>107</v>
      </c>
      <c r="D52">
        <v>2</v>
      </c>
      <c r="E52">
        <v>1400</v>
      </c>
      <c r="F52">
        <f t="shared" si="12"/>
        <v>0.97299999999999998</v>
      </c>
      <c r="G52" s="61">
        <f t="shared" si="0"/>
        <v>16346.4</v>
      </c>
      <c r="H52">
        <v>151</v>
      </c>
      <c r="I52" s="62">
        <v>0.52600000000000002</v>
      </c>
      <c r="J52">
        <v>120</v>
      </c>
      <c r="K52">
        <v>188</v>
      </c>
      <c r="L52">
        <f t="shared" si="73"/>
        <v>68</v>
      </c>
      <c r="M52">
        <f t="shared" si="74"/>
        <v>31</v>
      </c>
      <c r="N52" s="63">
        <f t="shared" si="75"/>
        <v>0.46470588235294119</v>
      </c>
      <c r="O52" s="62">
        <v>0.52600000000000002</v>
      </c>
      <c r="P52" s="64">
        <v>100</v>
      </c>
      <c r="Q52" s="65">
        <f t="shared" si="13"/>
        <v>-0.13529411764705881</v>
      </c>
      <c r="R52" s="65">
        <f t="shared" si="14"/>
        <v>0.95767176470588233</v>
      </c>
      <c r="S52" s="64">
        <f t="shared" si="15"/>
        <v>34955.019411764704</v>
      </c>
      <c r="T52" s="66">
        <f t="shared" si="16"/>
        <v>24468.513588235292</v>
      </c>
      <c r="U52" s="61">
        <f t="shared" si="17"/>
        <v>120</v>
      </c>
      <c r="V52" s="64">
        <f t="shared" si="18"/>
        <v>85</v>
      </c>
      <c r="W52" s="64">
        <f t="shared" si="19"/>
        <v>111.5</v>
      </c>
      <c r="X52">
        <f t="shared" si="20"/>
        <v>-53.702299722011624</v>
      </c>
      <c r="Y52" s="64">
        <f t="shared" si="21"/>
        <v>101.42917614354309</v>
      </c>
      <c r="Z52" s="64">
        <f t="shared" si="22"/>
        <v>120</v>
      </c>
      <c r="AA52" s="65">
        <f t="shared" si="23"/>
        <v>0.1</v>
      </c>
      <c r="AB52" s="65">
        <f t="shared" si="24"/>
        <v>0.77146000000000003</v>
      </c>
      <c r="AC52" s="64">
        <f t="shared" si="25"/>
        <v>33789.948000000004</v>
      </c>
      <c r="AD52" s="66">
        <f t="shared" si="26"/>
        <v>23652.963600000003</v>
      </c>
      <c r="AE52" s="64">
        <f t="shared" si="27"/>
        <v>16346.4</v>
      </c>
      <c r="AF52" s="64">
        <f t="shared" si="28"/>
        <v>7306.5636000000031</v>
      </c>
      <c r="AH52" s="67">
        <f t="shared" si="29"/>
        <v>9386.0966666666664</v>
      </c>
      <c r="AI52" s="67">
        <f t="shared" si="30"/>
        <v>-42986.096666666665</v>
      </c>
      <c r="AJ52" s="67">
        <f t="shared" si="31"/>
        <v>-18986.096666666665</v>
      </c>
      <c r="AK52" s="68">
        <f t="shared" si="32"/>
        <v>-18986.096666666665</v>
      </c>
      <c r="AL52" s="68">
        <f t="shared" si="33"/>
        <v>-24986.096666666665</v>
      </c>
      <c r="AM52" s="69">
        <f t="shared" si="34"/>
        <v>-35679.533066666663</v>
      </c>
      <c r="AN52" s="69">
        <f t="shared" si="35"/>
        <v>-11679.533066666661</v>
      </c>
      <c r="AO52" s="69">
        <f t="shared" si="36"/>
        <v>-11679.533066666661</v>
      </c>
      <c r="AP52" s="69">
        <f t="shared" si="37"/>
        <v>-17679.533066666663</v>
      </c>
      <c r="AR52" s="23">
        <f t="shared" si="38"/>
        <v>208</v>
      </c>
      <c r="AS52" s="23" t="str">
        <f t="shared" si="39"/>
        <v>W142</v>
      </c>
      <c r="AT52" s="69">
        <f t="shared" si="65"/>
        <v>-19333.133066666662</v>
      </c>
      <c r="AU52" s="69">
        <f t="shared" si="40"/>
        <v>-17679.533066666663</v>
      </c>
      <c r="AV52" t="s">
        <v>434</v>
      </c>
      <c r="AW52" t="s">
        <v>435</v>
      </c>
      <c r="AX52" s="64">
        <f t="shared" si="41"/>
        <v>-35679.533066666663</v>
      </c>
      <c r="AY52" s="64">
        <f t="shared" si="42"/>
        <v>-11679.533066666661</v>
      </c>
      <c r="AZ52" s="64">
        <f t="shared" si="43"/>
        <v>-11679.533066666661</v>
      </c>
      <c r="BA52" s="64">
        <f t="shared" si="44"/>
        <v>-17679.533066666663</v>
      </c>
      <c r="BE52" s="23">
        <v>49</v>
      </c>
      <c r="BF52" s="23" t="str">
        <f t="shared" si="45"/>
        <v>W31</v>
      </c>
      <c r="BG52" s="23" t="str">
        <f t="shared" si="46"/>
        <v>Chicago</v>
      </c>
      <c r="BH52" s="23" t="str">
        <f t="shared" si="47"/>
        <v>IL</v>
      </c>
      <c r="BI52" s="69">
        <f t="shared" si="5"/>
        <v>1470000</v>
      </c>
      <c r="BJ52" s="69">
        <f t="shared" si="6"/>
        <v>18716.500189707709</v>
      </c>
      <c r="BK52" s="69">
        <f t="shared" si="7"/>
        <v>4607.5001897077091</v>
      </c>
      <c r="BL52" s="23" t="str">
        <f t="shared" si="8"/>
        <v>NO</v>
      </c>
      <c r="BM52" s="69">
        <f t="shared" si="48"/>
        <v>1389939.7349179741</v>
      </c>
      <c r="BN52" s="69">
        <f t="shared" si="49"/>
        <v>-13392.499810292291</v>
      </c>
      <c r="BO52" s="69">
        <f t="shared" si="50"/>
        <v>10607.500189707709</v>
      </c>
      <c r="BP52" s="69">
        <f t="shared" si="51"/>
        <v>10607.500189707709</v>
      </c>
      <c r="BQ52" s="69">
        <f t="shared" si="52"/>
        <v>4607.5001897077091</v>
      </c>
      <c r="CI52" s="23" t="str">
        <f t="shared" si="61"/>
        <v>W142</v>
      </c>
      <c r="CJ52" s="23" t="str">
        <f t="shared" si="72"/>
        <v>LT</v>
      </c>
      <c r="CK52" s="69">
        <f>G52</f>
        <v>16346.4</v>
      </c>
      <c r="CL52" s="69">
        <f t="shared" si="63"/>
        <v>16346.4</v>
      </c>
      <c r="CM52" s="69">
        <f t="shared" si="64"/>
        <v>16346.4</v>
      </c>
    </row>
    <row r="53" spans="1:91" x14ac:dyDescent="0.25">
      <c r="A53" t="s">
        <v>171</v>
      </c>
      <c r="B53" t="s">
        <v>169</v>
      </c>
      <c r="C53" t="s">
        <v>116</v>
      </c>
      <c r="D53">
        <v>1</v>
      </c>
      <c r="E53">
        <v>1300</v>
      </c>
      <c r="F53">
        <f t="shared" si="12"/>
        <v>0.97299999999999998</v>
      </c>
      <c r="G53" s="61">
        <f t="shared" si="0"/>
        <v>15178.8</v>
      </c>
      <c r="H53">
        <v>429</v>
      </c>
      <c r="I53" s="62">
        <v>0.21099999999999999</v>
      </c>
      <c r="J53">
        <v>263</v>
      </c>
      <c r="K53">
        <v>489</v>
      </c>
      <c r="L53">
        <f t="shared" si="73"/>
        <v>226</v>
      </c>
      <c r="M53">
        <f t="shared" si="74"/>
        <v>166</v>
      </c>
      <c r="N53" s="63">
        <f t="shared" si="75"/>
        <v>0.68761061946902657</v>
      </c>
      <c r="O53" s="62">
        <v>0.21099999999999999</v>
      </c>
      <c r="P53" s="64">
        <v>100</v>
      </c>
      <c r="Q53" s="65">
        <f t="shared" si="13"/>
        <v>-0.47699115044247797</v>
      </c>
      <c r="R53" s="65">
        <f t="shared" si="14"/>
        <v>1.228090796460177</v>
      </c>
      <c r="S53" s="64">
        <f t="shared" si="15"/>
        <v>44825.314070796463</v>
      </c>
      <c r="T53" s="66">
        <f t="shared" si="16"/>
        <v>31377.719849557521</v>
      </c>
      <c r="U53" s="61">
        <f t="shared" si="17"/>
        <v>263</v>
      </c>
      <c r="V53" s="64">
        <f t="shared" si="18"/>
        <v>282.5</v>
      </c>
      <c r="W53" s="64">
        <f t="shared" si="19"/>
        <v>234.75</v>
      </c>
      <c r="X53">
        <f t="shared" si="20"/>
        <v>-178.48117260550922</v>
      </c>
      <c r="Y53" s="64">
        <f t="shared" si="21"/>
        <v>269.19108541824613</v>
      </c>
      <c r="Z53" s="64">
        <f t="shared" si="22"/>
        <v>269.19108541824613</v>
      </c>
      <c r="AA53" s="65">
        <f t="shared" si="23"/>
        <v>0.12191534661326064</v>
      </c>
      <c r="AB53" s="65">
        <f t="shared" si="24"/>
        <v>0.75411619469026558</v>
      </c>
      <c r="AC53" s="64">
        <f t="shared" si="25"/>
        <v>74095.495297754751</v>
      </c>
      <c r="AD53" s="66">
        <f t="shared" si="26"/>
        <v>51866.846708428326</v>
      </c>
      <c r="AE53" s="64">
        <f t="shared" si="27"/>
        <v>15178.8</v>
      </c>
      <c r="AF53" s="64">
        <f t="shared" si="28"/>
        <v>36688.04670842833</v>
      </c>
      <c r="AH53" s="67">
        <f t="shared" si="29"/>
        <v>9175.0803687315656</v>
      </c>
      <c r="AI53" s="67">
        <f t="shared" si="30"/>
        <v>-42775.080368731564</v>
      </c>
      <c r="AJ53" s="67">
        <f t="shared" si="31"/>
        <v>-18775.080368731564</v>
      </c>
      <c r="AK53" s="68">
        <f t="shared" si="32"/>
        <v>-18775.080368731564</v>
      </c>
      <c r="AL53" s="68">
        <f t="shared" si="33"/>
        <v>-24775.080368731564</v>
      </c>
      <c r="AM53" s="69">
        <f t="shared" si="34"/>
        <v>-6087.0336603032338</v>
      </c>
      <c r="AN53" s="69">
        <f t="shared" si="35"/>
        <v>17912.966339696766</v>
      </c>
      <c r="AO53" s="69">
        <f t="shared" si="36"/>
        <v>17912.966339696766</v>
      </c>
      <c r="AP53" s="69">
        <f t="shared" si="37"/>
        <v>11912.966339696766</v>
      </c>
      <c r="AR53" s="23">
        <f t="shared" si="38"/>
        <v>31</v>
      </c>
      <c r="AS53" s="23" t="str">
        <f t="shared" si="39"/>
        <v>W143</v>
      </c>
      <c r="AT53" s="69">
        <f t="shared" si="65"/>
        <v>9091.7663396967619</v>
      </c>
      <c r="AU53" s="69">
        <f t="shared" si="40"/>
        <v>11912.966339696766</v>
      </c>
      <c r="AV53" t="s">
        <v>434</v>
      </c>
      <c r="AW53" t="s">
        <v>435</v>
      </c>
      <c r="AX53" s="64">
        <f t="shared" si="41"/>
        <v>-6087.0336603032338</v>
      </c>
      <c r="AY53" s="64">
        <f t="shared" si="42"/>
        <v>17912.966339696766</v>
      </c>
      <c r="AZ53" s="64">
        <f t="shared" si="43"/>
        <v>17912.966339696766</v>
      </c>
      <c r="BA53" s="64">
        <f t="shared" si="44"/>
        <v>11912.966339696766</v>
      </c>
      <c r="BE53" s="23">
        <v>50</v>
      </c>
      <c r="BF53" s="23" t="str">
        <f t="shared" si="45"/>
        <v>W189</v>
      </c>
      <c r="BG53" s="23" t="str">
        <f t="shared" si="46"/>
        <v>San Diego</v>
      </c>
      <c r="BH53" s="23" t="str">
        <f t="shared" si="47"/>
        <v>CA</v>
      </c>
      <c r="BI53" s="69">
        <f t="shared" si="5"/>
        <v>1500000</v>
      </c>
      <c r="BJ53" s="69">
        <f t="shared" si="6"/>
        <v>-2918.4793897352865</v>
      </c>
      <c r="BK53" s="69">
        <f t="shared" si="7"/>
        <v>4573.120610264712</v>
      </c>
      <c r="BL53" s="23" t="str">
        <f t="shared" si="8"/>
        <v>NO</v>
      </c>
      <c r="BM53" s="69">
        <f t="shared" si="48"/>
        <v>1387021.2555282388</v>
      </c>
      <c r="BN53" s="69">
        <f t="shared" si="49"/>
        <v>-13426.879389735288</v>
      </c>
      <c r="BO53" s="69">
        <f t="shared" si="50"/>
        <v>10573.120610264712</v>
      </c>
      <c r="BP53" s="69">
        <f t="shared" si="51"/>
        <v>10573.120610264712</v>
      </c>
      <c r="BQ53" s="69">
        <f t="shared" si="52"/>
        <v>4573.120610264712</v>
      </c>
      <c r="CI53" s="23" t="str">
        <f t="shared" si="61"/>
        <v>W143</v>
      </c>
      <c r="CJ53" s="23" t="str">
        <f t="shared" si="72"/>
        <v>LT</v>
      </c>
      <c r="CK53" s="69">
        <f>G53</f>
        <v>15178.8</v>
      </c>
      <c r="CL53" s="69">
        <f t="shared" si="63"/>
        <v>15178.8</v>
      </c>
      <c r="CM53" s="69">
        <f t="shared" si="64"/>
        <v>15178.8</v>
      </c>
    </row>
    <row r="54" spans="1:91" x14ac:dyDescent="0.25">
      <c r="A54" t="s">
        <v>172</v>
      </c>
      <c r="B54" t="s">
        <v>169</v>
      </c>
      <c r="C54" t="s">
        <v>116</v>
      </c>
      <c r="D54">
        <v>2</v>
      </c>
      <c r="E54">
        <v>1900</v>
      </c>
      <c r="F54">
        <f t="shared" si="12"/>
        <v>0.97299999999999998</v>
      </c>
      <c r="G54" s="61">
        <f t="shared" si="0"/>
        <v>22184.399999999998</v>
      </c>
      <c r="H54">
        <v>441</v>
      </c>
      <c r="I54" s="62">
        <v>0.33150000000000002</v>
      </c>
      <c r="J54">
        <v>335</v>
      </c>
      <c r="K54">
        <v>502</v>
      </c>
      <c r="L54">
        <f t="shared" si="73"/>
        <v>167</v>
      </c>
      <c r="M54">
        <f t="shared" si="74"/>
        <v>106</v>
      </c>
      <c r="N54" s="63">
        <f t="shared" si="75"/>
        <v>0.60778443113772462</v>
      </c>
      <c r="O54" s="62">
        <v>0.33150000000000002</v>
      </c>
      <c r="P54" s="64">
        <v>100</v>
      </c>
      <c r="Q54" s="65">
        <f t="shared" si="13"/>
        <v>-1.0257485029940119</v>
      </c>
      <c r="R54" s="65">
        <f t="shared" si="14"/>
        <v>1.6623773652694611</v>
      </c>
      <c r="S54" s="64">
        <f t="shared" si="15"/>
        <v>60676.773832335333</v>
      </c>
      <c r="T54" s="66">
        <f t="shared" si="16"/>
        <v>42473.741682634733</v>
      </c>
      <c r="U54" s="61">
        <f t="shared" si="17"/>
        <v>335</v>
      </c>
      <c r="V54" s="64">
        <f t="shared" si="18"/>
        <v>208.75</v>
      </c>
      <c r="W54" s="64">
        <f t="shared" si="19"/>
        <v>314.125</v>
      </c>
      <c r="X54">
        <f t="shared" si="20"/>
        <v>-131.88653019964619</v>
      </c>
      <c r="Y54" s="64">
        <f t="shared" si="21"/>
        <v>269.24518258781899</v>
      </c>
      <c r="Z54" s="64">
        <f t="shared" si="22"/>
        <v>335</v>
      </c>
      <c r="AA54" s="65">
        <f t="shared" si="23"/>
        <v>0.1</v>
      </c>
      <c r="AB54" s="65">
        <f t="shared" si="24"/>
        <v>0.77146000000000003</v>
      </c>
      <c r="AC54" s="64">
        <f t="shared" si="25"/>
        <v>94330.271500000003</v>
      </c>
      <c r="AD54" s="66">
        <f t="shared" si="26"/>
        <v>66031.190050000005</v>
      </c>
      <c r="AE54" s="64">
        <f t="shared" si="27"/>
        <v>22184.399999999998</v>
      </c>
      <c r="AF54" s="64">
        <f t="shared" si="28"/>
        <v>43846.790050000011</v>
      </c>
      <c r="AH54" s="67">
        <f t="shared" si="29"/>
        <v>9386.0966666666664</v>
      </c>
      <c r="AI54" s="67">
        <f t="shared" si="30"/>
        <v>-42986.096666666665</v>
      </c>
      <c r="AJ54" s="67">
        <f t="shared" si="31"/>
        <v>-18986.096666666665</v>
      </c>
      <c r="AK54" s="68">
        <f t="shared" si="32"/>
        <v>-18986.096666666665</v>
      </c>
      <c r="AL54" s="68">
        <f t="shared" si="33"/>
        <v>-24986.096666666665</v>
      </c>
      <c r="AM54" s="69">
        <f t="shared" si="34"/>
        <v>860.69338333334599</v>
      </c>
      <c r="AN54" s="69">
        <f t="shared" si="35"/>
        <v>24860.693383333346</v>
      </c>
      <c r="AO54" s="69">
        <f t="shared" si="36"/>
        <v>24860.693383333346</v>
      </c>
      <c r="AP54" s="69">
        <f t="shared" si="37"/>
        <v>18860.693383333346</v>
      </c>
      <c r="AR54" s="23">
        <f t="shared" si="38"/>
        <v>21</v>
      </c>
      <c r="AS54" s="23" t="str">
        <f t="shared" si="39"/>
        <v>W144</v>
      </c>
      <c r="AT54" s="69">
        <f t="shared" si="65"/>
        <v>23045.09338333334</v>
      </c>
      <c r="AU54" s="69">
        <f t="shared" si="40"/>
        <v>18860.693383333346</v>
      </c>
      <c r="AV54" t="s">
        <v>434</v>
      </c>
      <c r="AW54" t="s">
        <v>435</v>
      </c>
      <c r="AX54" s="64">
        <f t="shared" si="41"/>
        <v>860.69338333334599</v>
      </c>
      <c r="AY54" s="64">
        <f t="shared" si="42"/>
        <v>24860.693383333346</v>
      </c>
      <c r="AZ54" s="64">
        <f t="shared" si="43"/>
        <v>24860.693383333346</v>
      </c>
      <c r="BA54" s="64">
        <f t="shared" si="44"/>
        <v>18860.693383333346</v>
      </c>
      <c r="BE54" s="23">
        <v>51</v>
      </c>
      <c r="BF54" s="23" t="str">
        <f t="shared" si="45"/>
        <v>W195</v>
      </c>
      <c r="BG54" s="23" t="str">
        <f t="shared" si="46"/>
        <v>San Diego</v>
      </c>
      <c r="BH54" s="23" t="str">
        <f t="shared" si="47"/>
        <v>CA</v>
      </c>
      <c r="BI54" s="69">
        <f t="shared" si="5"/>
        <v>1530000</v>
      </c>
      <c r="BJ54" s="69">
        <f t="shared" si="6"/>
        <v>5780.3794790985412</v>
      </c>
      <c r="BK54" s="69">
        <f t="shared" si="7"/>
        <v>3931.1794790985441</v>
      </c>
      <c r="BL54" s="23" t="str">
        <f t="shared" si="8"/>
        <v>NO</v>
      </c>
      <c r="BM54" s="69">
        <f t="shared" si="48"/>
        <v>1392801.6350073374</v>
      </c>
      <c r="BN54" s="69">
        <f t="shared" si="49"/>
        <v>-14068.82052090146</v>
      </c>
      <c r="BO54" s="69">
        <f t="shared" si="50"/>
        <v>9931.1794790985441</v>
      </c>
      <c r="BP54" s="69">
        <f t="shared" si="51"/>
        <v>9931.1794790985441</v>
      </c>
      <c r="BQ54" s="69">
        <f t="shared" si="52"/>
        <v>3931.1794790985441</v>
      </c>
      <c r="CI54" s="23" t="str">
        <f t="shared" si="61"/>
        <v>W144</v>
      </c>
      <c r="CJ54" s="23" t="str">
        <f t="shared" si="72"/>
        <v>LT</v>
      </c>
      <c r="CK54" s="69">
        <f>G54</f>
        <v>22184.399999999998</v>
      </c>
      <c r="CL54" s="69">
        <f t="shared" si="63"/>
        <v>22184.399999999998</v>
      </c>
      <c r="CM54" s="69">
        <f t="shared" si="64"/>
        <v>22184.399999999998</v>
      </c>
    </row>
    <row r="55" spans="1:91" x14ac:dyDescent="0.25">
      <c r="A55" t="s">
        <v>173</v>
      </c>
      <c r="B55" t="s">
        <v>174</v>
      </c>
      <c r="C55" t="s">
        <v>107</v>
      </c>
      <c r="D55">
        <v>1</v>
      </c>
      <c r="E55">
        <v>900</v>
      </c>
      <c r="F55">
        <f t="shared" si="12"/>
        <v>0.97299999999999998</v>
      </c>
      <c r="G55" s="61">
        <f t="shared" si="0"/>
        <v>10508.4</v>
      </c>
      <c r="H55">
        <v>144</v>
      </c>
      <c r="I55" s="62">
        <v>0.32879999999999998</v>
      </c>
      <c r="J55">
        <v>98</v>
      </c>
      <c r="K55">
        <v>195</v>
      </c>
      <c r="L55">
        <f t="shared" si="73"/>
        <v>97</v>
      </c>
      <c r="M55">
        <f t="shared" si="74"/>
        <v>46</v>
      </c>
      <c r="N55" s="63">
        <f t="shared" si="75"/>
        <v>0.47938144329896915</v>
      </c>
      <c r="O55" s="62">
        <v>0.32879999999999998</v>
      </c>
      <c r="P55" s="64">
        <v>100</v>
      </c>
      <c r="Q55" s="65">
        <f t="shared" si="13"/>
        <v>0.11649484536082474</v>
      </c>
      <c r="R55" s="65">
        <f t="shared" si="14"/>
        <v>0.75840597938144327</v>
      </c>
      <c r="S55" s="64">
        <f t="shared" si="15"/>
        <v>27681.818247422678</v>
      </c>
      <c r="T55" s="66">
        <f t="shared" si="16"/>
        <v>19377.272773195873</v>
      </c>
      <c r="U55" s="61">
        <f t="shared" si="17"/>
        <v>98</v>
      </c>
      <c r="V55" s="64">
        <f t="shared" si="18"/>
        <v>121.25</v>
      </c>
      <c r="W55" s="64">
        <f t="shared" si="19"/>
        <v>85.875</v>
      </c>
      <c r="X55">
        <f t="shared" si="20"/>
        <v>-76.604751074045993</v>
      </c>
      <c r="Y55" s="64">
        <f t="shared" si="21"/>
        <v>108.09750126358351</v>
      </c>
      <c r="Z55" s="64">
        <f t="shared" si="22"/>
        <v>108.09750126358351</v>
      </c>
      <c r="AA55" s="65">
        <f t="shared" si="23"/>
        <v>0.18327836093677122</v>
      </c>
      <c r="AB55" s="65">
        <f t="shared" si="24"/>
        <v>0.70555350515463933</v>
      </c>
      <c r="AC55" s="64">
        <f t="shared" si="25"/>
        <v>27838.028383967478</v>
      </c>
      <c r="AD55" s="66">
        <f t="shared" si="26"/>
        <v>19486.619868777234</v>
      </c>
      <c r="AE55" s="64">
        <f t="shared" si="27"/>
        <v>10508.4</v>
      </c>
      <c r="AF55" s="64">
        <f t="shared" si="28"/>
        <v>8978.2198687772343</v>
      </c>
      <c r="AH55" s="67">
        <f t="shared" si="29"/>
        <v>8584.2343127147778</v>
      </c>
      <c r="AI55" s="67">
        <f t="shared" si="30"/>
        <v>-42184.234312714776</v>
      </c>
      <c r="AJ55" s="67">
        <f t="shared" si="31"/>
        <v>-18184.234312714776</v>
      </c>
      <c r="AK55" s="68">
        <f t="shared" si="32"/>
        <v>-18184.234312714776</v>
      </c>
      <c r="AL55" s="68">
        <f t="shared" si="33"/>
        <v>-24184.234312714776</v>
      </c>
      <c r="AM55" s="69">
        <f t="shared" si="34"/>
        <v>-33206.014443937544</v>
      </c>
      <c r="AN55" s="69">
        <f t="shared" si="35"/>
        <v>-9206.0144439375417</v>
      </c>
      <c r="AO55" s="69">
        <f t="shared" si="36"/>
        <v>-9206.0144439375417</v>
      </c>
      <c r="AP55" s="69">
        <f t="shared" si="37"/>
        <v>-15206.014443937542</v>
      </c>
      <c r="AR55" s="23">
        <f t="shared" si="38"/>
        <v>192</v>
      </c>
      <c r="AS55" s="23" t="str">
        <f t="shared" si="39"/>
        <v>W145</v>
      </c>
      <c r="AT55" s="69">
        <f t="shared" si="65"/>
        <v>-22697.614443937542</v>
      </c>
      <c r="AU55" s="69">
        <f t="shared" si="40"/>
        <v>-15206.014443937542</v>
      </c>
      <c r="AV55" t="s">
        <v>434</v>
      </c>
      <c r="AW55" t="s">
        <v>435</v>
      </c>
      <c r="AX55" s="64">
        <f t="shared" si="41"/>
        <v>-33206.014443937544</v>
      </c>
      <c r="AY55" s="64">
        <f t="shared" si="42"/>
        <v>-9206.0144439375417</v>
      </c>
      <c r="AZ55" s="64">
        <f t="shared" si="43"/>
        <v>-9206.0144439375417</v>
      </c>
      <c r="BA55" s="64">
        <f t="shared" si="44"/>
        <v>-15206.014443937542</v>
      </c>
      <c r="BE55" s="23">
        <v>52</v>
      </c>
      <c r="BF55" s="23" t="str">
        <f t="shared" si="45"/>
        <v>W101</v>
      </c>
      <c r="BG55" s="23" t="str">
        <f t="shared" si="46"/>
        <v>Austin</v>
      </c>
      <c r="BH55" s="23" t="str">
        <f t="shared" si="47"/>
        <v>TX</v>
      </c>
      <c r="BI55" s="69">
        <f t="shared" si="5"/>
        <v>1560000</v>
      </c>
      <c r="BJ55" s="69">
        <f t="shared" si="6"/>
        <v>2243.4709605603712</v>
      </c>
      <c r="BK55" s="69">
        <f t="shared" si="7"/>
        <v>3897.0709605603734</v>
      </c>
      <c r="BL55" s="23" t="str">
        <f t="shared" si="8"/>
        <v>NO</v>
      </c>
      <c r="BM55" s="69">
        <f t="shared" si="48"/>
        <v>1395045.1059678979</v>
      </c>
      <c r="BN55" s="69">
        <f t="shared" si="49"/>
        <v>-14102.92903943963</v>
      </c>
      <c r="BO55" s="69">
        <f t="shared" si="50"/>
        <v>9897.0709605603734</v>
      </c>
      <c r="BP55" s="69">
        <f t="shared" si="51"/>
        <v>9897.0709605603734</v>
      </c>
      <c r="BQ55" s="69">
        <f t="shared" si="52"/>
        <v>3897.0709605603734</v>
      </c>
      <c r="CI55" s="23" t="str">
        <f t="shared" si="61"/>
        <v>W145</v>
      </c>
      <c r="CJ55" s="23" t="str">
        <f t="shared" si="72"/>
        <v>LT</v>
      </c>
      <c r="CK55" s="69">
        <f>G55</f>
        <v>10508.4</v>
      </c>
      <c r="CL55" s="69">
        <f t="shared" si="63"/>
        <v>10508.4</v>
      </c>
      <c r="CM55" s="69">
        <f t="shared" si="64"/>
        <v>10508.4</v>
      </c>
    </row>
    <row r="56" spans="1:91" x14ac:dyDescent="0.25">
      <c r="A56" t="s">
        <v>175</v>
      </c>
      <c r="B56" t="s">
        <v>174</v>
      </c>
      <c r="C56" t="s">
        <v>107</v>
      </c>
      <c r="D56">
        <v>2</v>
      </c>
      <c r="E56">
        <v>1400</v>
      </c>
      <c r="F56">
        <f t="shared" si="12"/>
        <v>0.97299999999999998</v>
      </c>
      <c r="G56" s="61">
        <f t="shared" si="0"/>
        <v>16346.4</v>
      </c>
      <c r="H56">
        <v>136</v>
      </c>
      <c r="I56" s="62">
        <v>0.61919999999999997</v>
      </c>
      <c r="J56">
        <v>77</v>
      </c>
      <c r="K56">
        <v>260</v>
      </c>
      <c r="L56">
        <f t="shared" si="73"/>
        <v>183</v>
      </c>
      <c r="M56">
        <f t="shared" si="74"/>
        <v>59</v>
      </c>
      <c r="N56" s="63">
        <f t="shared" si="75"/>
        <v>0.35792349726775963</v>
      </c>
      <c r="O56" s="62">
        <v>0.61919999999999997</v>
      </c>
      <c r="P56" s="64">
        <v>100</v>
      </c>
      <c r="Q56" s="65">
        <f t="shared" si="13"/>
        <v>0.20054644808743172</v>
      </c>
      <c r="R56" s="65">
        <f t="shared" si="14"/>
        <v>0.6918875409836065</v>
      </c>
      <c r="S56" s="64">
        <f t="shared" si="15"/>
        <v>25253.895245901636</v>
      </c>
      <c r="T56" s="66">
        <f t="shared" si="16"/>
        <v>17677.726672131143</v>
      </c>
      <c r="U56" s="61">
        <f t="shared" si="17"/>
        <v>77</v>
      </c>
      <c r="V56" s="64">
        <f t="shared" si="18"/>
        <v>228.75</v>
      </c>
      <c r="W56" s="64">
        <f t="shared" si="19"/>
        <v>54.125</v>
      </c>
      <c r="X56">
        <f t="shared" si="20"/>
        <v>-144.52236542835482</v>
      </c>
      <c r="Y56" s="64">
        <f t="shared" si="21"/>
        <v>149.99322403335862</v>
      </c>
      <c r="Z56" s="64">
        <f t="shared" si="22"/>
        <v>149.99322403335862</v>
      </c>
      <c r="AA56" s="65">
        <f t="shared" si="23"/>
        <v>0.4190960613480158</v>
      </c>
      <c r="AB56" s="65">
        <f t="shared" si="24"/>
        <v>0.51892737704918024</v>
      </c>
      <c r="AC56" s="64">
        <f t="shared" si="25"/>
        <v>28409.990467815009</v>
      </c>
      <c r="AD56" s="66">
        <f t="shared" si="26"/>
        <v>19886.993327470504</v>
      </c>
      <c r="AE56" s="64">
        <f t="shared" si="27"/>
        <v>16346.4</v>
      </c>
      <c r="AF56" s="64">
        <f t="shared" si="28"/>
        <v>3540.5933274705039</v>
      </c>
      <c r="AH56" s="67">
        <f t="shared" si="29"/>
        <v>6313.6164207650272</v>
      </c>
      <c r="AI56" s="67">
        <f t="shared" si="30"/>
        <v>-39913.616420765029</v>
      </c>
      <c r="AJ56" s="67">
        <f t="shared" si="31"/>
        <v>-15913.616420765027</v>
      </c>
      <c r="AK56" s="68">
        <f t="shared" si="32"/>
        <v>-15913.616420765027</v>
      </c>
      <c r="AL56" s="68">
        <f t="shared" si="33"/>
        <v>-21913.616420765029</v>
      </c>
      <c r="AM56" s="69">
        <f t="shared" si="34"/>
        <v>-36373.023093294527</v>
      </c>
      <c r="AN56" s="69">
        <f t="shared" si="35"/>
        <v>-12373.023093294523</v>
      </c>
      <c r="AO56" s="69">
        <f t="shared" si="36"/>
        <v>-12373.023093294523</v>
      </c>
      <c r="AP56" s="69">
        <f t="shared" si="37"/>
        <v>-18373.023093294527</v>
      </c>
      <c r="AR56" s="23">
        <f t="shared" si="38"/>
        <v>215</v>
      </c>
      <c r="AS56" s="23" t="str">
        <f t="shared" si="39"/>
        <v>W146</v>
      </c>
      <c r="AT56" s="69">
        <f t="shared" si="65"/>
        <v>-20026.623093294525</v>
      </c>
      <c r="AU56" s="69">
        <f t="shared" si="40"/>
        <v>-18373.023093294527</v>
      </c>
      <c r="AV56" t="s">
        <v>434</v>
      </c>
      <c r="AW56" t="s">
        <v>435</v>
      </c>
      <c r="AX56" s="64">
        <f t="shared" si="41"/>
        <v>-36373.023093294527</v>
      </c>
      <c r="AY56" s="64">
        <f t="shared" si="42"/>
        <v>-12373.023093294523</v>
      </c>
      <c r="AZ56" s="64">
        <f t="shared" si="43"/>
        <v>-12373.023093294523</v>
      </c>
      <c r="BA56" s="64">
        <f t="shared" si="44"/>
        <v>-18373.023093294527</v>
      </c>
      <c r="BE56" s="23">
        <v>53</v>
      </c>
      <c r="BF56" s="23" t="str">
        <f t="shared" si="45"/>
        <v>W117</v>
      </c>
      <c r="BG56" s="23" t="str">
        <f t="shared" si="46"/>
        <v>Austin</v>
      </c>
      <c r="BH56" s="23" t="str">
        <f t="shared" si="47"/>
        <v>TX</v>
      </c>
      <c r="BI56" s="69">
        <f t="shared" si="5"/>
        <v>1590000</v>
      </c>
      <c r="BJ56" s="69">
        <f t="shared" si="6"/>
        <v>-2435.7613932427412</v>
      </c>
      <c r="BK56" s="69">
        <f t="shared" si="7"/>
        <v>3888.2386067572552</v>
      </c>
      <c r="BL56" s="23" t="str">
        <f t="shared" si="8"/>
        <v>NO</v>
      </c>
      <c r="BM56" s="69">
        <f t="shared" si="48"/>
        <v>1392609.3445746552</v>
      </c>
      <c r="BN56" s="69">
        <f t="shared" si="49"/>
        <v>-14111.761393242741</v>
      </c>
      <c r="BO56" s="69">
        <f t="shared" si="50"/>
        <v>9888.2386067572552</v>
      </c>
      <c r="BP56" s="69">
        <f t="shared" si="51"/>
        <v>9888.2386067572552</v>
      </c>
      <c r="BQ56" s="69">
        <f t="shared" si="52"/>
        <v>3888.2386067572552</v>
      </c>
      <c r="CI56" s="23" t="str">
        <f t="shared" si="61"/>
        <v>W146</v>
      </c>
      <c r="CJ56" s="23" t="str">
        <f t="shared" si="72"/>
        <v>LT</v>
      </c>
      <c r="CK56" s="69">
        <f>G56</f>
        <v>16346.4</v>
      </c>
      <c r="CL56" s="69">
        <f t="shared" si="63"/>
        <v>16346.4</v>
      </c>
      <c r="CM56" s="69">
        <f t="shared" si="64"/>
        <v>16346.4</v>
      </c>
    </row>
    <row r="57" spans="1:91" x14ac:dyDescent="0.25">
      <c r="A57" t="s">
        <v>176</v>
      </c>
      <c r="B57" t="s">
        <v>174</v>
      </c>
      <c r="C57" t="s">
        <v>116</v>
      </c>
      <c r="D57">
        <v>1</v>
      </c>
      <c r="E57">
        <v>1400</v>
      </c>
      <c r="F57">
        <f t="shared" si="12"/>
        <v>0.97299999999999998</v>
      </c>
      <c r="G57" s="61">
        <f t="shared" si="0"/>
        <v>16346.4</v>
      </c>
      <c r="H57">
        <v>305</v>
      </c>
      <c r="I57" s="62">
        <v>0.2712</v>
      </c>
      <c r="J57">
        <v>173</v>
      </c>
      <c r="K57">
        <v>322</v>
      </c>
      <c r="L57">
        <f t="shared" si="73"/>
        <v>149</v>
      </c>
      <c r="M57">
        <f t="shared" si="74"/>
        <v>132</v>
      </c>
      <c r="N57" s="63">
        <f t="shared" si="75"/>
        <v>0.8087248322147651</v>
      </c>
      <c r="O57" s="62">
        <v>0.2712</v>
      </c>
      <c r="P57" s="64">
        <v>100</v>
      </c>
      <c r="Q57" s="65">
        <f t="shared" si="13"/>
        <v>-0.29194630872483229</v>
      </c>
      <c r="R57" s="65">
        <f t="shared" si="14"/>
        <v>1.0816463087248323</v>
      </c>
      <c r="S57" s="64">
        <f t="shared" si="15"/>
        <v>39480.090268456377</v>
      </c>
      <c r="T57" s="66">
        <f t="shared" si="16"/>
        <v>27636.063187919463</v>
      </c>
      <c r="U57" s="61">
        <f t="shared" si="17"/>
        <v>173</v>
      </c>
      <c r="V57" s="64">
        <f t="shared" si="18"/>
        <v>186.25</v>
      </c>
      <c r="W57" s="64">
        <f t="shared" si="19"/>
        <v>154.375</v>
      </c>
      <c r="X57">
        <f t="shared" si="20"/>
        <v>-117.67121556734901</v>
      </c>
      <c r="Y57" s="64">
        <f t="shared" si="21"/>
        <v>177.27863596158707</v>
      </c>
      <c r="Z57" s="64">
        <f t="shared" si="22"/>
        <v>177.27863596158707</v>
      </c>
      <c r="AA57" s="65">
        <f t="shared" si="23"/>
        <v>0.12297254207563528</v>
      </c>
      <c r="AB57" s="65">
        <f t="shared" si="24"/>
        <v>0.75327953020134231</v>
      </c>
      <c r="AC57" s="64">
        <f t="shared" si="25"/>
        <v>48742.234178335872</v>
      </c>
      <c r="AD57" s="66">
        <f t="shared" si="26"/>
        <v>34119.563924835107</v>
      </c>
      <c r="AE57" s="64">
        <f t="shared" si="27"/>
        <v>16346.4</v>
      </c>
      <c r="AF57" s="64">
        <f t="shared" si="28"/>
        <v>17773.163924835106</v>
      </c>
      <c r="AH57" s="67">
        <f t="shared" si="29"/>
        <v>9164.9009507829978</v>
      </c>
      <c r="AI57" s="67">
        <f t="shared" si="30"/>
        <v>-42764.900950782998</v>
      </c>
      <c r="AJ57" s="67">
        <f t="shared" si="31"/>
        <v>-18764.900950782998</v>
      </c>
      <c r="AK57" s="68">
        <f t="shared" si="32"/>
        <v>-18764.900950782998</v>
      </c>
      <c r="AL57" s="68">
        <f t="shared" si="33"/>
        <v>-24764.900950782998</v>
      </c>
      <c r="AM57" s="69">
        <f t="shared" si="34"/>
        <v>-24991.737025947892</v>
      </c>
      <c r="AN57" s="69">
        <f t="shared" si="35"/>
        <v>-991.73702594789211</v>
      </c>
      <c r="AO57" s="69">
        <f t="shared" si="36"/>
        <v>-991.73702594789211</v>
      </c>
      <c r="AP57" s="69">
        <f t="shared" si="37"/>
        <v>-6991.7370259478921</v>
      </c>
      <c r="AR57" s="23">
        <f t="shared" si="38"/>
        <v>125</v>
      </c>
      <c r="AS57" s="23" t="str">
        <f t="shared" si="39"/>
        <v>W147</v>
      </c>
      <c r="AT57" s="69">
        <f t="shared" si="65"/>
        <v>-8645.3370259478907</v>
      </c>
      <c r="AU57" s="69">
        <f t="shared" si="40"/>
        <v>-6991.7370259478921</v>
      </c>
      <c r="AV57" t="s">
        <v>434</v>
      </c>
      <c r="AW57" t="s">
        <v>435</v>
      </c>
      <c r="AX57" s="64">
        <f t="shared" si="41"/>
        <v>-24991.737025947892</v>
      </c>
      <c r="AY57" s="64">
        <f t="shared" si="42"/>
        <v>-991.73702594789211</v>
      </c>
      <c r="AZ57" s="64">
        <f t="shared" si="43"/>
        <v>-991.73702594789211</v>
      </c>
      <c r="BA57" s="64">
        <f t="shared" si="44"/>
        <v>-6991.7370259478921</v>
      </c>
      <c r="BE57" s="23">
        <v>54</v>
      </c>
      <c r="BF57" s="23" t="str">
        <f t="shared" si="45"/>
        <v>W35</v>
      </c>
      <c r="BG57" s="23" t="str">
        <f t="shared" si="46"/>
        <v>Chicago</v>
      </c>
      <c r="BH57" s="23" t="str">
        <f t="shared" si="47"/>
        <v>IL</v>
      </c>
      <c r="BI57" s="69">
        <f t="shared" si="5"/>
        <v>1620000</v>
      </c>
      <c r="BJ57" s="69">
        <f t="shared" si="6"/>
        <v>20056.994415571644</v>
      </c>
      <c r="BK57" s="69">
        <f t="shared" si="7"/>
        <v>3612.7944155716432</v>
      </c>
      <c r="BL57" s="23" t="str">
        <f t="shared" si="8"/>
        <v>NO</v>
      </c>
      <c r="BM57" s="69">
        <f t="shared" si="48"/>
        <v>1412666.3389902269</v>
      </c>
      <c r="BN57" s="69">
        <f t="shared" si="49"/>
        <v>-14387.205584428353</v>
      </c>
      <c r="BO57" s="69">
        <f t="shared" si="50"/>
        <v>9612.7944155716432</v>
      </c>
      <c r="BP57" s="69">
        <f t="shared" si="51"/>
        <v>9612.7944155716432</v>
      </c>
      <c r="BQ57" s="69">
        <f t="shared" si="52"/>
        <v>3612.7944155716432</v>
      </c>
      <c r="CI57" s="23" t="str">
        <f t="shared" si="61"/>
        <v>W147</v>
      </c>
      <c r="CJ57" s="23" t="str">
        <f t="shared" si="72"/>
        <v>LT</v>
      </c>
      <c r="CK57" s="69">
        <f>G57</f>
        <v>16346.4</v>
      </c>
      <c r="CL57" s="69">
        <f t="shared" si="63"/>
        <v>16346.4</v>
      </c>
      <c r="CM57" s="69">
        <f t="shared" si="64"/>
        <v>16346.4</v>
      </c>
    </row>
    <row r="58" spans="1:91" x14ac:dyDescent="0.25">
      <c r="A58" t="s">
        <v>177</v>
      </c>
      <c r="B58" t="s">
        <v>174</v>
      </c>
      <c r="C58" t="s">
        <v>116</v>
      </c>
      <c r="D58">
        <v>2</v>
      </c>
      <c r="E58">
        <v>1700</v>
      </c>
      <c r="F58">
        <f t="shared" si="12"/>
        <v>0.97299999999999998</v>
      </c>
      <c r="G58" s="61">
        <f t="shared" si="0"/>
        <v>19849.2</v>
      </c>
      <c r="H58">
        <v>425</v>
      </c>
      <c r="I58" s="62">
        <v>0.32879999999999998</v>
      </c>
      <c r="J58">
        <v>176</v>
      </c>
      <c r="K58">
        <v>469</v>
      </c>
      <c r="L58">
        <f t="shared" si="73"/>
        <v>293</v>
      </c>
      <c r="M58">
        <f t="shared" si="74"/>
        <v>249</v>
      </c>
      <c r="N58" s="63">
        <f t="shared" si="75"/>
        <v>0.779863481228669</v>
      </c>
      <c r="O58" s="62">
        <v>0.32879999999999998</v>
      </c>
      <c r="P58" s="64">
        <v>100</v>
      </c>
      <c r="Q58" s="65">
        <f t="shared" si="13"/>
        <v>-0.10750853242320821</v>
      </c>
      <c r="R58" s="65">
        <f t="shared" si="14"/>
        <v>0.93568225255972703</v>
      </c>
      <c r="S58" s="64">
        <f t="shared" si="15"/>
        <v>34152.402218430034</v>
      </c>
      <c r="T58" s="66">
        <f t="shared" si="16"/>
        <v>23906.681552901024</v>
      </c>
      <c r="U58" s="61">
        <f t="shared" si="17"/>
        <v>176</v>
      </c>
      <c r="V58" s="64">
        <f t="shared" si="18"/>
        <v>366.25</v>
      </c>
      <c r="W58" s="64">
        <f t="shared" si="19"/>
        <v>139.375</v>
      </c>
      <c r="X58">
        <f t="shared" si="20"/>
        <v>-231.39373262572656</v>
      </c>
      <c r="Y58" s="64">
        <f t="shared" si="21"/>
        <v>266.511008971443</v>
      </c>
      <c r="Z58" s="64">
        <f t="shared" si="22"/>
        <v>266.511008971443</v>
      </c>
      <c r="AA58" s="65">
        <f t="shared" si="23"/>
        <v>0.34712903473431539</v>
      </c>
      <c r="AB58" s="65">
        <f t="shared" si="24"/>
        <v>0.57588208191126289</v>
      </c>
      <c r="AC58" s="64">
        <f t="shared" si="25"/>
        <v>56019.803865042239</v>
      </c>
      <c r="AD58" s="66">
        <f t="shared" si="26"/>
        <v>39213.862705529566</v>
      </c>
      <c r="AE58" s="64">
        <f t="shared" si="27"/>
        <v>19849.2</v>
      </c>
      <c r="AF58" s="64">
        <f t="shared" si="28"/>
        <v>19364.662705529565</v>
      </c>
      <c r="AH58" s="67">
        <f t="shared" si="29"/>
        <v>7006.5653299203659</v>
      </c>
      <c r="AI58" s="67">
        <f t="shared" si="30"/>
        <v>-40606.56532992037</v>
      </c>
      <c r="AJ58" s="67">
        <f t="shared" si="31"/>
        <v>-16606.565329920366</v>
      </c>
      <c r="AK58" s="68">
        <f t="shared" si="32"/>
        <v>-16606.565329920366</v>
      </c>
      <c r="AL58" s="68">
        <f t="shared" si="33"/>
        <v>-22606.565329920366</v>
      </c>
      <c r="AM58" s="69">
        <f t="shared" si="34"/>
        <v>-21241.902624390805</v>
      </c>
      <c r="AN58" s="69">
        <f t="shared" si="35"/>
        <v>2758.0973756091989</v>
      </c>
      <c r="AO58" s="69">
        <f t="shared" si="36"/>
        <v>2758.0973756091989</v>
      </c>
      <c r="AP58" s="69">
        <f t="shared" si="37"/>
        <v>-3241.9026243908011</v>
      </c>
      <c r="AR58" s="23">
        <f t="shared" si="38"/>
        <v>92</v>
      </c>
      <c r="AS58" s="23" t="str">
        <f t="shared" si="39"/>
        <v>W148</v>
      </c>
      <c r="AT58" s="69">
        <f t="shared" si="65"/>
        <v>-1392.702624390804</v>
      </c>
      <c r="AU58" s="69">
        <f t="shared" si="40"/>
        <v>-3241.9026243908011</v>
      </c>
      <c r="AV58" t="s">
        <v>434</v>
      </c>
      <c r="AW58" t="s">
        <v>435</v>
      </c>
      <c r="AX58" s="64">
        <f t="shared" si="41"/>
        <v>-21241.902624390805</v>
      </c>
      <c r="AY58" s="64">
        <f t="shared" si="42"/>
        <v>2758.0973756091989</v>
      </c>
      <c r="AZ58" s="64">
        <f t="shared" si="43"/>
        <v>2758.0973756091989</v>
      </c>
      <c r="BA58" s="64">
        <f t="shared" si="44"/>
        <v>-3241.9026243908011</v>
      </c>
      <c r="BE58" s="23">
        <v>55</v>
      </c>
      <c r="BF58" s="23" t="str">
        <f t="shared" si="45"/>
        <v>W182</v>
      </c>
      <c r="BG58" s="23" t="str">
        <f t="shared" si="46"/>
        <v>Omaha</v>
      </c>
      <c r="BH58" s="23" t="str">
        <f t="shared" si="47"/>
        <v>NE</v>
      </c>
      <c r="BI58" s="69">
        <f t="shared" si="5"/>
        <v>1650000</v>
      </c>
      <c r="BJ58" s="69">
        <f t="shared" si="6"/>
        <v>-2800.3867043690625</v>
      </c>
      <c r="BK58" s="69">
        <f t="shared" si="7"/>
        <v>3523.6132956309339</v>
      </c>
      <c r="BL58" s="23" t="str">
        <f t="shared" si="8"/>
        <v>NO</v>
      </c>
      <c r="BM58" s="69">
        <f t="shared" si="48"/>
        <v>1409865.9522858579</v>
      </c>
      <c r="BN58" s="69">
        <f t="shared" si="49"/>
        <v>-14476.386704369062</v>
      </c>
      <c r="BO58" s="69">
        <f t="shared" si="50"/>
        <v>9523.6132956309339</v>
      </c>
      <c r="BP58" s="69">
        <f t="shared" si="51"/>
        <v>9523.6132956309339</v>
      </c>
      <c r="BQ58" s="69">
        <f t="shared" si="52"/>
        <v>3523.6132956309339</v>
      </c>
      <c r="CI58" s="23" t="str">
        <f t="shared" si="61"/>
        <v>W148</v>
      </c>
      <c r="CJ58" s="23" t="str">
        <f t="shared" si="72"/>
        <v>LT</v>
      </c>
      <c r="CK58" s="69">
        <f>G58</f>
        <v>19849.2</v>
      </c>
      <c r="CL58" s="69">
        <f t="shared" si="63"/>
        <v>19849.2</v>
      </c>
      <c r="CM58" s="69">
        <f t="shared" si="64"/>
        <v>19849.2</v>
      </c>
    </row>
    <row r="59" spans="1:91" x14ac:dyDescent="0.25">
      <c r="A59" t="s">
        <v>178</v>
      </c>
      <c r="B59" t="s">
        <v>179</v>
      </c>
      <c r="C59" t="s">
        <v>107</v>
      </c>
      <c r="D59">
        <v>1</v>
      </c>
      <c r="E59">
        <v>800</v>
      </c>
      <c r="F59">
        <f t="shared" si="12"/>
        <v>0.97299999999999998</v>
      </c>
      <c r="G59" s="61">
        <f t="shared" si="0"/>
        <v>9340.7999999999993</v>
      </c>
      <c r="H59">
        <v>176</v>
      </c>
      <c r="I59" s="62">
        <v>0.41370000000000001</v>
      </c>
      <c r="J59">
        <v>86</v>
      </c>
      <c r="K59">
        <v>224</v>
      </c>
      <c r="L59">
        <f t="shared" si="73"/>
        <v>138</v>
      </c>
      <c r="M59">
        <f t="shared" si="74"/>
        <v>90</v>
      </c>
      <c r="N59" s="63">
        <f t="shared" si="75"/>
        <v>0.62173913043478257</v>
      </c>
      <c r="O59" s="62">
        <v>0.41370000000000001</v>
      </c>
      <c r="P59" s="64">
        <v>100</v>
      </c>
      <c r="Q59" s="65">
        <f t="shared" si="13"/>
        <v>0.1811594202898551</v>
      </c>
      <c r="R59" s="65">
        <f t="shared" si="14"/>
        <v>0.70723043478260872</v>
      </c>
      <c r="S59" s="64">
        <f t="shared" si="15"/>
        <v>25813.910869565218</v>
      </c>
      <c r="T59" s="66">
        <f t="shared" si="16"/>
        <v>18069.73760869565</v>
      </c>
      <c r="U59" s="61">
        <f t="shared" si="17"/>
        <v>86</v>
      </c>
      <c r="V59" s="64">
        <f t="shared" si="18"/>
        <v>172.5</v>
      </c>
      <c r="W59" s="64">
        <f t="shared" si="19"/>
        <v>68.75</v>
      </c>
      <c r="X59">
        <f t="shared" si="20"/>
        <v>-108.98407884761183</v>
      </c>
      <c r="Y59" s="64">
        <f t="shared" si="21"/>
        <v>127.07685746777862</v>
      </c>
      <c r="Z59" s="64">
        <f t="shared" si="22"/>
        <v>127.07685746777862</v>
      </c>
      <c r="AA59" s="65">
        <f t="shared" si="23"/>
        <v>0.33812670995813693</v>
      </c>
      <c r="AB59" s="65">
        <f t="shared" si="24"/>
        <v>0.58300652173913048</v>
      </c>
      <c r="AC59" s="64">
        <f t="shared" si="25"/>
        <v>27041.622383027534</v>
      </c>
      <c r="AD59" s="66">
        <f t="shared" si="26"/>
        <v>18929.135668119274</v>
      </c>
      <c r="AE59" s="64">
        <f t="shared" si="27"/>
        <v>9340.7999999999993</v>
      </c>
      <c r="AF59" s="64">
        <f t="shared" si="28"/>
        <v>9588.3356681192745</v>
      </c>
      <c r="AH59" s="67">
        <f t="shared" si="29"/>
        <v>7093.2460144927545</v>
      </c>
      <c r="AI59" s="67">
        <f t="shared" si="30"/>
        <v>-40693.246014492754</v>
      </c>
      <c r="AJ59" s="67">
        <f t="shared" si="31"/>
        <v>-16693.246014492754</v>
      </c>
      <c r="AK59" s="68">
        <f t="shared" si="32"/>
        <v>-16693.246014492754</v>
      </c>
      <c r="AL59" s="68">
        <f t="shared" si="33"/>
        <v>-22693.246014492754</v>
      </c>
      <c r="AM59" s="69">
        <f t="shared" si="34"/>
        <v>-31104.910346373479</v>
      </c>
      <c r="AN59" s="69">
        <f t="shared" si="35"/>
        <v>-7104.9103463734791</v>
      </c>
      <c r="AO59" s="69">
        <f t="shared" si="36"/>
        <v>-7104.9103463734791</v>
      </c>
      <c r="AP59" s="69">
        <f t="shared" si="37"/>
        <v>-13104.910346373479</v>
      </c>
      <c r="AR59" s="23">
        <f t="shared" si="38"/>
        <v>173</v>
      </c>
      <c r="AS59" s="23" t="str">
        <f t="shared" si="39"/>
        <v>W149</v>
      </c>
      <c r="AT59" s="69">
        <f t="shared" si="65"/>
        <v>-21764.11034637348</v>
      </c>
      <c r="AU59" s="69">
        <f t="shared" si="40"/>
        <v>-13104.910346373479</v>
      </c>
      <c r="AV59" t="s">
        <v>436</v>
      </c>
      <c r="AW59" t="s">
        <v>437</v>
      </c>
      <c r="AX59" s="64">
        <f t="shared" si="41"/>
        <v>-31104.910346373479</v>
      </c>
      <c r="AY59" s="64">
        <f t="shared" si="42"/>
        <v>-7104.9103463734791</v>
      </c>
      <c r="AZ59" s="64">
        <f t="shared" si="43"/>
        <v>-7104.9103463734791</v>
      </c>
      <c r="BA59" s="64">
        <f t="shared" si="44"/>
        <v>-13104.910346373479</v>
      </c>
      <c r="BE59" s="23">
        <v>56</v>
      </c>
      <c r="BF59" s="23" t="str">
        <f t="shared" si="45"/>
        <v>W27</v>
      </c>
      <c r="BG59" s="23" t="str">
        <f t="shared" si="46"/>
        <v>Chicago</v>
      </c>
      <c r="BH59" s="23" t="str">
        <f t="shared" si="47"/>
        <v>IL</v>
      </c>
      <c r="BI59" s="69">
        <f t="shared" si="5"/>
        <v>1680000</v>
      </c>
      <c r="BJ59" s="69">
        <f t="shared" si="6"/>
        <v>-513.25702056217415</v>
      </c>
      <c r="BK59" s="69">
        <f t="shared" si="7"/>
        <v>3475.5429794378324</v>
      </c>
      <c r="BL59" s="23" t="str">
        <f t="shared" si="8"/>
        <v>NO</v>
      </c>
      <c r="BM59" s="69">
        <f t="shared" si="48"/>
        <v>1409352.6952652957</v>
      </c>
      <c r="BN59" s="69">
        <f t="shared" si="49"/>
        <v>-14524.457020562171</v>
      </c>
      <c r="BO59" s="69">
        <f t="shared" si="50"/>
        <v>9475.5429794378324</v>
      </c>
      <c r="BP59" s="69">
        <f t="shared" si="51"/>
        <v>9475.5429794378324</v>
      </c>
      <c r="BQ59" s="69">
        <f t="shared" si="52"/>
        <v>3475.5429794378324</v>
      </c>
      <c r="CI59" s="23" t="str">
        <f t="shared" si="61"/>
        <v>W149</v>
      </c>
      <c r="CJ59" s="23" t="str">
        <f t="shared" si="72"/>
        <v>LT</v>
      </c>
      <c r="CK59" s="69">
        <f>G59</f>
        <v>9340.7999999999993</v>
      </c>
      <c r="CL59" s="69">
        <f t="shared" si="63"/>
        <v>9340.7999999999993</v>
      </c>
      <c r="CM59" s="69">
        <f t="shared" si="64"/>
        <v>9340.7999999999993</v>
      </c>
    </row>
    <row r="60" spans="1:91" x14ac:dyDescent="0.25">
      <c r="A60" t="s">
        <v>180</v>
      </c>
      <c r="B60" t="s">
        <v>153</v>
      </c>
      <c r="C60" t="s">
        <v>116</v>
      </c>
      <c r="D60">
        <v>2</v>
      </c>
      <c r="E60">
        <v>900</v>
      </c>
      <c r="F60">
        <f t="shared" si="12"/>
        <v>0.97299999999999998</v>
      </c>
      <c r="G60" s="61">
        <f t="shared" si="0"/>
        <v>10508.4</v>
      </c>
      <c r="H60">
        <v>169</v>
      </c>
      <c r="I60" s="62">
        <v>0.47949999999999998</v>
      </c>
      <c r="J60">
        <v>111</v>
      </c>
      <c r="K60">
        <v>276</v>
      </c>
      <c r="L60">
        <f t="shared" si="73"/>
        <v>165</v>
      </c>
      <c r="M60">
        <f t="shared" si="74"/>
        <v>58</v>
      </c>
      <c r="N60" s="63">
        <f t="shared" si="75"/>
        <v>0.38121212121212122</v>
      </c>
      <c r="O60" s="62">
        <v>0.47949999999999998</v>
      </c>
      <c r="P60" s="64">
        <v>100</v>
      </c>
      <c r="Q60" s="65">
        <f t="shared" si="13"/>
        <v>4.6666666666666669E-2</v>
      </c>
      <c r="R60" s="65">
        <f t="shared" si="14"/>
        <v>0.81366800000000006</v>
      </c>
      <c r="S60" s="64">
        <f t="shared" si="15"/>
        <v>29698.882000000001</v>
      </c>
      <c r="T60" s="66">
        <f t="shared" si="16"/>
        <v>20789.217400000001</v>
      </c>
      <c r="U60" s="61">
        <f t="shared" si="17"/>
        <v>111</v>
      </c>
      <c r="V60" s="64">
        <f t="shared" si="18"/>
        <v>206.25</v>
      </c>
      <c r="W60" s="64">
        <f t="shared" si="19"/>
        <v>90.375</v>
      </c>
      <c r="X60">
        <f t="shared" si="20"/>
        <v>-130.30705079605761</v>
      </c>
      <c r="Y60" s="64">
        <f t="shared" si="21"/>
        <v>156.02667740712658</v>
      </c>
      <c r="Z60" s="64">
        <f t="shared" si="22"/>
        <v>156.02667740712658</v>
      </c>
      <c r="AA60" s="65">
        <f t="shared" si="23"/>
        <v>0.31831116318606828</v>
      </c>
      <c r="AB60" s="65">
        <f t="shared" si="24"/>
        <v>0.59868854545454564</v>
      </c>
      <c r="AC60" s="64">
        <f t="shared" si="25"/>
        <v>34095.155360377052</v>
      </c>
      <c r="AD60" s="66">
        <f t="shared" si="26"/>
        <v>23866.608752263935</v>
      </c>
      <c r="AE60" s="64">
        <f t="shared" si="27"/>
        <v>10508.4</v>
      </c>
      <c r="AF60" s="64">
        <f t="shared" si="28"/>
        <v>13358.208752263936</v>
      </c>
      <c r="AH60" s="67">
        <f t="shared" si="29"/>
        <v>7284.0439696969725</v>
      </c>
      <c r="AI60" s="67">
        <f t="shared" si="30"/>
        <v>-40884.04396969697</v>
      </c>
      <c r="AJ60" s="67">
        <f t="shared" si="31"/>
        <v>-16884.043969696973</v>
      </c>
      <c r="AK60" s="68">
        <f t="shared" si="32"/>
        <v>-16884.043969696973</v>
      </c>
      <c r="AL60" s="68">
        <f t="shared" si="33"/>
        <v>-22884.043969696973</v>
      </c>
      <c r="AM60" s="69">
        <f t="shared" si="34"/>
        <v>-27525.835217433036</v>
      </c>
      <c r="AN60" s="69">
        <f t="shared" si="35"/>
        <v>-3525.8352174330375</v>
      </c>
      <c r="AO60" s="69">
        <f t="shared" si="36"/>
        <v>-3525.8352174330375</v>
      </c>
      <c r="AP60" s="69">
        <f t="shared" si="37"/>
        <v>-9525.8352174330375</v>
      </c>
      <c r="AR60" s="23">
        <f t="shared" si="38"/>
        <v>145</v>
      </c>
      <c r="AS60" s="23" t="str">
        <f t="shared" si="39"/>
        <v>W15</v>
      </c>
      <c r="AT60" s="69">
        <f t="shared" si="65"/>
        <v>-17017.435217433034</v>
      </c>
      <c r="AU60" s="69">
        <f t="shared" si="40"/>
        <v>-9525.8352174330375</v>
      </c>
      <c r="AV60" t="s">
        <v>426</v>
      </c>
      <c r="AW60" t="s">
        <v>427</v>
      </c>
      <c r="AX60" s="64">
        <f t="shared" si="41"/>
        <v>-27525.835217433036</v>
      </c>
      <c r="AY60" s="64">
        <f t="shared" si="42"/>
        <v>-3525.8352174330375</v>
      </c>
      <c r="AZ60" s="64">
        <f t="shared" si="43"/>
        <v>-3525.8352174330375</v>
      </c>
      <c r="BA60" s="64">
        <f t="shared" si="44"/>
        <v>-9525.8352174330375</v>
      </c>
      <c r="BE60" s="23">
        <v>57</v>
      </c>
      <c r="BF60" s="23" t="str">
        <f t="shared" si="45"/>
        <v>W124</v>
      </c>
      <c r="BG60" s="23" t="str">
        <f t="shared" si="46"/>
        <v>Bentonville</v>
      </c>
      <c r="BH60" s="23" t="str">
        <f t="shared" si="47"/>
        <v>AR</v>
      </c>
      <c r="BI60" s="69">
        <f t="shared" si="5"/>
        <v>1710000</v>
      </c>
      <c r="BJ60" s="69">
        <f t="shared" si="6"/>
        <v>-2986.9566184544965</v>
      </c>
      <c r="BK60" s="69">
        <f t="shared" si="7"/>
        <v>3337.0433815455035</v>
      </c>
      <c r="BL60" s="23" t="str">
        <f t="shared" si="8"/>
        <v>NO</v>
      </c>
      <c r="BM60" s="69">
        <f t="shared" si="48"/>
        <v>1406365.7386468411</v>
      </c>
      <c r="BN60" s="69">
        <f t="shared" si="49"/>
        <v>-14662.956618454496</v>
      </c>
      <c r="BO60" s="69">
        <f t="shared" si="50"/>
        <v>9337.0433815455035</v>
      </c>
      <c r="BP60" s="69">
        <f t="shared" si="51"/>
        <v>9337.0433815455035</v>
      </c>
      <c r="BQ60" s="69">
        <f t="shared" si="52"/>
        <v>3337.0433815455035</v>
      </c>
      <c r="CI60" s="23" t="str">
        <f t="shared" si="61"/>
        <v>W15</v>
      </c>
      <c r="CJ60" s="23" t="str">
        <f t="shared" si="72"/>
        <v>LT</v>
      </c>
      <c r="CK60" s="69">
        <f>G60</f>
        <v>10508.4</v>
      </c>
      <c r="CL60" s="69">
        <f t="shared" si="63"/>
        <v>10508.4</v>
      </c>
      <c r="CM60" s="69">
        <f t="shared" si="64"/>
        <v>10508.4</v>
      </c>
    </row>
    <row r="61" spans="1:91" x14ac:dyDescent="0.25">
      <c r="A61" t="s">
        <v>181</v>
      </c>
      <c r="B61" t="s">
        <v>179</v>
      </c>
      <c r="C61" t="s">
        <v>107</v>
      </c>
      <c r="D61">
        <v>2</v>
      </c>
      <c r="E61">
        <v>1300</v>
      </c>
      <c r="F61">
        <f t="shared" si="12"/>
        <v>0.97299999999999998</v>
      </c>
      <c r="G61" s="61">
        <f t="shared" si="0"/>
        <v>15178.8</v>
      </c>
      <c r="H61">
        <v>207</v>
      </c>
      <c r="I61" s="62">
        <v>0.63009999999999999</v>
      </c>
      <c r="J61">
        <v>127</v>
      </c>
      <c r="K61">
        <v>276</v>
      </c>
      <c r="L61">
        <f t="shared" si="73"/>
        <v>149</v>
      </c>
      <c r="M61">
        <f t="shared" si="74"/>
        <v>80</v>
      </c>
      <c r="N61" s="63">
        <f t="shared" si="75"/>
        <v>0.5295302013422819</v>
      </c>
      <c r="O61" s="62">
        <v>0.63009999999999999</v>
      </c>
      <c r="P61" s="64">
        <v>100</v>
      </c>
      <c r="Q61" s="65">
        <f t="shared" si="13"/>
        <v>-4.496644295302013E-2</v>
      </c>
      <c r="R61" s="65">
        <f t="shared" si="14"/>
        <v>0.88618644295302018</v>
      </c>
      <c r="S61" s="64">
        <f t="shared" si="15"/>
        <v>32345.805167785238</v>
      </c>
      <c r="T61" s="66">
        <f t="shared" si="16"/>
        <v>22642.063617449665</v>
      </c>
      <c r="U61" s="61">
        <f t="shared" si="17"/>
        <v>127</v>
      </c>
      <c r="V61" s="64">
        <f t="shared" si="18"/>
        <v>186.25</v>
      </c>
      <c r="W61" s="64">
        <f t="shared" si="19"/>
        <v>108.375</v>
      </c>
      <c r="X61">
        <f t="shared" si="20"/>
        <v>-117.67121556734901</v>
      </c>
      <c r="Y61" s="64">
        <f t="shared" si="21"/>
        <v>154.27863596158707</v>
      </c>
      <c r="Z61" s="64">
        <f t="shared" si="22"/>
        <v>154.27863596158707</v>
      </c>
      <c r="AA61" s="65">
        <f t="shared" si="23"/>
        <v>0.24646247496154133</v>
      </c>
      <c r="AB61" s="65">
        <f t="shared" si="24"/>
        <v>0.65554959731543616</v>
      </c>
      <c r="AC61" s="64">
        <f t="shared" si="25"/>
        <v>36915.113652832508</v>
      </c>
      <c r="AD61" s="66">
        <f t="shared" si="26"/>
        <v>25840.579556982753</v>
      </c>
      <c r="AE61" s="64">
        <f t="shared" si="27"/>
        <v>15178.8</v>
      </c>
      <c r="AF61" s="64">
        <f t="shared" si="28"/>
        <v>10661.779556982754</v>
      </c>
      <c r="AH61" s="67">
        <f t="shared" si="29"/>
        <v>7975.8534340044735</v>
      </c>
      <c r="AI61" s="67">
        <f t="shared" si="30"/>
        <v>-41575.853434004472</v>
      </c>
      <c r="AJ61" s="67">
        <f t="shared" si="31"/>
        <v>-17575.853434004472</v>
      </c>
      <c r="AK61" s="68">
        <f t="shared" si="32"/>
        <v>-17575.853434004472</v>
      </c>
      <c r="AL61" s="68">
        <f t="shared" si="33"/>
        <v>-23575.853434004472</v>
      </c>
      <c r="AM61" s="69">
        <f t="shared" si="34"/>
        <v>-30914.073877021718</v>
      </c>
      <c r="AN61" s="69">
        <f t="shared" si="35"/>
        <v>-6914.0738770217176</v>
      </c>
      <c r="AO61" s="69">
        <f t="shared" si="36"/>
        <v>-6914.0738770217176</v>
      </c>
      <c r="AP61" s="69">
        <f t="shared" si="37"/>
        <v>-12914.073877021718</v>
      </c>
      <c r="AR61" s="23">
        <f t="shared" si="38"/>
        <v>172</v>
      </c>
      <c r="AS61" s="23" t="str">
        <f t="shared" si="39"/>
        <v>W150</v>
      </c>
      <c r="AT61" s="69">
        <f t="shared" si="65"/>
        <v>-15735.273877021718</v>
      </c>
      <c r="AU61" s="69">
        <f t="shared" si="40"/>
        <v>-12914.073877021718</v>
      </c>
      <c r="AV61" t="s">
        <v>436</v>
      </c>
      <c r="AW61" t="s">
        <v>437</v>
      </c>
      <c r="AX61" s="64">
        <f t="shared" si="41"/>
        <v>-30914.073877021718</v>
      </c>
      <c r="AY61" s="64">
        <f t="shared" si="42"/>
        <v>-6914.0738770217176</v>
      </c>
      <c r="AZ61" s="64">
        <f t="shared" si="43"/>
        <v>-6914.0738770217176</v>
      </c>
      <c r="BA61" s="64">
        <f t="shared" si="44"/>
        <v>-12914.073877021718</v>
      </c>
      <c r="BE61" s="23">
        <v>58</v>
      </c>
      <c r="BF61" s="23" t="str">
        <f t="shared" si="45"/>
        <v>W167</v>
      </c>
      <c r="BG61" s="23" t="str">
        <f t="shared" si="46"/>
        <v>Miami</v>
      </c>
      <c r="BH61" s="23" t="str">
        <f t="shared" si="47"/>
        <v>FL</v>
      </c>
      <c r="BI61" s="69">
        <f t="shared" si="5"/>
        <v>1740000</v>
      </c>
      <c r="BJ61" s="69">
        <f t="shared" si="6"/>
        <v>1560.3181133333346</v>
      </c>
      <c r="BK61" s="69">
        <f t="shared" si="7"/>
        <v>3213.9181133333332</v>
      </c>
      <c r="BL61" s="23" t="str">
        <f t="shared" si="8"/>
        <v>NO</v>
      </c>
      <c r="BM61" s="69">
        <f t="shared" si="48"/>
        <v>1407926.0567601745</v>
      </c>
      <c r="BN61" s="69">
        <f t="shared" si="49"/>
        <v>-14786.081886666667</v>
      </c>
      <c r="BO61" s="69">
        <f t="shared" si="50"/>
        <v>9213.9181133333332</v>
      </c>
      <c r="BP61" s="69">
        <f t="shared" si="51"/>
        <v>9213.9181133333332</v>
      </c>
      <c r="BQ61" s="69">
        <f t="shared" si="52"/>
        <v>3213.9181133333332</v>
      </c>
      <c r="CI61" s="23" t="str">
        <f t="shared" si="61"/>
        <v>W150</v>
      </c>
      <c r="CJ61" s="23" t="str">
        <f t="shared" si="72"/>
        <v>LT</v>
      </c>
      <c r="CK61" s="69">
        <f>G61</f>
        <v>15178.8</v>
      </c>
      <c r="CL61" s="69">
        <f t="shared" si="63"/>
        <v>15178.8</v>
      </c>
      <c r="CM61" s="69">
        <f t="shared" si="64"/>
        <v>15178.8</v>
      </c>
    </row>
    <row r="62" spans="1:91" x14ac:dyDescent="0.25">
      <c r="A62" t="s">
        <v>182</v>
      </c>
      <c r="B62" t="s">
        <v>179</v>
      </c>
      <c r="C62" t="s">
        <v>116</v>
      </c>
      <c r="D62">
        <v>1</v>
      </c>
      <c r="E62">
        <v>1400</v>
      </c>
      <c r="F62">
        <f t="shared" si="12"/>
        <v>0.97299999999999998</v>
      </c>
      <c r="G62" s="61">
        <f t="shared" si="0"/>
        <v>16346.4</v>
      </c>
      <c r="H62">
        <v>244</v>
      </c>
      <c r="I62" s="62">
        <v>0.90410000000000001</v>
      </c>
      <c r="J62">
        <v>222</v>
      </c>
      <c r="K62">
        <v>381</v>
      </c>
      <c r="L62">
        <f t="shared" si="73"/>
        <v>159</v>
      </c>
      <c r="M62">
        <f t="shared" si="74"/>
        <v>22</v>
      </c>
      <c r="N62" s="63">
        <f t="shared" si="75"/>
        <v>0.21069182389937108</v>
      </c>
      <c r="O62" s="62">
        <v>0.90410000000000001</v>
      </c>
      <c r="P62" s="64">
        <v>100</v>
      </c>
      <c r="Q62" s="65">
        <f t="shared" si="13"/>
        <v>-0.51383647798742149</v>
      </c>
      <c r="R62" s="65">
        <f t="shared" si="14"/>
        <v>1.2572501886792453</v>
      </c>
      <c r="S62" s="64">
        <f t="shared" si="15"/>
        <v>45889.631886792456</v>
      </c>
      <c r="T62" s="66">
        <f t="shared" si="16"/>
        <v>32122.742320754718</v>
      </c>
      <c r="U62" s="61">
        <f t="shared" si="17"/>
        <v>222</v>
      </c>
      <c r="V62" s="64">
        <f t="shared" si="18"/>
        <v>198.75</v>
      </c>
      <c r="W62" s="64">
        <f t="shared" si="19"/>
        <v>202.125</v>
      </c>
      <c r="X62">
        <f t="shared" si="20"/>
        <v>-125.56861258529189</v>
      </c>
      <c r="Y62" s="64">
        <f t="shared" si="21"/>
        <v>207.87116186504929</v>
      </c>
      <c r="Z62" s="64">
        <f t="shared" si="22"/>
        <v>222</v>
      </c>
      <c r="AA62" s="65">
        <f t="shared" si="23"/>
        <v>0.1</v>
      </c>
      <c r="AB62" s="65">
        <f t="shared" si="24"/>
        <v>0.77146000000000003</v>
      </c>
      <c r="AC62" s="64">
        <f t="shared" si="25"/>
        <v>62511.403800000007</v>
      </c>
      <c r="AD62" s="66">
        <f t="shared" si="26"/>
        <v>43757.982660000001</v>
      </c>
      <c r="AE62" s="64">
        <f t="shared" si="27"/>
        <v>16346.4</v>
      </c>
      <c r="AF62" s="64">
        <f t="shared" si="28"/>
        <v>27411.58266</v>
      </c>
      <c r="AH62" s="67">
        <f t="shared" si="29"/>
        <v>9386.0966666666664</v>
      </c>
      <c r="AI62" s="67">
        <f t="shared" si="30"/>
        <v>-42986.096666666665</v>
      </c>
      <c r="AJ62" s="67">
        <f t="shared" si="31"/>
        <v>-18986.096666666665</v>
      </c>
      <c r="AK62" s="68">
        <f t="shared" si="32"/>
        <v>-18986.096666666665</v>
      </c>
      <c r="AL62" s="68">
        <f t="shared" si="33"/>
        <v>-24986.096666666665</v>
      </c>
      <c r="AM62" s="69">
        <f t="shared" si="34"/>
        <v>-15574.514006666664</v>
      </c>
      <c r="AN62" s="69">
        <f t="shared" si="35"/>
        <v>8425.4859933333355</v>
      </c>
      <c r="AO62" s="69">
        <f t="shared" si="36"/>
        <v>8425.4859933333355</v>
      </c>
      <c r="AP62" s="69">
        <f t="shared" si="37"/>
        <v>2425.4859933333355</v>
      </c>
      <c r="AR62" s="23">
        <f t="shared" si="38"/>
        <v>63</v>
      </c>
      <c r="AS62" s="23" t="str">
        <f t="shared" si="39"/>
        <v>W151</v>
      </c>
      <c r="AT62" s="69">
        <f t="shared" si="65"/>
        <v>771.88599333333696</v>
      </c>
      <c r="AU62" s="69">
        <f t="shared" si="40"/>
        <v>2425.4859933333355</v>
      </c>
      <c r="AV62" t="s">
        <v>436</v>
      </c>
      <c r="AW62" t="s">
        <v>437</v>
      </c>
      <c r="AX62" s="64">
        <f t="shared" si="41"/>
        <v>-15574.514006666664</v>
      </c>
      <c r="AY62" s="64">
        <f t="shared" si="42"/>
        <v>8425.4859933333355</v>
      </c>
      <c r="AZ62" s="64">
        <f t="shared" si="43"/>
        <v>8425.4859933333355</v>
      </c>
      <c r="BA62" s="64">
        <f t="shared" si="44"/>
        <v>2425.4859933333355</v>
      </c>
      <c r="BE62" s="23">
        <v>59</v>
      </c>
      <c r="BF62" s="23" t="str">
        <f t="shared" si="45"/>
        <v>W186</v>
      </c>
      <c r="BG62" s="23" t="str">
        <f t="shared" si="46"/>
        <v>San Diego</v>
      </c>
      <c r="BH62" s="23" t="str">
        <f t="shared" si="47"/>
        <v>CA</v>
      </c>
      <c r="BI62" s="69">
        <f t="shared" si="5"/>
        <v>1770000</v>
      </c>
      <c r="BJ62" s="69">
        <f t="shared" si="6"/>
        <v>1456.4018921485113</v>
      </c>
      <c r="BK62" s="69">
        <f t="shared" si="7"/>
        <v>3110.0018921485134</v>
      </c>
      <c r="BL62" s="23" t="str">
        <f t="shared" si="8"/>
        <v>NO</v>
      </c>
      <c r="BM62" s="69">
        <f t="shared" si="48"/>
        <v>1409382.4586523229</v>
      </c>
      <c r="BN62" s="69">
        <f t="shared" si="49"/>
        <v>-14889.99810785149</v>
      </c>
      <c r="BO62" s="69">
        <f t="shared" si="50"/>
        <v>9110.0018921485134</v>
      </c>
      <c r="BP62" s="69">
        <f t="shared" si="51"/>
        <v>9110.0018921485134</v>
      </c>
      <c r="BQ62" s="69">
        <f t="shared" si="52"/>
        <v>3110.0018921485134</v>
      </c>
      <c r="CI62" s="23" t="str">
        <f t="shared" si="61"/>
        <v>W151</v>
      </c>
      <c r="CJ62" s="23" t="str">
        <f t="shared" si="72"/>
        <v>LT</v>
      </c>
      <c r="CK62" s="69">
        <f>G62</f>
        <v>16346.4</v>
      </c>
      <c r="CL62" s="69">
        <f t="shared" si="63"/>
        <v>16346.4</v>
      </c>
      <c r="CM62" s="69">
        <f t="shared" si="64"/>
        <v>16346.4</v>
      </c>
    </row>
    <row r="63" spans="1:91" x14ac:dyDescent="0.25">
      <c r="A63" t="s">
        <v>183</v>
      </c>
      <c r="B63" t="s">
        <v>179</v>
      </c>
      <c r="C63" t="s">
        <v>116</v>
      </c>
      <c r="D63">
        <v>2</v>
      </c>
      <c r="E63">
        <v>1900</v>
      </c>
      <c r="F63">
        <f t="shared" si="12"/>
        <v>0.97299999999999998</v>
      </c>
      <c r="G63" s="61">
        <f t="shared" si="0"/>
        <v>22184.399999999998</v>
      </c>
      <c r="H63">
        <v>536</v>
      </c>
      <c r="I63" s="62">
        <v>0.54249999999999998</v>
      </c>
      <c r="J63">
        <v>386</v>
      </c>
      <c r="K63">
        <v>773</v>
      </c>
      <c r="L63">
        <f t="shared" si="73"/>
        <v>387</v>
      </c>
      <c r="M63">
        <f t="shared" si="74"/>
        <v>150</v>
      </c>
      <c r="N63" s="63">
        <f t="shared" si="75"/>
        <v>0.41007751937984493</v>
      </c>
      <c r="O63" s="62">
        <v>0.54249999999999998</v>
      </c>
      <c r="P63" s="64">
        <v>100</v>
      </c>
      <c r="Q63" s="65">
        <f t="shared" si="13"/>
        <v>-0.49121447028423781</v>
      </c>
      <c r="R63" s="65">
        <f t="shared" si="14"/>
        <v>1.2393471317829459</v>
      </c>
      <c r="S63" s="64">
        <f t="shared" si="15"/>
        <v>45236.170310077527</v>
      </c>
      <c r="T63" s="66">
        <f t="shared" si="16"/>
        <v>31665.319217054268</v>
      </c>
      <c r="U63" s="61">
        <f t="shared" si="17"/>
        <v>386</v>
      </c>
      <c r="V63" s="64">
        <f t="shared" si="18"/>
        <v>483.75</v>
      </c>
      <c r="W63" s="64">
        <f t="shared" si="19"/>
        <v>337.625</v>
      </c>
      <c r="X63">
        <f t="shared" si="20"/>
        <v>-305.62926459438967</v>
      </c>
      <c r="Y63" s="64">
        <f t="shared" si="21"/>
        <v>428.78075246398782</v>
      </c>
      <c r="Z63" s="64">
        <f t="shared" si="22"/>
        <v>428.78075246398782</v>
      </c>
      <c r="AA63" s="65">
        <f t="shared" si="23"/>
        <v>0.18843566400824358</v>
      </c>
      <c r="AB63" s="65">
        <f t="shared" si="24"/>
        <v>0.70147201550387606</v>
      </c>
      <c r="AC63" s="64">
        <f t="shared" si="25"/>
        <v>109783.86000366647</v>
      </c>
      <c r="AD63" s="66">
        <f t="shared" si="26"/>
        <v>76848.702002566526</v>
      </c>
      <c r="AE63" s="64">
        <f t="shared" si="27"/>
        <v>22184.399999999998</v>
      </c>
      <c r="AF63" s="64">
        <f t="shared" si="28"/>
        <v>54664.302002566532</v>
      </c>
      <c r="AH63" s="67">
        <f t="shared" si="29"/>
        <v>8534.5761886304936</v>
      </c>
      <c r="AI63" s="67">
        <f t="shared" si="30"/>
        <v>-42134.576188630497</v>
      </c>
      <c r="AJ63" s="67">
        <f t="shared" si="31"/>
        <v>-18134.576188630494</v>
      </c>
      <c r="AK63" s="68">
        <f t="shared" si="32"/>
        <v>-18134.576188630494</v>
      </c>
      <c r="AL63" s="68">
        <f t="shared" si="33"/>
        <v>-24134.576188630494</v>
      </c>
      <c r="AM63" s="69">
        <f t="shared" si="34"/>
        <v>12529.725813936035</v>
      </c>
      <c r="AN63" s="69">
        <f t="shared" si="35"/>
        <v>36529.725813936035</v>
      </c>
      <c r="AO63" s="69">
        <f t="shared" si="36"/>
        <v>36529.725813936035</v>
      </c>
      <c r="AP63" s="69">
        <f t="shared" si="37"/>
        <v>30529.725813936038</v>
      </c>
      <c r="AR63" s="23">
        <f t="shared" si="38"/>
        <v>10</v>
      </c>
      <c r="AS63" s="23" t="str">
        <f t="shared" si="39"/>
        <v>W152</v>
      </c>
      <c r="AT63" s="69">
        <f t="shared" si="65"/>
        <v>34714.125813936029</v>
      </c>
      <c r="AU63" s="69">
        <f t="shared" si="40"/>
        <v>30529.725813936038</v>
      </c>
      <c r="AV63" t="s">
        <v>436</v>
      </c>
      <c r="AW63" t="s">
        <v>437</v>
      </c>
      <c r="AX63" s="64">
        <f t="shared" si="41"/>
        <v>12529.725813936035</v>
      </c>
      <c r="AY63" s="64">
        <f t="shared" si="42"/>
        <v>36529.725813936035</v>
      </c>
      <c r="AZ63" s="64">
        <f t="shared" si="43"/>
        <v>36529.725813936035</v>
      </c>
      <c r="BA63" s="64">
        <f t="shared" si="44"/>
        <v>30529.725813936038</v>
      </c>
      <c r="BE63" s="23">
        <v>60</v>
      </c>
      <c r="BF63" s="23" t="str">
        <f t="shared" si="45"/>
        <v>W176</v>
      </c>
      <c r="BG63" s="23" t="str">
        <f t="shared" si="46"/>
        <v>Omaha</v>
      </c>
      <c r="BH63" s="23" t="str">
        <f t="shared" si="47"/>
        <v>NE</v>
      </c>
      <c r="BI63" s="69">
        <f t="shared" si="5"/>
        <v>1800000</v>
      </c>
      <c r="BJ63" s="69">
        <f t="shared" si="6"/>
        <v>-1303.0687610572859</v>
      </c>
      <c r="BK63" s="69">
        <f t="shared" si="7"/>
        <v>2685.731238942717</v>
      </c>
      <c r="BL63" s="23" t="str">
        <f t="shared" si="8"/>
        <v>NO</v>
      </c>
      <c r="BM63" s="69">
        <f t="shared" si="48"/>
        <v>1408079.3898912657</v>
      </c>
      <c r="BN63" s="69">
        <f t="shared" si="49"/>
        <v>-15314.268761057283</v>
      </c>
      <c r="BO63" s="69">
        <f t="shared" si="50"/>
        <v>8685.731238942717</v>
      </c>
      <c r="BP63" s="69">
        <f t="shared" si="51"/>
        <v>8685.731238942717</v>
      </c>
      <c r="BQ63" s="69">
        <f t="shared" si="52"/>
        <v>2685.731238942717</v>
      </c>
      <c r="CI63" s="23" t="str">
        <f t="shared" si="61"/>
        <v>W152</v>
      </c>
      <c r="CJ63" s="23" t="str">
        <f t="shared" si="72"/>
        <v>ST</v>
      </c>
      <c r="CK63" s="69">
        <f>G63</f>
        <v>22184.399999999998</v>
      </c>
      <c r="CL63" s="69">
        <f t="shared" si="63"/>
        <v>36529.725813936035</v>
      </c>
      <c r="CM63" s="69">
        <f t="shared" si="64"/>
        <v>30529.725813936038</v>
      </c>
    </row>
    <row r="64" spans="1:91" x14ac:dyDescent="0.25">
      <c r="A64" t="s">
        <v>184</v>
      </c>
      <c r="B64" t="s">
        <v>185</v>
      </c>
      <c r="C64" t="s">
        <v>107</v>
      </c>
      <c r="D64">
        <v>1</v>
      </c>
      <c r="E64">
        <v>1700</v>
      </c>
      <c r="F64">
        <f t="shared" si="12"/>
        <v>0.97299999999999998</v>
      </c>
      <c r="G64" s="61">
        <f t="shared" si="0"/>
        <v>19849.2</v>
      </c>
      <c r="H64">
        <v>476</v>
      </c>
      <c r="I64" s="62">
        <v>7.9500000000000001E-2</v>
      </c>
      <c r="J64">
        <v>136</v>
      </c>
      <c r="K64">
        <v>476</v>
      </c>
      <c r="L64">
        <f t="shared" si="73"/>
        <v>340</v>
      </c>
      <c r="M64">
        <f t="shared" si="74"/>
        <v>340</v>
      </c>
      <c r="N64" s="63">
        <f t="shared" si="75"/>
        <v>0.9</v>
      </c>
      <c r="O64" s="62">
        <v>7.9500000000000001E-2</v>
      </c>
      <c r="P64" s="64">
        <v>100</v>
      </c>
      <c r="Q64" s="65">
        <f t="shared" si="13"/>
        <v>1.5294117647058833E-2</v>
      </c>
      <c r="R64" s="65">
        <f t="shared" si="14"/>
        <v>0.83849623529411765</v>
      </c>
      <c r="S64" s="64">
        <f t="shared" si="15"/>
        <v>30605.112588235294</v>
      </c>
      <c r="T64" s="66">
        <f t="shared" si="16"/>
        <v>21423.578811764703</v>
      </c>
      <c r="U64" s="61">
        <f t="shared" si="17"/>
        <v>136</v>
      </c>
      <c r="V64" s="64">
        <f t="shared" si="18"/>
        <v>425</v>
      </c>
      <c r="W64" s="64">
        <f t="shared" si="19"/>
        <v>93.5</v>
      </c>
      <c r="X64">
        <f t="shared" si="20"/>
        <v>-268.51149861005814</v>
      </c>
      <c r="Y64" s="64">
        <f t="shared" si="21"/>
        <v>275.14588071771544</v>
      </c>
      <c r="Z64" s="64">
        <f t="shared" si="22"/>
        <v>275.14588071771544</v>
      </c>
      <c r="AA64" s="65">
        <f t="shared" si="23"/>
        <v>0.42740207227697752</v>
      </c>
      <c r="AB64" s="65">
        <f t="shared" si="24"/>
        <v>0.51235399999999998</v>
      </c>
      <c r="AC64" s="64">
        <f t="shared" si="25"/>
        <v>51454.813787774197</v>
      </c>
      <c r="AD64" s="66">
        <f t="shared" si="26"/>
        <v>36018.369651441935</v>
      </c>
      <c r="AE64" s="64">
        <f t="shared" si="27"/>
        <v>19849.2</v>
      </c>
      <c r="AF64" s="64">
        <f t="shared" si="28"/>
        <v>16169.169651441935</v>
      </c>
      <c r="AH64" s="67">
        <f t="shared" si="29"/>
        <v>6233.6403333333328</v>
      </c>
      <c r="AI64" s="67">
        <f t="shared" si="30"/>
        <v>-39833.640333333329</v>
      </c>
      <c r="AJ64" s="67">
        <f t="shared" si="31"/>
        <v>-15833.640333333333</v>
      </c>
      <c r="AK64" s="68">
        <f t="shared" si="32"/>
        <v>-15833.640333333333</v>
      </c>
      <c r="AL64" s="68">
        <f t="shared" si="33"/>
        <v>-21833.640333333333</v>
      </c>
      <c r="AM64" s="69">
        <f t="shared" si="34"/>
        <v>-23664.470681891395</v>
      </c>
      <c r="AN64" s="69">
        <f t="shared" si="35"/>
        <v>335.52931810860173</v>
      </c>
      <c r="AO64" s="69">
        <f t="shared" si="36"/>
        <v>335.52931810860173</v>
      </c>
      <c r="AP64" s="69">
        <f t="shared" si="37"/>
        <v>-5664.4706818913983</v>
      </c>
      <c r="AR64" s="23">
        <f t="shared" si="38"/>
        <v>112</v>
      </c>
      <c r="AS64" s="23" t="str">
        <f t="shared" si="39"/>
        <v>W153</v>
      </c>
      <c r="AT64" s="69">
        <f t="shared" si="65"/>
        <v>-3815.2706818913939</v>
      </c>
      <c r="AU64" s="69">
        <f t="shared" si="40"/>
        <v>-5664.4706818913983</v>
      </c>
      <c r="AV64" t="s">
        <v>436</v>
      </c>
      <c r="AW64" t="s">
        <v>437</v>
      </c>
      <c r="AX64" s="64">
        <f t="shared" si="41"/>
        <v>-23664.470681891395</v>
      </c>
      <c r="AY64" s="64">
        <f t="shared" si="42"/>
        <v>335.52931810860173</v>
      </c>
      <c r="AZ64" s="64">
        <f t="shared" si="43"/>
        <v>335.52931810860173</v>
      </c>
      <c r="BA64" s="64">
        <f t="shared" si="44"/>
        <v>-5664.4706818913983</v>
      </c>
      <c r="BE64" s="23">
        <v>61</v>
      </c>
      <c r="BF64" s="23" t="str">
        <f t="shared" si="45"/>
        <v>W72</v>
      </c>
      <c r="BG64" s="23" t="str">
        <f t="shared" si="46"/>
        <v>Palo Alto</v>
      </c>
      <c r="BH64" s="23" t="str">
        <f t="shared" si="47"/>
        <v>CA</v>
      </c>
      <c r="BI64" s="69">
        <f t="shared" si="5"/>
        <v>1830000</v>
      </c>
      <c r="BJ64" s="69">
        <f t="shared" si="6"/>
        <v>41856.593965051215</v>
      </c>
      <c r="BK64" s="69">
        <f t="shared" si="7"/>
        <v>2644.193965051214</v>
      </c>
      <c r="BL64" s="23" t="str">
        <f t="shared" si="8"/>
        <v>NO</v>
      </c>
      <c r="BM64" s="69">
        <f t="shared" si="48"/>
        <v>1449935.9838563169</v>
      </c>
      <c r="BN64" s="69">
        <f t="shared" si="49"/>
        <v>-15355.806034948786</v>
      </c>
      <c r="BO64" s="69">
        <f t="shared" si="50"/>
        <v>8644.193965051214</v>
      </c>
      <c r="BP64" s="69">
        <f t="shared" si="51"/>
        <v>8644.193965051214</v>
      </c>
      <c r="BQ64" s="69">
        <f t="shared" si="52"/>
        <v>2644.193965051214</v>
      </c>
      <c r="CI64" s="23" t="str">
        <f t="shared" si="61"/>
        <v>W153</v>
      </c>
      <c r="CJ64" s="23" t="str">
        <f t="shared" si="72"/>
        <v>LT</v>
      </c>
      <c r="CK64" s="69">
        <f>G64</f>
        <v>19849.2</v>
      </c>
      <c r="CL64" s="69">
        <f t="shared" si="63"/>
        <v>19849.2</v>
      </c>
      <c r="CM64" s="69">
        <f t="shared" si="64"/>
        <v>19849.2</v>
      </c>
    </row>
    <row r="65" spans="1:91" x14ac:dyDescent="0.25">
      <c r="A65" t="s">
        <v>186</v>
      </c>
      <c r="B65" t="s">
        <v>185</v>
      </c>
      <c r="C65" t="s">
        <v>107</v>
      </c>
      <c r="D65">
        <v>2</v>
      </c>
      <c r="E65">
        <v>2400</v>
      </c>
      <c r="F65">
        <f t="shared" si="12"/>
        <v>0.97299999999999998</v>
      </c>
      <c r="G65" s="61">
        <f t="shared" si="0"/>
        <v>28022.399999999998</v>
      </c>
      <c r="H65">
        <v>360</v>
      </c>
      <c r="I65" s="62">
        <v>0.55069999999999997</v>
      </c>
      <c r="J65">
        <v>173</v>
      </c>
      <c r="K65">
        <v>690</v>
      </c>
      <c r="L65">
        <f t="shared" si="73"/>
        <v>517</v>
      </c>
      <c r="M65">
        <f t="shared" si="74"/>
        <v>187</v>
      </c>
      <c r="N65" s="63">
        <f t="shared" si="75"/>
        <v>0.38936170212765953</v>
      </c>
      <c r="O65" s="62">
        <v>0.55069999999999997</v>
      </c>
      <c r="P65" s="64">
        <v>100</v>
      </c>
      <c r="Q65" s="65">
        <f t="shared" si="13"/>
        <v>-1.2959381044487434E-2</v>
      </c>
      <c r="R65" s="65">
        <f t="shared" si="14"/>
        <v>0.86085605415860733</v>
      </c>
      <c r="S65" s="64">
        <f t="shared" si="15"/>
        <v>31421.245976789167</v>
      </c>
      <c r="T65" s="66">
        <f t="shared" si="16"/>
        <v>21994.872183752417</v>
      </c>
      <c r="U65" s="61">
        <f t="shared" si="17"/>
        <v>173</v>
      </c>
      <c r="V65" s="64">
        <f t="shared" si="18"/>
        <v>646.25</v>
      </c>
      <c r="W65" s="64">
        <f t="shared" si="19"/>
        <v>108.375</v>
      </c>
      <c r="X65">
        <f t="shared" si="20"/>
        <v>-408.29542582764719</v>
      </c>
      <c r="Y65" s="64">
        <f t="shared" si="21"/>
        <v>401.4835892089967</v>
      </c>
      <c r="Z65" s="64">
        <f t="shared" si="22"/>
        <v>401.4835892089967</v>
      </c>
      <c r="AA65" s="65">
        <f t="shared" si="23"/>
        <v>0.45355294268316704</v>
      </c>
      <c r="AB65" s="65">
        <f t="shared" si="24"/>
        <v>0.49165820116054165</v>
      </c>
      <c r="AC65" s="64">
        <f t="shared" si="25"/>
        <v>72048.335232080208</v>
      </c>
      <c r="AD65" s="66">
        <f t="shared" si="26"/>
        <v>50433.834662456145</v>
      </c>
      <c r="AE65" s="64">
        <f t="shared" si="27"/>
        <v>28022.399999999998</v>
      </c>
      <c r="AF65" s="64">
        <f t="shared" si="28"/>
        <v>22411.434662456148</v>
      </c>
      <c r="AH65" s="67">
        <f t="shared" si="29"/>
        <v>5981.8414474532565</v>
      </c>
      <c r="AI65" s="67">
        <f t="shared" si="30"/>
        <v>-39581.841447453255</v>
      </c>
      <c r="AJ65" s="67">
        <f t="shared" si="31"/>
        <v>-15581.841447453256</v>
      </c>
      <c r="AK65" s="68">
        <f t="shared" si="32"/>
        <v>-15581.841447453256</v>
      </c>
      <c r="AL65" s="68">
        <f t="shared" si="33"/>
        <v>-21581.841447453255</v>
      </c>
      <c r="AM65" s="69">
        <f t="shared" si="34"/>
        <v>-17170.406784997107</v>
      </c>
      <c r="AN65" s="69">
        <f t="shared" si="35"/>
        <v>6829.5932150028912</v>
      </c>
      <c r="AO65" s="69">
        <f t="shared" si="36"/>
        <v>6829.5932150028912</v>
      </c>
      <c r="AP65" s="69">
        <f t="shared" si="37"/>
        <v>829.59321500289298</v>
      </c>
      <c r="AR65" s="23">
        <f t="shared" si="38"/>
        <v>70</v>
      </c>
      <c r="AS65" s="23" t="str">
        <f t="shared" si="39"/>
        <v>W154</v>
      </c>
      <c r="AT65" s="69">
        <f t="shared" si="65"/>
        <v>10851.993215002891</v>
      </c>
      <c r="AU65" s="69">
        <f t="shared" si="40"/>
        <v>829.59321500289298</v>
      </c>
      <c r="AV65" t="s">
        <v>436</v>
      </c>
      <c r="AW65" t="s">
        <v>437</v>
      </c>
      <c r="AX65" s="64">
        <f t="shared" si="41"/>
        <v>-17170.406784997107</v>
      </c>
      <c r="AY65" s="64">
        <f t="shared" si="42"/>
        <v>6829.5932150028912</v>
      </c>
      <c r="AZ65" s="64">
        <f t="shared" si="43"/>
        <v>6829.5932150028912</v>
      </c>
      <c r="BA65" s="64">
        <f t="shared" si="44"/>
        <v>829.59321500289298</v>
      </c>
      <c r="BE65" s="23">
        <v>62</v>
      </c>
      <c r="BF65" s="23" t="str">
        <f t="shared" si="45"/>
        <v>W202</v>
      </c>
      <c r="BG65" s="23" t="str">
        <f t="shared" si="46"/>
        <v>San Diego</v>
      </c>
      <c r="BH65" s="23" t="str">
        <f t="shared" si="47"/>
        <v>CA</v>
      </c>
      <c r="BI65" s="69">
        <f t="shared" si="5"/>
        <v>1860000</v>
      </c>
      <c r="BJ65" s="69">
        <f t="shared" si="6"/>
        <v>3236.3280821983135</v>
      </c>
      <c r="BK65" s="69">
        <f t="shared" si="7"/>
        <v>2554.728082198315</v>
      </c>
      <c r="BL65" s="23" t="str">
        <f t="shared" si="8"/>
        <v>NO</v>
      </c>
      <c r="BM65" s="69">
        <f t="shared" si="48"/>
        <v>1453172.3119385152</v>
      </c>
      <c r="BN65" s="69">
        <f t="shared" si="49"/>
        <v>-15445.271917801685</v>
      </c>
      <c r="BO65" s="69">
        <f t="shared" si="50"/>
        <v>8554.728082198315</v>
      </c>
      <c r="BP65" s="69">
        <f t="shared" si="51"/>
        <v>8554.728082198315</v>
      </c>
      <c r="BQ65" s="69">
        <f t="shared" si="52"/>
        <v>2554.728082198315</v>
      </c>
      <c r="CI65" s="23" t="str">
        <f t="shared" si="61"/>
        <v>W154</v>
      </c>
      <c r="CJ65" s="23" t="str">
        <f t="shared" si="72"/>
        <v>LT</v>
      </c>
      <c r="CK65" s="69">
        <f>G65</f>
        <v>28022.399999999998</v>
      </c>
      <c r="CL65" s="69">
        <f t="shared" si="63"/>
        <v>28022.399999999998</v>
      </c>
      <c r="CM65" s="69">
        <f t="shared" si="64"/>
        <v>28022.399999999998</v>
      </c>
    </row>
    <row r="66" spans="1:91" x14ac:dyDescent="0.25">
      <c r="A66" t="s">
        <v>187</v>
      </c>
      <c r="B66" t="s">
        <v>185</v>
      </c>
      <c r="C66" t="s">
        <v>116</v>
      </c>
      <c r="D66">
        <v>1</v>
      </c>
      <c r="E66">
        <v>2100</v>
      </c>
      <c r="F66">
        <f t="shared" si="12"/>
        <v>0.97299999999999998</v>
      </c>
      <c r="G66" s="61">
        <f t="shared" si="0"/>
        <v>24519.599999999999</v>
      </c>
      <c r="H66">
        <v>1477</v>
      </c>
      <c r="I66" s="62">
        <v>0.69320000000000004</v>
      </c>
      <c r="J66">
        <v>448</v>
      </c>
      <c r="K66">
        <v>2128</v>
      </c>
      <c r="L66">
        <f t="shared" si="73"/>
        <v>1680</v>
      </c>
      <c r="M66">
        <f t="shared" si="74"/>
        <v>1029</v>
      </c>
      <c r="N66" s="63">
        <f t="shared" si="75"/>
        <v>0.59000000000000008</v>
      </c>
      <c r="O66" s="62">
        <v>0.69320000000000004</v>
      </c>
      <c r="P66" s="64">
        <v>100</v>
      </c>
      <c r="Q66" s="65">
        <f t="shared" si="13"/>
        <v>-6.5714285714285725E-2</v>
      </c>
      <c r="R66" s="65">
        <f t="shared" si="14"/>
        <v>0.90260628571428569</v>
      </c>
      <c r="S66" s="64">
        <f t="shared" si="15"/>
        <v>32945.129428571425</v>
      </c>
      <c r="T66" s="66">
        <f t="shared" si="16"/>
        <v>23061.590599999996</v>
      </c>
      <c r="U66" s="61">
        <f t="shared" si="17"/>
        <v>448</v>
      </c>
      <c r="V66" s="64">
        <f t="shared" si="18"/>
        <v>2100</v>
      </c>
      <c r="W66" s="64">
        <f t="shared" si="19"/>
        <v>238</v>
      </c>
      <c r="X66">
        <f t="shared" si="20"/>
        <v>-1326.7626990144049</v>
      </c>
      <c r="Y66" s="64">
        <f t="shared" si="21"/>
        <v>1247.5443517816529</v>
      </c>
      <c r="Z66" s="64">
        <f t="shared" si="22"/>
        <v>1247.5443517816529</v>
      </c>
      <c r="AA66" s="65">
        <f t="shared" si="23"/>
        <v>0.48073540561031092</v>
      </c>
      <c r="AB66" s="65">
        <f t="shared" si="24"/>
        <v>0.47014599999999995</v>
      </c>
      <c r="AC66" s="64">
        <f t="shared" si="25"/>
        <v>214082.71518664897</v>
      </c>
      <c r="AD66" s="66">
        <f t="shared" si="26"/>
        <v>149857.90063065427</v>
      </c>
      <c r="AE66" s="64">
        <f t="shared" si="27"/>
        <v>24519.599999999999</v>
      </c>
      <c r="AF66" s="64">
        <f t="shared" si="28"/>
        <v>125338.30063065427</v>
      </c>
      <c r="AH66" s="67">
        <f t="shared" si="29"/>
        <v>5720.1096666666663</v>
      </c>
      <c r="AI66" s="67">
        <f t="shared" si="30"/>
        <v>-39320.109666666664</v>
      </c>
      <c r="AJ66" s="67">
        <f t="shared" si="31"/>
        <v>-15320.109666666667</v>
      </c>
      <c r="AK66" s="68">
        <f t="shared" si="32"/>
        <v>-15320.109666666667</v>
      </c>
      <c r="AL66" s="68">
        <f t="shared" si="33"/>
        <v>-21320.109666666667</v>
      </c>
      <c r="AM66" s="69">
        <f t="shared" si="34"/>
        <v>86018.19096398761</v>
      </c>
      <c r="AN66" s="69">
        <f t="shared" si="35"/>
        <v>110018.1909639876</v>
      </c>
      <c r="AO66" s="69">
        <f t="shared" si="36"/>
        <v>110018.1909639876</v>
      </c>
      <c r="AP66" s="69">
        <f t="shared" si="37"/>
        <v>104018.1909639876</v>
      </c>
      <c r="AR66" s="23">
        <f t="shared" si="38"/>
        <v>2</v>
      </c>
      <c r="AS66" s="23" t="str">
        <f t="shared" si="39"/>
        <v>W155</v>
      </c>
      <c r="AT66" s="69">
        <f t="shared" si="65"/>
        <v>110537.79096398762</v>
      </c>
      <c r="AU66" s="69">
        <f t="shared" si="40"/>
        <v>104018.1909639876</v>
      </c>
      <c r="AV66" t="s">
        <v>436</v>
      </c>
      <c r="AW66" t="s">
        <v>437</v>
      </c>
      <c r="AX66" s="64">
        <f t="shared" si="41"/>
        <v>86018.19096398761</v>
      </c>
      <c r="AY66" s="64">
        <f t="shared" si="42"/>
        <v>110018.1909639876</v>
      </c>
      <c r="AZ66" s="64">
        <f t="shared" si="43"/>
        <v>110018.1909639876</v>
      </c>
      <c r="BA66" s="64">
        <f t="shared" si="44"/>
        <v>104018.1909639876</v>
      </c>
      <c r="BE66" s="23">
        <v>63</v>
      </c>
      <c r="BF66" s="23" t="str">
        <f t="shared" si="45"/>
        <v>W151</v>
      </c>
      <c r="BG66" s="23" t="str">
        <f t="shared" si="46"/>
        <v>Miami</v>
      </c>
      <c r="BH66" s="23" t="str">
        <f t="shared" si="47"/>
        <v>FL</v>
      </c>
      <c r="BI66" s="69">
        <f t="shared" si="5"/>
        <v>1890000</v>
      </c>
      <c r="BJ66" s="69">
        <f t="shared" si="6"/>
        <v>771.88599333333696</v>
      </c>
      <c r="BK66" s="69">
        <f t="shared" si="7"/>
        <v>2425.4859933333355</v>
      </c>
      <c r="BL66" s="23" t="str">
        <f t="shared" si="8"/>
        <v>NO</v>
      </c>
      <c r="BM66" s="69">
        <f t="shared" si="48"/>
        <v>1453944.1979318485</v>
      </c>
      <c r="BN66" s="69">
        <f t="shared" si="49"/>
        <v>-15574.514006666664</v>
      </c>
      <c r="BO66" s="69">
        <f t="shared" si="50"/>
        <v>8425.4859933333355</v>
      </c>
      <c r="BP66" s="69">
        <f t="shared" si="51"/>
        <v>8425.4859933333355</v>
      </c>
      <c r="BQ66" s="69">
        <f t="shared" si="52"/>
        <v>2425.4859933333355</v>
      </c>
      <c r="CI66" s="23" t="str">
        <f t="shared" si="61"/>
        <v>W155</v>
      </c>
      <c r="CJ66" s="23" t="str">
        <f t="shared" si="72"/>
        <v>ST</v>
      </c>
      <c r="CK66" s="69">
        <f>G66</f>
        <v>24519.599999999999</v>
      </c>
      <c r="CL66" s="69">
        <f t="shared" si="63"/>
        <v>110018.1909639876</v>
      </c>
      <c r="CM66" s="69">
        <f t="shared" si="64"/>
        <v>104018.1909639876</v>
      </c>
    </row>
    <row r="67" spans="1:91" x14ac:dyDescent="0.25">
      <c r="A67" t="s">
        <v>188</v>
      </c>
      <c r="B67" t="s">
        <v>185</v>
      </c>
      <c r="C67" t="s">
        <v>116</v>
      </c>
      <c r="D67">
        <v>2</v>
      </c>
      <c r="E67">
        <v>3200</v>
      </c>
      <c r="F67">
        <f t="shared" si="12"/>
        <v>0.97299999999999998</v>
      </c>
      <c r="G67" s="61">
        <f t="shared" si="0"/>
        <v>37363.199999999997</v>
      </c>
      <c r="H67">
        <v>1265</v>
      </c>
      <c r="I67" s="62">
        <v>0.71509999999999996</v>
      </c>
      <c r="J67">
        <v>450</v>
      </c>
      <c r="K67">
        <v>2699</v>
      </c>
      <c r="L67">
        <f t="shared" si="73"/>
        <v>2249</v>
      </c>
      <c r="M67">
        <f t="shared" si="74"/>
        <v>815</v>
      </c>
      <c r="N67" s="63">
        <f t="shared" si="75"/>
        <v>0.38990662516674079</v>
      </c>
      <c r="O67" s="62">
        <v>0.71509999999999996</v>
      </c>
      <c r="P67" s="64">
        <v>100</v>
      </c>
      <c r="Q67" s="65">
        <f t="shared" si="13"/>
        <v>-2.4499777678968424E-2</v>
      </c>
      <c r="R67" s="65">
        <f t="shared" si="14"/>
        <v>0.86998912405513562</v>
      </c>
      <c r="S67" s="64">
        <f t="shared" si="15"/>
        <v>31754.603028012451</v>
      </c>
      <c r="T67" s="66">
        <f t="shared" si="16"/>
        <v>22228.222119608716</v>
      </c>
      <c r="U67" s="61">
        <f t="shared" si="17"/>
        <v>450</v>
      </c>
      <c r="V67" s="64">
        <f t="shared" si="18"/>
        <v>2811.25</v>
      </c>
      <c r="W67" s="64">
        <f t="shared" si="19"/>
        <v>168.875</v>
      </c>
      <c r="X67">
        <f t="shared" si="20"/>
        <v>-1776.124589335355</v>
      </c>
      <c r="Y67" s="64">
        <f t="shared" si="21"/>
        <v>1595.209075688653</v>
      </c>
      <c r="Z67" s="64">
        <f t="shared" si="22"/>
        <v>1595.209075688653</v>
      </c>
      <c r="AA67" s="65">
        <f t="shared" si="23"/>
        <v>0.50736650091192637</v>
      </c>
      <c r="AB67" s="65">
        <f t="shared" si="24"/>
        <v>0.44907015117830151</v>
      </c>
      <c r="AC67" s="64">
        <f t="shared" si="25"/>
        <v>261471.68498488326</v>
      </c>
      <c r="AD67" s="66">
        <f t="shared" si="26"/>
        <v>183030.17948941828</v>
      </c>
      <c r="AE67" s="64">
        <f t="shared" si="27"/>
        <v>37363.199999999997</v>
      </c>
      <c r="AF67" s="64">
        <f t="shared" si="28"/>
        <v>145666.97948941827</v>
      </c>
      <c r="AH67" s="67">
        <f t="shared" si="29"/>
        <v>5463.6868393360019</v>
      </c>
      <c r="AI67" s="67">
        <f t="shared" si="30"/>
        <v>-39063.686839336006</v>
      </c>
      <c r="AJ67" s="67">
        <f t="shared" si="31"/>
        <v>-15063.686839336002</v>
      </c>
      <c r="AK67" s="68">
        <f t="shared" si="32"/>
        <v>-15063.686839336002</v>
      </c>
      <c r="AL67" s="68">
        <f t="shared" si="33"/>
        <v>-21063.686839336002</v>
      </c>
      <c r="AM67" s="69">
        <f t="shared" si="34"/>
        <v>106603.29265008227</v>
      </c>
      <c r="AN67" s="69">
        <f t="shared" si="35"/>
        <v>130603.29265008227</v>
      </c>
      <c r="AO67" s="69">
        <f t="shared" si="36"/>
        <v>130603.29265008227</v>
      </c>
      <c r="AP67" s="69">
        <f t="shared" si="37"/>
        <v>124603.29265008227</v>
      </c>
      <c r="AR67" s="23">
        <f t="shared" si="38"/>
        <v>1</v>
      </c>
      <c r="AS67" s="23" t="str">
        <f t="shared" si="39"/>
        <v>W156</v>
      </c>
      <c r="AT67" s="69">
        <f t="shared" si="65"/>
        <v>143966.49265008228</v>
      </c>
      <c r="AU67" s="69">
        <f t="shared" si="40"/>
        <v>124603.29265008227</v>
      </c>
      <c r="AV67" t="s">
        <v>436</v>
      </c>
      <c r="AW67" t="s">
        <v>437</v>
      </c>
      <c r="AX67" s="64">
        <f t="shared" si="41"/>
        <v>106603.29265008227</v>
      </c>
      <c r="AY67" s="64">
        <f t="shared" si="42"/>
        <v>130603.29265008227</v>
      </c>
      <c r="AZ67" s="64">
        <f t="shared" si="43"/>
        <v>130603.29265008227</v>
      </c>
      <c r="BA67" s="64">
        <f t="shared" si="44"/>
        <v>124603.29265008227</v>
      </c>
      <c r="BE67" s="23">
        <v>64</v>
      </c>
      <c r="BF67" s="23" t="str">
        <f t="shared" si="45"/>
        <v>W184</v>
      </c>
      <c r="BG67" s="23" t="str">
        <f t="shared" si="46"/>
        <v>Omaha</v>
      </c>
      <c r="BH67" s="23" t="str">
        <f t="shared" si="47"/>
        <v>NE</v>
      </c>
      <c r="BI67" s="69">
        <f t="shared" si="5"/>
        <v>1920000</v>
      </c>
      <c r="BJ67" s="69">
        <f t="shared" si="6"/>
        <v>-1798.9620067664291</v>
      </c>
      <c r="BK67" s="69">
        <f t="shared" si="7"/>
        <v>2189.8379932335738</v>
      </c>
      <c r="BL67" s="23" t="str">
        <f t="shared" si="8"/>
        <v>NO</v>
      </c>
      <c r="BM67" s="69">
        <f t="shared" si="48"/>
        <v>1452145.2359250821</v>
      </c>
      <c r="BN67" s="69">
        <f t="shared" si="49"/>
        <v>-15810.162006766426</v>
      </c>
      <c r="BO67" s="69">
        <f t="shared" si="50"/>
        <v>8189.8379932335738</v>
      </c>
      <c r="BP67" s="69">
        <f t="shared" si="51"/>
        <v>8189.8379932335738</v>
      </c>
      <c r="BQ67" s="69">
        <f t="shared" si="52"/>
        <v>2189.8379932335738</v>
      </c>
      <c r="CI67" s="23" t="str">
        <f t="shared" si="61"/>
        <v>W156</v>
      </c>
      <c r="CJ67" s="23" t="str">
        <f t="shared" si="72"/>
        <v>ST</v>
      </c>
      <c r="CK67" s="69">
        <f>G67</f>
        <v>37363.199999999997</v>
      </c>
      <c r="CL67" s="69">
        <f t="shared" si="63"/>
        <v>130603.29265008227</v>
      </c>
      <c r="CM67" s="69">
        <f t="shared" si="64"/>
        <v>124603.29265008227</v>
      </c>
    </row>
    <row r="68" spans="1:91" x14ac:dyDescent="0.25">
      <c r="A68" t="s">
        <v>189</v>
      </c>
      <c r="B68" t="s">
        <v>190</v>
      </c>
      <c r="C68" t="s">
        <v>107</v>
      </c>
      <c r="D68">
        <v>1</v>
      </c>
      <c r="E68">
        <v>1300</v>
      </c>
      <c r="F68">
        <f t="shared" si="12"/>
        <v>0.97299999999999998</v>
      </c>
      <c r="G68" s="61">
        <f t="shared" ref="G68:G131" si="76">E68*12*F68</f>
        <v>15178.8</v>
      </c>
      <c r="H68">
        <v>328</v>
      </c>
      <c r="I68" s="62">
        <v>0.52049999999999996</v>
      </c>
      <c r="J68">
        <v>291</v>
      </c>
      <c r="K68">
        <v>387</v>
      </c>
      <c r="L68">
        <f t="shared" si="73"/>
        <v>96</v>
      </c>
      <c r="M68">
        <f t="shared" si="74"/>
        <v>37</v>
      </c>
      <c r="N68" s="63">
        <f t="shared" si="75"/>
        <v>0.40833333333333333</v>
      </c>
      <c r="O68" s="62">
        <v>0.52049999999999996</v>
      </c>
      <c r="P68" s="64">
        <v>100</v>
      </c>
      <c r="Q68" s="65">
        <f t="shared" si="13"/>
        <v>-1.4916666666666667</v>
      </c>
      <c r="R68" s="65">
        <f t="shared" si="14"/>
        <v>2.0311050000000002</v>
      </c>
      <c r="S68" s="64">
        <f t="shared" si="15"/>
        <v>74135.332500000004</v>
      </c>
      <c r="T68" s="66">
        <f t="shared" si="16"/>
        <v>51894.732750000003</v>
      </c>
      <c r="U68" s="61">
        <f t="shared" si="17"/>
        <v>291</v>
      </c>
      <c r="V68" s="64">
        <f t="shared" si="18"/>
        <v>120</v>
      </c>
      <c r="W68" s="64">
        <f t="shared" si="19"/>
        <v>279</v>
      </c>
      <c r="X68">
        <f t="shared" si="20"/>
        <v>-75.815011372251703</v>
      </c>
      <c r="Y68" s="64">
        <f t="shared" si="21"/>
        <v>203.98824867323731</v>
      </c>
      <c r="Z68" s="64">
        <f t="shared" si="22"/>
        <v>291</v>
      </c>
      <c r="AA68" s="65">
        <f t="shared" si="23"/>
        <v>0.1</v>
      </c>
      <c r="AB68" s="65">
        <f t="shared" si="24"/>
        <v>0.77146000000000003</v>
      </c>
      <c r="AC68" s="64">
        <f t="shared" si="25"/>
        <v>81940.623900000006</v>
      </c>
      <c r="AD68" s="66">
        <f t="shared" si="26"/>
        <v>57358.436730000001</v>
      </c>
      <c r="AE68" s="64">
        <f t="shared" si="27"/>
        <v>15178.8</v>
      </c>
      <c r="AF68" s="64">
        <f t="shared" si="28"/>
        <v>42179.636729999998</v>
      </c>
      <c r="AH68" s="67">
        <f t="shared" si="29"/>
        <v>9386.0966666666664</v>
      </c>
      <c r="AI68" s="67">
        <f t="shared" si="30"/>
        <v>-42986.096666666665</v>
      </c>
      <c r="AJ68" s="67">
        <f t="shared" si="31"/>
        <v>-18986.096666666665</v>
      </c>
      <c r="AK68" s="68">
        <f t="shared" si="32"/>
        <v>-18986.096666666665</v>
      </c>
      <c r="AL68" s="68">
        <f t="shared" si="33"/>
        <v>-24986.096666666665</v>
      </c>
      <c r="AM68" s="69">
        <f t="shared" si="34"/>
        <v>-806.45993666666618</v>
      </c>
      <c r="AN68" s="69">
        <f t="shared" si="35"/>
        <v>23193.540063333334</v>
      </c>
      <c r="AO68" s="69">
        <f t="shared" si="36"/>
        <v>23193.540063333334</v>
      </c>
      <c r="AP68" s="69">
        <f t="shared" si="37"/>
        <v>17193.540063333334</v>
      </c>
      <c r="AR68" s="23">
        <f t="shared" si="38"/>
        <v>23</v>
      </c>
      <c r="AS68" s="23" t="str">
        <f t="shared" si="39"/>
        <v>W157</v>
      </c>
      <c r="AT68" s="69">
        <f t="shared" si="65"/>
        <v>14372.340063333337</v>
      </c>
      <c r="AU68" s="69">
        <f t="shared" si="40"/>
        <v>17193.540063333334</v>
      </c>
      <c r="AV68" t="s">
        <v>436</v>
      </c>
      <c r="AW68" t="s">
        <v>437</v>
      </c>
      <c r="AX68" s="64">
        <f t="shared" si="41"/>
        <v>-806.45993666666618</v>
      </c>
      <c r="AY68" s="64">
        <f t="shared" si="42"/>
        <v>23193.540063333334</v>
      </c>
      <c r="AZ68" s="64">
        <f t="shared" si="43"/>
        <v>23193.540063333334</v>
      </c>
      <c r="BA68" s="64">
        <f t="shared" si="44"/>
        <v>17193.540063333334</v>
      </c>
      <c r="BE68" s="23">
        <v>65</v>
      </c>
      <c r="BF68" s="23" t="str">
        <f t="shared" si="45"/>
        <v>W23</v>
      </c>
      <c r="BG68" s="23" t="str">
        <f t="shared" si="46"/>
        <v>Chicago</v>
      </c>
      <c r="BH68" s="23" t="str">
        <f t="shared" si="47"/>
        <v>IL</v>
      </c>
      <c r="BI68" s="69">
        <f t="shared" ref="BI68:BI131" si="77">BE68*$AG$7</f>
        <v>1950000</v>
      </c>
      <c r="BJ68" s="69">
        <f t="shared" ref="BJ68:BJ131" si="78">VLOOKUP(BE68,$AR$4:$AT$247,3,FALSE)</f>
        <v>21105.920607330489</v>
      </c>
      <c r="BK68" s="69">
        <f t="shared" ref="BK68:BK131" si="79">VLOOKUP(BE68,$AR$4:$AU$247,4,FALSE)</f>
        <v>1742.7206073304915</v>
      </c>
      <c r="BL68" s="23" t="str">
        <f t="shared" ref="BL68:BL131" si="80">IF(BI68&lt;$BC$6,IF(BK68&gt;$AG$29,"YES","NO"),"NO")</f>
        <v>NO</v>
      </c>
      <c r="BM68" s="69">
        <f t="shared" si="48"/>
        <v>1473251.1565324126</v>
      </c>
      <c r="BN68" s="69">
        <f t="shared" si="49"/>
        <v>-16257.279392669509</v>
      </c>
      <c r="BO68" s="69">
        <f t="shared" si="50"/>
        <v>7742.7206073304915</v>
      </c>
      <c r="BP68" s="69">
        <f t="shared" si="51"/>
        <v>7742.7206073304915</v>
      </c>
      <c r="BQ68" s="69">
        <f t="shared" si="52"/>
        <v>1742.7206073304915</v>
      </c>
      <c r="CI68" s="23" t="str">
        <f t="shared" si="61"/>
        <v>W157</v>
      </c>
      <c r="CJ68" s="23" t="str">
        <f t="shared" si="72"/>
        <v>ST</v>
      </c>
      <c r="CK68" s="69">
        <f>G68</f>
        <v>15178.8</v>
      </c>
      <c r="CL68" s="69">
        <f t="shared" si="63"/>
        <v>23193.540063333334</v>
      </c>
      <c r="CM68" s="69">
        <f t="shared" si="64"/>
        <v>17193.540063333334</v>
      </c>
    </row>
    <row r="69" spans="1:91" x14ac:dyDescent="0.25">
      <c r="A69" t="s">
        <v>191</v>
      </c>
      <c r="B69" t="s">
        <v>190</v>
      </c>
      <c r="C69" t="s">
        <v>107</v>
      </c>
      <c r="D69">
        <v>2</v>
      </c>
      <c r="E69">
        <v>1700</v>
      </c>
      <c r="F69">
        <f t="shared" ref="F69:F132" si="81">F$2</f>
        <v>0.97299999999999998</v>
      </c>
      <c r="G69" s="61">
        <f t="shared" si="76"/>
        <v>19849.2</v>
      </c>
      <c r="H69">
        <v>246</v>
      </c>
      <c r="I69" s="62">
        <v>0.15890000000000001</v>
      </c>
      <c r="J69">
        <v>203</v>
      </c>
      <c r="K69">
        <v>318</v>
      </c>
      <c r="L69">
        <f t="shared" si="73"/>
        <v>115</v>
      </c>
      <c r="M69">
        <f t="shared" si="74"/>
        <v>43</v>
      </c>
      <c r="N69" s="63">
        <f t="shared" si="75"/>
        <v>0.39913043478260868</v>
      </c>
      <c r="O69" s="62">
        <v>0.15890000000000001</v>
      </c>
      <c r="P69" s="64">
        <v>100</v>
      </c>
      <c r="Q69" s="65">
        <f t="shared" ref="Q69:Q132" si="82">0.1+0.8*(P69-J69)/(K69-J69)</f>
        <v>-0.61652173913043484</v>
      </c>
      <c r="R69" s="65">
        <f t="shared" ref="R69:R132" si="83">$Q$2*Q69+$R$2</f>
        <v>1.3385153043478262</v>
      </c>
      <c r="S69" s="64">
        <f t="shared" ref="S69:S132" si="84">365*P69*R69</f>
        <v>48855.808608695654</v>
      </c>
      <c r="T69" s="66">
        <f t="shared" ref="T69:T132" si="85">S69*(1-$T$1)</f>
        <v>34199.066026086955</v>
      </c>
      <c r="U69" s="61">
        <f t="shared" ref="U69:U132" si="86">J69</f>
        <v>203</v>
      </c>
      <c r="V69" s="64">
        <f t="shared" ref="V69:V132" si="87">1.25*L69</f>
        <v>143.75</v>
      </c>
      <c r="W69" s="64">
        <f t="shared" ref="W69:W132" si="88">J69-L69/8</f>
        <v>188.625</v>
      </c>
      <c r="X69">
        <f t="shared" ref="X69:X132" si="89">1.25*L69/(2*$Q$2)</f>
        <v>-90.820065706343186</v>
      </c>
      <c r="Y69" s="64">
        <f t="shared" ref="Y69:Y132" si="90">(($Q$2*W69)/V69-$R$2)*X69</f>
        <v>171.56404788981553</v>
      </c>
      <c r="Z69" s="64">
        <f t="shared" ref="Z69:Z132" si="91">IF(Y69&gt;U69,Y69,U69)</f>
        <v>203</v>
      </c>
      <c r="AA69" s="65">
        <f t="shared" ref="AA69:AA132" si="92">(Z69-W69)/V69</f>
        <v>0.1</v>
      </c>
      <c r="AB69" s="65">
        <f t="shared" ref="AB69:AB132" si="93">$Q$2*AA69+$R$2</f>
        <v>0.77146000000000003</v>
      </c>
      <c r="AC69" s="64">
        <f t="shared" ref="AC69:AC132" si="94">Z69*AB69*365</f>
        <v>57161.328699999998</v>
      </c>
      <c r="AD69" s="66">
        <f t="shared" ref="AD69:AD132" si="95">AC69*(1-$T$1)</f>
        <v>40012.930089999994</v>
      </c>
      <c r="AE69" s="64">
        <f t="shared" ref="AE69:AE132" si="96">G69</f>
        <v>19849.2</v>
      </c>
      <c r="AF69" s="64">
        <f t="shared" ref="AF69:AF132" si="97">AD69-AE69</f>
        <v>20163.730089999994</v>
      </c>
      <c r="AH69" s="67">
        <f t="shared" ref="AH69:AH132" si="98">AB69*(365/$AG$23)*$AG$21</f>
        <v>9386.0966666666664</v>
      </c>
      <c r="AI69" s="67">
        <f t="shared" ref="AI69:AI132" si="99">-$AG$7-$AG$13-AH69</f>
        <v>-42986.096666666665</v>
      </c>
      <c r="AJ69" s="67">
        <f t="shared" ref="AJ69:AJ132" si="100">-$AG$13-AH69-$AG$18</f>
        <v>-18986.096666666665</v>
      </c>
      <c r="AK69" s="68">
        <f t="shared" ref="AK69:AK132" si="101">-($AG$7/$AG$9)-$AG$13-AH69</f>
        <v>-18986.096666666665</v>
      </c>
      <c r="AL69" s="68">
        <f t="shared" ref="AL69:AL132" si="102">-($AG$7/$AG$9)-$AG$13-AH69-$AG$18</f>
        <v>-24986.096666666665</v>
      </c>
      <c r="AM69" s="69">
        <f t="shared" ref="AM69:AM132" si="103">AF69+AI69</f>
        <v>-22822.366576666671</v>
      </c>
      <c r="AN69" s="69">
        <f t="shared" ref="AN69:AN132" si="104">AF69+AJ69</f>
        <v>1177.6334233333291</v>
      </c>
      <c r="AO69" s="69">
        <f t="shared" ref="AO69:AO132" si="105">AF69+AK69</f>
        <v>1177.6334233333291</v>
      </c>
      <c r="AP69" s="69">
        <f t="shared" ref="AP69:AP132" si="106">AF69+AL69</f>
        <v>-4822.3665766666709</v>
      </c>
      <c r="AR69" s="23">
        <f t="shared" ref="AR69:AR132" si="107">_xlfn.RANK.EQ(AP69,$AP$4:$AP$247,0)</f>
        <v>103</v>
      </c>
      <c r="AS69" s="23" t="str">
        <f t="shared" ref="AS69:AS132" si="108">A69</f>
        <v>W158</v>
      </c>
      <c r="AT69" s="69">
        <f t="shared" si="65"/>
        <v>-2973.1665766666702</v>
      </c>
      <c r="AU69" s="69">
        <f t="shared" ref="AU69:AU132" si="109">AP69</f>
        <v>-4822.3665766666709</v>
      </c>
      <c r="AV69" t="s">
        <v>436</v>
      </c>
      <c r="AW69" t="s">
        <v>437</v>
      </c>
      <c r="AX69" s="64">
        <f t="shared" ref="AX69:AX132" si="110">AM69</f>
        <v>-22822.366576666671</v>
      </c>
      <c r="AY69" s="64">
        <f t="shared" ref="AY69:AY132" si="111">AN69</f>
        <v>1177.6334233333291</v>
      </c>
      <c r="AZ69" s="64">
        <f t="shared" ref="AZ69:AZ132" si="112">AO69</f>
        <v>1177.6334233333291</v>
      </c>
      <c r="BA69" s="64">
        <f t="shared" ref="BA69:BA132" si="113">AP69</f>
        <v>-4822.3665766666709</v>
      </c>
      <c r="BE69" s="23">
        <v>66</v>
      </c>
      <c r="BF69" s="23" t="str">
        <f t="shared" ref="BF69:BF132" si="114">VLOOKUP(BE69,$AR$4:$AS$247,2,FALSE)</f>
        <v>W183</v>
      </c>
      <c r="BG69" s="23" t="str">
        <f t="shared" ref="BG69:BG132" si="115">VLOOKUP(BE69,$AR$4:$AW$247,5,FALSE)</f>
        <v>Omaha</v>
      </c>
      <c r="BH69" s="23" t="str">
        <f t="shared" ref="BH69:BH132" si="116">VLOOKUP(BE69,$AR$4:$AW$247,6,FALSE)</f>
        <v>NE</v>
      </c>
      <c r="BI69" s="69">
        <f t="shared" si="77"/>
        <v>1980000</v>
      </c>
      <c r="BJ69" s="69">
        <f t="shared" si="78"/>
        <v>-5759.5218947676331</v>
      </c>
      <c r="BK69" s="69">
        <f t="shared" si="79"/>
        <v>1732.0781052323618</v>
      </c>
      <c r="BL69" s="23" t="str">
        <f t="shared" si="80"/>
        <v>NO</v>
      </c>
      <c r="BM69" s="69">
        <f t="shared" ref="BM69:BM132" si="117">BJ69+BM68</f>
        <v>1467491.634637645</v>
      </c>
      <c r="BN69" s="69">
        <f t="shared" ref="BN69:BN132" si="118">VLOOKUP($BE69,$AR$4:$BA$247,7,FALSE)</f>
        <v>-16267.921894767635</v>
      </c>
      <c r="BO69" s="69">
        <f t="shared" ref="BO69:BO132" si="119">VLOOKUP($BE69,$AR$4:$BA$247,8,FALSE)</f>
        <v>7732.0781052323618</v>
      </c>
      <c r="BP69" s="69">
        <f t="shared" ref="BP69:BP132" si="120">VLOOKUP($BE69,$AR$4:$BA$247,9,FALSE)</f>
        <v>7732.0781052323618</v>
      </c>
      <c r="BQ69" s="69">
        <f t="shared" ref="BQ69:BQ132" si="121">VLOOKUP($BE69,$AR$4:$BA$247,10,FALSE)</f>
        <v>1732.0781052323618</v>
      </c>
      <c r="CI69" s="23" t="str">
        <f t="shared" ref="CI69:CI132" si="122">A69</f>
        <v>W158</v>
      </c>
      <c r="CJ69" s="23" t="str">
        <f t="shared" si="72"/>
        <v>LT</v>
      </c>
      <c r="CK69" s="69">
        <f>G69</f>
        <v>19849.2</v>
      </c>
      <c r="CL69" s="69">
        <f t="shared" ref="CL69:CL132" si="123">IF(CJ69="LT",CK69,AZ69)</f>
        <v>19849.2</v>
      </c>
      <c r="CM69" s="69">
        <f t="shared" ref="CM69:CM132" si="124">IF(CJ69="LT",CK69,BA69)</f>
        <v>19849.2</v>
      </c>
    </row>
    <row r="70" spans="1:91" x14ac:dyDescent="0.25">
      <c r="A70" t="s">
        <v>192</v>
      </c>
      <c r="B70" t="s">
        <v>190</v>
      </c>
      <c r="C70" t="s">
        <v>116</v>
      </c>
      <c r="D70">
        <v>1</v>
      </c>
      <c r="E70">
        <v>1400</v>
      </c>
      <c r="F70">
        <f t="shared" si="81"/>
        <v>0.97299999999999998</v>
      </c>
      <c r="G70" s="61">
        <f t="shared" si="76"/>
        <v>16346.4</v>
      </c>
      <c r="H70">
        <v>325</v>
      </c>
      <c r="I70" s="62">
        <v>0.54520000000000002</v>
      </c>
      <c r="J70">
        <v>287</v>
      </c>
      <c r="K70">
        <v>395</v>
      </c>
      <c r="L70">
        <f t="shared" si="73"/>
        <v>108</v>
      </c>
      <c r="M70">
        <f t="shared" si="74"/>
        <v>38</v>
      </c>
      <c r="N70" s="63">
        <f t="shared" si="75"/>
        <v>0.38148148148148153</v>
      </c>
      <c r="O70" s="62">
        <v>0.54520000000000002</v>
      </c>
      <c r="P70" s="64">
        <v>100</v>
      </c>
      <c r="Q70" s="65">
        <f t="shared" si="82"/>
        <v>-1.285185185185185</v>
      </c>
      <c r="R70" s="65">
        <f t="shared" si="83"/>
        <v>1.8676955555555554</v>
      </c>
      <c r="S70" s="64">
        <f t="shared" si="84"/>
        <v>68170.887777777767</v>
      </c>
      <c r="T70" s="66">
        <f t="shared" si="85"/>
        <v>47719.621444444434</v>
      </c>
      <c r="U70" s="61">
        <f t="shared" si="86"/>
        <v>287</v>
      </c>
      <c r="V70" s="64">
        <f t="shared" si="87"/>
        <v>135</v>
      </c>
      <c r="W70" s="64">
        <f t="shared" si="88"/>
        <v>273.5</v>
      </c>
      <c r="X70">
        <f t="shared" si="89"/>
        <v>-85.291887793783175</v>
      </c>
      <c r="Y70" s="64">
        <f t="shared" si="90"/>
        <v>209.29927975739199</v>
      </c>
      <c r="Z70" s="64">
        <f t="shared" si="91"/>
        <v>287</v>
      </c>
      <c r="AA70" s="65">
        <f t="shared" si="92"/>
        <v>0.1</v>
      </c>
      <c r="AB70" s="65">
        <f t="shared" si="93"/>
        <v>0.77146000000000003</v>
      </c>
      <c r="AC70" s="64">
        <f t="shared" si="94"/>
        <v>80814.292300000001</v>
      </c>
      <c r="AD70" s="66">
        <f t="shared" si="95"/>
        <v>56570.004609999996</v>
      </c>
      <c r="AE70" s="64">
        <f t="shared" si="96"/>
        <v>16346.4</v>
      </c>
      <c r="AF70" s="64">
        <f t="shared" si="97"/>
        <v>40223.604609999995</v>
      </c>
      <c r="AH70" s="67">
        <f t="shared" si="98"/>
        <v>9386.0966666666664</v>
      </c>
      <c r="AI70" s="67">
        <f t="shared" si="99"/>
        <v>-42986.096666666665</v>
      </c>
      <c r="AJ70" s="67">
        <f t="shared" si="100"/>
        <v>-18986.096666666665</v>
      </c>
      <c r="AK70" s="68">
        <f t="shared" si="101"/>
        <v>-18986.096666666665</v>
      </c>
      <c r="AL70" s="68">
        <f t="shared" si="102"/>
        <v>-24986.096666666665</v>
      </c>
      <c r="AM70" s="69">
        <f t="shared" si="103"/>
        <v>-2762.4920566666697</v>
      </c>
      <c r="AN70" s="69">
        <f t="shared" si="104"/>
        <v>21237.50794333333</v>
      </c>
      <c r="AO70" s="69">
        <f t="shared" si="105"/>
        <v>21237.50794333333</v>
      </c>
      <c r="AP70" s="69">
        <f t="shared" si="106"/>
        <v>15237.50794333333</v>
      </c>
      <c r="AR70" s="23">
        <f t="shared" si="107"/>
        <v>26</v>
      </c>
      <c r="AS70" s="23" t="str">
        <f t="shared" si="108"/>
        <v>W159</v>
      </c>
      <c r="AT70" s="69">
        <f t="shared" ref="AT70:AT133" si="125">AD70+AI70</f>
        <v>13583.907943333332</v>
      </c>
      <c r="AU70" s="69">
        <f t="shared" si="109"/>
        <v>15237.50794333333</v>
      </c>
      <c r="AV70" t="s">
        <v>436</v>
      </c>
      <c r="AW70" t="s">
        <v>437</v>
      </c>
      <c r="AX70" s="64">
        <f t="shared" si="110"/>
        <v>-2762.4920566666697</v>
      </c>
      <c r="AY70" s="64">
        <f t="shared" si="111"/>
        <v>21237.50794333333</v>
      </c>
      <c r="AZ70" s="64">
        <f t="shared" si="112"/>
        <v>21237.50794333333</v>
      </c>
      <c r="BA70" s="64">
        <f t="shared" si="113"/>
        <v>15237.50794333333</v>
      </c>
      <c r="BE70" s="23">
        <v>67</v>
      </c>
      <c r="BF70" s="23" t="str">
        <f t="shared" si="114"/>
        <v>W34</v>
      </c>
      <c r="BG70" s="23" t="str">
        <f t="shared" si="115"/>
        <v>Chicago</v>
      </c>
      <c r="BH70" s="23" t="str">
        <f t="shared" si="116"/>
        <v>IL</v>
      </c>
      <c r="BI70" s="69">
        <f t="shared" si="77"/>
        <v>2010000</v>
      </c>
      <c r="BJ70" s="69">
        <f t="shared" si="78"/>
        <v>7040.6786527139411</v>
      </c>
      <c r="BK70" s="69">
        <f t="shared" si="79"/>
        <v>1688.6786527139375</v>
      </c>
      <c r="BL70" s="23" t="str">
        <f t="shared" si="80"/>
        <v>NO</v>
      </c>
      <c r="BM70" s="69">
        <f t="shared" si="117"/>
        <v>1474532.313290359</v>
      </c>
      <c r="BN70" s="69">
        <f t="shared" si="118"/>
        <v>-16311.321347286059</v>
      </c>
      <c r="BO70" s="69">
        <f t="shared" si="119"/>
        <v>7688.6786527139375</v>
      </c>
      <c r="BP70" s="69">
        <f t="shared" si="120"/>
        <v>7688.6786527139375</v>
      </c>
      <c r="BQ70" s="69">
        <f t="shared" si="121"/>
        <v>1688.6786527139375</v>
      </c>
      <c r="CI70" s="23" t="str">
        <f t="shared" si="122"/>
        <v>W159</v>
      </c>
      <c r="CJ70" s="23" t="str">
        <f t="shared" si="72"/>
        <v>LT</v>
      </c>
      <c r="CK70" s="69">
        <f>G70</f>
        <v>16346.4</v>
      </c>
      <c r="CL70" s="69">
        <f t="shared" si="123"/>
        <v>16346.4</v>
      </c>
      <c r="CM70" s="69">
        <f t="shared" si="124"/>
        <v>16346.4</v>
      </c>
    </row>
    <row r="71" spans="1:91" x14ac:dyDescent="0.25">
      <c r="A71" t="s">
        <v>193</v>
      </c>
      <c r="B71" t="s">
        <v>153</v>
      </c>
      <c r="C71" t="s">
        <v>107</v>
      </c>
      <c r="D71">
        <v>1</v>
      </c>
      <c r="E71">
        <v>750</v>
      </c>
      <c r="F71">
        <f t="shared" si="81"/>
        <v>0.97299999999999998</v>
      </c>
      <c r="G71" s="61">
        <f t="shared" si="76"/>
        <v>8757</v>
      </c>
      <c r="H71">
        <v>94</v>
      </c>
      <c r="I71" s="62">
        <v>0.47949999999999998</v>
      </c>
      <c r="J71">
        <v>51</v>
      </c>
      <c r="K71">
        <v>179</v>
      </c>
      <c r="L71">
        <f t="shared" si="73"/>
        <v>128</v>
      </c>
      <c r="M71">
        <f t="shared" si="74"/>
        <v>43</v>
      </c>
      <c r="N71" s="63">
        <f t="shared" si="75"/>
        <v>0.36875000000000002</v>
      </c>
      <c r="O71" s="62">
        <v>0.47949999999999998</v>
      </c>
      <c r="P71" s="64">
        <v>100</v>
      </c>
      <c r="Q71" s="65">
        <f t="shared" si="82"/>
        <v>0.40625</v>
      </c>
      <c r="R71" s="65">
        <f t="shared" si="83"/>
        <v>0.52909375000000003</v>
      </c>
      <c r="S71" s="64">
        <f t="shared" si="84"/>
        <v>19311.921875</v>
      </c>
      <c r="T71" s="66">
        <f t="shared" si="85"/>
        <v>13518.3453125</v>
      </c>
      <c r="U71" s="61">
        <f t="shared" si="86"/>
        <v>51</v>
      </c>
      <c r="V71" s="64">
        <f t="shared" si="87"/>
        <v>160</v>
      </c>
      <c r="W71" s="64">
        <f t="shared" si="88"/>
        <v>35</v>
      </c>
      <c r="X71">
        <f t="shared" si="89"/>
        <v>-101.08668182966895</v>
      </c>
      <c r="Y71" s="64">
        <f t="shared" si="90"/>
        <v>103.48433156431641</v>
      </c>
      <c r="Z71" s="64">
        <f t="shared" si="91"/>
        <v>103.48433156431641</v>
      </c>
      <c r="AA71" s="65">
        <f t="shared" si="92"/>
        <v>0.42802707227697756</v>
      </c>
      <c r="AB71" s="65">
        <f t="shared" si="93"/>
        <v>0.51185937500000001</v>
      </c>
      <c r="AC71" s="64">
        <f t="shared" si="94"/>
        <v>19333.840226033375</v>
      </c>
      <c r="AD71" s="66">
        <f t="shared" si="95"/>
        <v>13533.688158223362</v>
      </c>
      <c r="AE71" s="64">
        <f t="shared" si="96"/>
        <v>8757</v>
      </c>
      <c r="AF71" s="64">
        <f t="shared" si="97"/>
        <v>4776.6881582233618</v>
      </c>
      <c r="AH71" s="67">
        <f t="shared" si="98"/>
        <v>6227.6223958333339</v>
      </c>
      <c r="AI71" s="67">
        <f t="shared" si="99"/>
        <v>-39827.622395833336</v>
      </c>
      <c r="AJ71" s="67">
        <f t="shared" si="100"/>
        <v>-15827.622395833334</v>
      </c>
      <c r="AK71" s="68">
        <f t="shared" si="101"/>
        <v>-15827.622395833334</v>
      </c>
      <c r="AL71" s="68">
        <f t="shared" si="102"/>
        <v>-21827.622395833336</v>
      </c>
      <c r="AM71" s="69">
        <f t="shared" si="103"/>
        <v>-35050.934237609974</v>
      </c>
      <c r="AN71" s="69">
        <f t="shared" si="104"/>
        <v>-11050.934237609972</v>
      </c>
      <c r="AO71" s="69">
        <f t="shared" si="105"/>
        <v>-11050.934237609972</v>
      </c>
      <c r="AP71" s="69">
        <f t="shared" si="106"/>
        <v>-17050.934237609974</v>
      </c>
      <c r="AR71" s="23">
        <f t="shared" si="107"/>
        <v>205</v>
      </c>
      <c r="AS71" s="23" t="str">
        <f t="shared" si="108"/>
        <v>W16</v>
      </c>
      <c r="AT71" s="69">
        <f t="shared" si="125"/>
        <v>-26293.934237609974</v>
      </c>
      <c r="AU71" s="69">
        <f t="shared" si="109"/>
        <v>-17050.934237609974</v>
      </c>
      <c r="AV71" t="s">
        <v>426</v>
      </c>
      <c r="AW71" t="s">
        <v>427</v>
      </c>
      <c r="AX71" s="64">
        <f t="shared" si="110"/>
        <v>-35050.934237609974</v>
      </c>
      <c r="AY71" s="64">
        <f t="shared" si="111"/>
        <v>-11050.934237609972</v>
      </c>
      <c r="AZ71" s="64">
        <f t="shared" si="112"/>
        <v>-11050.934237609972</v>
      </c>
      <c r="BA71" s="64">
        <f t="shared" si="113"/>
        <v>-17050.934237609974</v>
      </c>
      <c r="BE71" s="23">
        <v>68</v>
      </c>
      <c r="BF71" s="23" t="str">
        <f t="shared" si="114"/>
        <v>W178</v>
      </c>
      <c r="BG71" s="23" t="str">
        <f t="shared" si="115"/>
        <v>Omaha</v>
      </c>
      <c r="BH71" s="23" t="str">
        <f t="shared" si="116"/>
        <v>NE</v>
      </c>
      <c r="BI71" s="69">
        <f t="shared" si="77"/>
        <v>2040000</v>
      </c>
      <c r="BJ71" s="69">
        <f t="shared" si="78"/>
        <v>-4909.9400435239513</v>
      </c>
      <c r="BK71" s="69">
        <f t="shared" si="79"/>
        <v>1414.0599564760487</v>
      </c>
      <c r="BL71" s="23" t="str">
        <f t="shared" si="80"/>
        <v>NO</v>
      </c>
      <c r="BM71" s="69">
        <f t="shared" si="117"/>
        <v>1469622.3732468351</v>
      </c>
      <c r="BN71" s="69">
        <f t="shared" si="118"/>
        <v>-16585.940043523951</v>
      </c>
      <c r="BO71" s="69">
        <f t="shared" si="119"/>
        <v>7414.0599564760487</v>
      </c>
      <c r="BP71" s="69">
        <f t="shared" si="120"/>
        <v>7414.0599564760487</v>
      </c>
      <c r="BQ71" s="69">
        <f t="shared" si="121"/>
        <v>1414.0599564760487</v>
      </c>
      <c r="CI71" s="23" t="str">
        <f t="shared" si="122"/>
        <v>W16</v>
      </c>
      <c r="CJ71" s="23" t="str">
        <f t="shared" si="72"/>
        <v>LT</v>
      </c>
      <c r="CK71" s="69">
        <f>G71</f>
        <v>8757</v>
      </c>
      <c r="CL71" s="69">
        <f t="shared" si="123"/>
        <v>8757</v>
      </c>
      <c r="CM71" s="69">
        <f t="shared" si="124"/>
        <v>8757</v>
      </c>
    </row>
    <row r="72" spans="1:91" x14ac:dyDescent="0.25">
      <c r="A72" t="s">
        <v>194</v>
      </c>
      <c r="B72" t="s">
        <v>190</v>
      </c>
      <c r="C72" t="s">
        <v>116</v>
      </c>
      <c r="D72">
        <v>2</v>
      </c>
      <c r="E72">
        <v>1900</v>
      </c>
      <c r="F72">
        <f t="shared" si="81"/>
        <v>0.97299999999999998</v>
      </c>
      <c r="G72" s="61">
        <f t="shared" si="76"/>
        <v>22184.399999999998</v>
      </c>
      <c r="H72">
        <v>428</v>
      </c>
      <c r="I72" s="62">
        <v>0.58630000000000004</v>
      </c>
      <c r="J72">
        <v>376</v>
      </c>
      <c r="K72">
        <v>502</v>
      </c>
      <c r="L72">
        <f t="shared" si="73"/>
        <v>126</v>
      </c>
      <c r="M72">
        <f t="shared" si="74"/>
        <v>52</v>
      </c>
      <c r="N72" s="63">
        <f t="shared" si="75"/>
        <v>0.43015873015873018</v>
      </c>
      <c r="O72" s="62">
        <v>0.58630000000000004</v>
      </c>
      <c r="P72" s="64">
        <v>100</v>
      </c>
      <c r="Q72" s="65">
        <f t="shared" si="82"/>
        <v>-1.6523809523809523</v>
      </c>
      <c r="R72" s="65">
        <f t="shared" si="83"/>
        <v>2.1582942857142857</v>
      </c>
      <c r="S72" s="64">
        <f t="shared" si="84"/>
        <v>78777.741428571433</v>
      </c>
      <c r="T72" s="66">
        <f t="shared" si="85"/>
        <v>55144.419000000002</v>
      </c>
      <c r="U72" s="61">
        <f t="shared" si="86"/>
        <v>376</v>
      </c>
      <c r="V72" s="64">
        <f t="shared" si="87"/>
        <v>157.5</v>
      </c>
      <c r="W72" s="64">
        <f t="shared" si="88"/>
        <v>360.25</v>
      </c>
      <c r="X72">
        <f t="shared" si="89"/>
        <v>-99.507202426080369</v>
      </c>
      <c r="Y72" s="64">
        <f t="shared" si="90"/>
        <v>264.76582638362396</v>
      </c>
      <c r="Z72" s="64">
        <f t="shared" si="91"/>
        <v>376</v>
      </c>
      <c r="AA72" s="65">
        <f t="shared" si="92"/>
        <v>0.1</v>
      </c>
      <c r="AB72" s="65">
        <f t="shared" si="93"/>
        <v>0.77146000000000003</v>
      </c>
      <c r="AC72" s="64">
        <f t="shared" si="94"/>
        <v>105875.1704</v>
      </c>
      <c r="AD72" s="66">
        <f t="shared" si="95"/>
        <v>74112.619279999999</v>
      </c>
      <c r="AE72" s="64">
        <f t="shared" si="96"/>
        <v>22184.399999999998</v>
      </c>
      <c r="AF72" s="64">
        <f t="shared" si="97"/>
        <v>51928.219280000005</v>
      </c>
      <c r="AH72" s="67">
        <f t="shared" si="98"/>
        <v>9386.0966666666664</v>
      </c>
      <c r="AI72" s="67">
        <f t="shared" si="99"/>
        <v>-42986.096666666665</v>
      </c>
      <c r="AJ72" s="67">
        <f t="shared" si="100"/>
        <v>-18986.096666666665</v>
      </c>
      <c r="AK72" s="68">
        <f t="shared" si="101"/>
        <v>-18986.096666666665</v>
      </c>
      <c r="AL72" s="68">
        <f t="shared" si="102"/>
        <v>-24986.096666666665</v>
      </c>
      <c r="AM72" s="69">
        <f t="shared" si="103"/>
        <v>8942.1226133333403</v>
      </c>
      <c r="AN72" s="69">
        <f t="shared" si="104"/>
        <v>32942.12261333334</v>
      </c>
      <c r="AO72" s="69">
        <f t="shared" si="105"/>
        <v>32942.12261333334</v>
      </c>
      <c r="AP72" s="69">
        <f t="shared" si="106"/>
        <v>26942.12261333334</v>
      </c>
      <c r="AR72" s="23">
        <f t="shared" si="107"/>
        <v>13</v>
      </c>
      <c r="AS72" s="23" t="str">
        <f t="shared" si="108"/>
        <v>W160</v>
      </c>
      <c r="AT72" s="69">
        <f t="shared" si="125"/>
        <v>31126.522613333334</v>
      </c>
      <c r="AU72" s="69">
        <f t="shared" si="109"/>
        <v>26942.12261333334</v>
      </c>
      <c r="AV72" t="s">
        <v>436</v>
      </c>
      <c r="AW72" t="s">
        <v>437</v>
      </c>
      <c r="AX72" s="64">
        <f t="shared" si="110"/>
        <v>8942.1226133333403</v>
      </c>
      <c r="AY72" s="64">
        <f t="shared" si="111"/>
        <v>32942.12261333334</v>
      </c>
      <c r="AZ72" s="64">
        <f t="shared" si="112"/>
        <v>32942.12261333334</v>
      </c>
      <c r="BA72" s="64">
        <f t="shared" si="113"/>
        <v>26942.12261333334</v>
      </c>
      <c r="BE72" s="23">
        <v>69</v>
      </c>
      <c r="BF72" s="23" t="str">
        <f t="shared" si="114"/>
        <v>W171</v>
      </c>
      <c r="BG72" s="23" t="str">
        <f t="shared" si="115"/>
        <v>Omaha</v>
      </c>
      <c r="BH72" s="23" t="str">
        <f t="shared" si="116"/>
        <v>NE</v>
      </c>
      <c r="BI72" s="69">
        <f t="shared" si="77"/>
        <v>2070000</v>
      </c>
      <c r="BJ72" s="69">
        <f t="shared" si="78"/>
        <v>-1557.1338214061834</v>
      </c>
      <c r="BK72" s="69">
        <f t="shared" si="79"/>
        <v>1264.0661785938173</v>
      </c>
      <c r="BL72" s="23" t="str">
        <f t="shared" si="80"/>
        <v>NO</v>
      </c>
      <c r="BM72" s="69">
        <f t="shared" si="117"/>
        <v>1468065.2394254289</v>
      </c>
      <c r="BN72" s="69">
        <f t="shared" si="118"/>
        <v>-16735.933821406183</v>
      </c>
      <c r="BO72" s="69">
        <f t="shared" si="119"/>
        <v>7264.0661785938173</v>
      </c>
      <c r="BP72" s="69">
        <f t="shared" si="120"/>
        <v>7264.0661785938173</v>
      </c>
      <c r="BQ72" s="69">
        <f t="shared" si="121"/>
        <v>1264.0661785938173</v>
      </c>
      <c r="CI72" s="23" t="str">
        <f t="shared" si="122"/>
        <v>W160</v>
      </c>
      <c r="CJ72" s="23" t="str">
        <f t="shared" si="72"/>
        <v>ST</v>
      </c>
      <c r="CK72" s="69">
        <f>G72</f>
        <v>22184.399999999998</v>
      </c>
      <c r="CL72" s="69">
        <f t="shared" si="123"/>
        <v>32942.12261333334</v>
      </c>
      <c r="CM72" s="69">
        <f t="shared" si="124"/>
        <v>26942.12261333334</v>
      </c>
    </row>
    <row r="73" spans="1:91" x14ac:dyDescent="0.25">
      <c r="A73" t="s">
        <v>195</v>
      </c>
      <c r="B73" t="s">
        <v>196</v>
      </c>
      <c r="C73" t="s">
        <v>107</v>
      </c>
      <c r="D73">
        <v>1</v>
      </c>
      <c r="E73">
        <v>1600</v>
      </c>
      <c r="F73">
        <f t="shared" si="81"/>
        <v>0.97299999999999998</v>
      </c>
      <c r="G73" s="61">
        <f t="shared" si="76"/>
        <v>18681.599999999999</v>
      </c>
      <c r="H73">
        <v>188</v>
      </c>
      <c r="I73" s="62">
        <v>0.67949999999999999</v>
      </c>
      <c r="J73">
        <v>126</v>
      </c>
      <c r="K73">
        <v>352</v>
      </c>
      <c r="L73">
        <f t="shared" si="73"/>
        <v>226</v>
      </c>
      <c r="M73">
        <f t="shared" si="74"/>
        <v>62</v>
      </c>
      <c r="N73" s="63">
        <f t="shared" si="75"/>
        <v>0.3194690265486726</v>
      </c>
      <c r="O73" s="62">
        <v>0.67949999999999999</v>
      </c>
      <c r="P73" s="64">
        <v>100</v>
      </c>
      <c r="Q73" s="65">
        <f t="shared" si="82"/>
        <v>7.9646017699115113E-3</v>
      </c>
      <c r="R73" s="65">
        <f t="shared" si="83"/>
        <v>0.84429681415929203</v>
      </c>
      <c r="S73" s="64">
        <f t="shared" si="84"/>
        <v>30816.833716814159</v>
      </c>
      <c r="T73" s="66">
        <f t="shared" si="85"/>
        <v>21571.783601769908</v>
      </c>
      <c r="U73" s="61">
        <f t="shared" si="86"/>
        <v>126</v>
      </c>
      <c r="V73" s="64">
        <f t="shared" si="87"/>
        <v>282.5</v>
      </c>
      <c r="W73" s="64">
        <f t="shared" si="88"/>
        <v>97.75</v>
      </c>
      <c r="X73">
        <f t="shared" si="89"/>
        <v>-178.48117260550922</v>
      </c>
      <c r="Y73" s="64">
        <f t="shared" si="90"/>
        <v>200.69108541824613</v>
      </c>
      <c r="Z73" s="64">
        <f t="shared" si="91"/>
        <v>200.69108541824613</v>
      </c>
      <c r="AA73" s="65">
        <f t="shared" si="92"/>
        <v>0.36439322271945535</v>
      </c>
      <c r="AB73" s="65">
        <f t="shared" si="93"/>
        <v>0.56221920353982302</v>
      </c>
      <c r="AC73" s="64">
        <f t="shared" si="94"/>
        <v>41183.819503506958</v>
      </c>
      <c r="AD73" s="66">
        <f t="shared" si="95"/>
        <v>28828.673652454869</v>
      </c>
      <c r="AE73" s="64">
        <f t="shared" si="96"/>
        <v>18681.599999999999</v>
      </c>
      <c r="AF73" s="64">
        <f t="shared" si="97"/>
        <v>10147.07365245487</v>
      </c>
      <c r="AH73" s="67">
        <f t="shared" si="98"/>
        <v>6840.3336430678464</v>
      </c>
      <c r="AI73" s="67">
        <f t="shared" si="99"/>
        <v>-40440.333643067846</v>
      </c>
      <c r="AJ73" s="67">
        <f t="shared" si="100"/>
        <v>-16440.333643067846</v>
      </c>
      <c r="AK73" s="68">
        <f t="shared" si="101"/>
        <v>-16440.333643067846</v>
      </c>
      <c r="AL73" s="68">
        <f t="shared" si="102"/>
        <v>-22440.333643067846</v>
      </c>
      <c r="AM73" s="69">
        <f t="shared" si="103"/>
        <v>-30293.259990612976</v>
      </c>
      <c r="AN73" s="69">
        <f t="shared" si="104"/>
        <v>-6293.2599906129763</v>
      </c>
      <c r="AO73" s="69">
        <f t="shared" si="105"/>
        <v>-6293.2599906129763</v>
      </c>
      <c r="AP73" s="69">
        <f t="shared" si="106"/>
        <v>-12293.259990612976</v>
      </c>
      <c r="AR73" s="23">
        <f t="shared" si="107"/>
        <v>166</v>
      </c>
      <c r="AS73" s="23" t="str">
        <f t="shared" si="108"/>
        <v>W161</v>
      </c>
      <c r="AT73" s="69">
        <f t="shared" si="125"/>
        <v>-11611.659990612978</v>
      </c>
      <c r="AU73" s="69">
        <f t="shared" si="109"/>
        <v>-12293.259990612976</v>
      </c>
      <c r="AV73" t="s">
        <v>436</v>
      </c>
      <c r="AW73" t="s">
        <v>437</v>
      </c>
      <c r="AX73" s="64">
        <f t="shared" si="110"/>
        <v>-30293.259990612976</v>
      </c>
      <c r="AY73" s="64">
        <f t="shared" si="111"/>
        <v>-6293.2599906129763</v>
      </c>
      <c r="AZ73" s="64">
        <f t="shared" si="112"/>
        <v>-6293.2599906129763</v>
      </c>
      <c r="BA73" s="64">
        <f t="shared" si="113"/>
        <v>-12293.259990612976</v>
      </c>
      <c r="BE73" s="23">
        <v>70</v>
      </c>
      <c r="BF73" s="23" t="str">
        <f t="shared" si="114"/>
        <v>W154</v>
      </c>
      <c r="BG73" s="23" t="str">
        <f t="shared" si="115"/>
        <v>Miami</v>
      </c>
      <c r="BH73" s="23" t="str">
        <f t="shared" si="116"/>
        <v>FL</v>
      </c>
      <c r="BI73" s="69">
        <f t="shared" si="77"/>
        <v>2100000</v>
      </c>
      <c r="BJ73" s="69">
        <f t="shared" si="78"/>
        <v>10851.993215002891</v>
      </c>
      <c r="BK73" s="69">
        <f t="shared" si="79"/>
        <v>829.59321500289298</v>
      </c>
      <c r="BL73" s="23" t="str">
        <f t="shared" si="80"/>
        <v>NO</v>
      </c>
      <c r="BM73" s="69">
        <f t="shared" si="117"/>
        <v>1478917.2326404317</v>
      </c>
      <c r="BN73" s="69">
        <f t="shared" si="118"/>
        <v>-17170.406784997107</v>
      </c>
      <c r="BO73" s="69">
        <f t="shared" si="119"/>
        <v>6829.5932150028912</v>
      </c>
      <c r="BP73" s="69">
        <f t="shared" si="120"/>
        <v>6829.5932150028912</v>
      </c>
      <c r="BQ73" s="69">
        <f t="shared" si="121"/>
        <v>829.59321500289298</v>
      </c>
      <c r="CI73" s="23" t="str">
        <f t="shared" si="122"/>
        <v>W161</v>
      </c>
      <c r="CJ73" s="23" t="str">
        <f t="shared" si="72"/>
        <v>LT</v>
      </c>
      <c r="CK73" s="69">
        <f>G73</f>
        <v>18681.599999999999</v>
      </c>
      <c r="CL73" s="69">
        <f t="shared" si="123"/>
        <v>18681.599999999999</v>
      </c>
      <c r="CM73" s="69">
        <f t="shared" si="124"/>
        <v>18681.599999999999</v>
      </c>
    </row>
    <row r="74" spans="1:91" x14ac:dyDescent="0.25">
      <c r="A74" t="s">
        <v>197</v>
      </c>
      <c r="B74" t="s">
        <v>196</v>
      </c>
      <c r="C74" t="s">
        <v>107</v>
      </c>
      <c r="D74">
        <v>2</v>
      </c>
      <c r="E74">
        <v>2200</v>
      </c>
      <c r="F74">
        <f t="shared" si="81"/>
        <v>0.97299999999999998</v>
      </c>
      <c r="G74" s="61">
        <f t="shared" si="76"/>
        <v>25687.200000000001</v>
      </c>
      <c r="H74">
        <v>274</v>
      </c>
      <c r="I74" s="62">
        <v>0.57809999999999995</v>
      </c>
      <c r="J74">
        <v>119</v>
      </c>
      <c r="K74">
        <v>505</v>
      </c>
      <c r="L74">
        <f t="shared" si="73"/>
        <v>386</v>
      </c>
      <c r="M74">
        <f t="shared" si="74"/>
        <v>155</v>
      </c>
      <c r="N74" s="63">
        <f t="shared" si="75"/>
        <v>0.42124352331606219</v>
      </c>
      <c r="O74" s="62">
        <v>0.57809999999999995</v>
      </c>
      <c r="P74" s="64">
        <v>100</v>
      </c>
      <c r="Q74" s="65">
        <f t="shared" si="82"/>
        <v>6.0621761658031091E-2</v>
      </c>
      <c r="R74" s="65">
        <f t="shared" si="83"/>
        <v>0.80262393782383423</v>
      </c>
      <c r="S74" s="64">
        <f t="shared" si="84"/>
        <v>29295.773730569948</v>
      </c>
      <c r="T74" s="66">
        <f t="shared" si="85"/>
        <v>20507.041611398963</v>
      </c>
      <c r="U74" s="61">
        <f t="shared" si="86"/>
        <v>119</v>
      </c>
      <c r="V74" s="64">
        <f t="shared" si="87"/>
        <v>482.5</v>
      </c>
      <c r="W74" s="64">
        <f t="shared" si="88"/>
        <v>70.75</v>
      </c>
      <c r="X74">
        <f t="shared" si="89"/>
        <v>-304.83952489259542</v>
      </c>
      <c r="Y74" s="64">
        <f t="shared" si="90"/>
        <v>294.67149987364166</v>
      </c>
      <c r="Z74" s="64">
        <f t="shared" si="91"/>
        <v>294.67149987364166</v>
      </c>
      <c r="AA74" s="65">
        <f t="shared" si="92"/>
        <v>0.46408601010081174</v>
      </c>
      <c r="AB74" s="65">
        <f t="shared" si="93"/>
        <v>0.48332233160621763</v>
      </c>
      <c r="AC74" s="64">
        <f t="shared" si="94"/>
        <v>51983.780477542867</v>
      </c>
      <c r="AD74" s="66">
        <f t="shared" si="95"/>
        <v>36388.646334280005</v>
      </c>
      <c r="AE74" s="64">
        <f t="shared" si="96"/>
        <v>25687.200000000001</v>
      </c>
      <c r="AF74" s="64">
        <f t="shared" si="97"/>
        <v>10701.446334280005</v>
      </c>
      <c r="AH74" s="67">
        <f t="shared" si="98"/>
        <v>5880.4217012089812</v>
      </c>
      <c r="AI74" s="67">
        <f t="shared" si="99"/>
        <v>-39480.421701208979</v>
      </c>
      <c r="AJ74" s="67">
        <f t="shared" si="100"/>
        <v>-15480.421701208981</v>
      </c>
      <c r="AK74" s="68">
        <f t="shared" si="101"/>
        <v>-15480.421701208981</v>
      </c>
      <c r="AL74" s="68">
        <f t="shared" si="102"/>
        <v>-21480.421701208979</v>
      </c>
      <c r="AM74" s="69">
        <f t="shared" si="103"/>
        <v>-28778.975366928975</v>
      </c>
      <c r="AN74" s="69">
        <f t="shared" si="104"/>
        <v>-4778.9753669289767</v>
      </c>
      <c r="AO74" s="69">
        <f t="shared" si="105"/>
        <v>-4778.9753669289767</v>
      </c>
      <c r="AP74" s="69">
        <f t="shared" si="106"/>
        <v>-10778.975366928975</v>
      </c>
      <c r="AR74" s="23">
        <f t="shared" si="107"/>
        <v>153</v>
      </c>
      <c r="AS74" s="23" t="str">
        <f t="shared" si="108"/>
        <v>W162</v>
      </c>
      <c r="AT74" s="69">
        <f t="shared" si="125"/>
        <v>-3091.7753669289741</v>
      </c>
      <c r="AU74" s="69">
        <f t="shared" si="109"/>
        <v>-10778.975366928975</v>
      </c>
      <c r="AV74" t="s">
        <v>436</v>
      </c>
      <c r="AW74" t="s">
        <v>437</v>
      </c>
      <c r="AX74" s="64">
        <f t="shared" si="110"/>
        <v>-28778.975366928975</v>
      </c>
      <c r="AY74" s="64">
        <f t="shared" si="111"/>
        <v>-4778.9753669289767</v>
      </c>
      <c r="AZ74" s="64">
        <f t="shared" si="112"/>
        <v>-4778.9753669289767</v>
      </c>
      <c r="BA74" s="64">
        <f t="shared" si="113"/>
        <v>-10778.975366928975</v>
      </c>
      <c r="BE74" s="23">
        <v>71</v>
      </c>
      <c r="BF74" s="23" t="str">
        <f t="shared" si="114"/>
        <v>W126</v>
      </c>
      <c r="BG74" s="23" t="str">
        <f t="shared" si="115"/>
        <v>Bentonville</v>
      </c>
      <c r="BH74" s="23" t="str">
        <f t="shared" si="116"/>
        <v>AR</v>
      </c>
      <c r="BI74" s="69">
        <f t="shared" si="77"/>
        <v>2130000</v>
      </c>
      <c r="BJ74" s="69">
        <f t="shared" si="78"/>
        <v>-6690.3940011596897</v>
      </c>
      <c r="BK74" s="69">
        <f t="shared" si="79"/>
        <v>801.20599884031253</v>
      </c>
      <c r="BL74" s="23" t="str">
        <f t="shared" si="80"/>
        <v>NO</v>
      </c>
      <c r="BM74" s="69">
        <f t="shared" si="117"/>
        <v>1472226.8386392721</v>
      </c>
      <c r="BN74" s="69">
        <f t="shared" si="118"/>
        <v>-17198.794001159687</v>
      </c>
      <c r="BO74" s="69">
        <f t="shared" si="119"/>
        <v>6801.2059988403107</v>
      </c>
      <c r="BP74" s="69">
        <f t="shared" si="120"/>
        <v>6801.2059988403107</v>
      </c>
      <c r="BQ74" s="69">
        <f t="shared" si="121"/>
        <v>801.20599884031253</v>
      </c>
      <c r="CI74" s="23" t="str">
        <f t="shared" si="122"/>
        <v>W162</v>
      </c>
      <c r="CJ74" s="23" t="str">
        <f t="shared" si="72"/>
        <v>LT</v>
      </c>
      <c r="CK74" s="69">
        <f>G74</f>
        <v>25687.200000000001</v>
      </c>
      <c r="CL74" s="69">
        <f t="shared" si="123"/>
        <v>25687.200000000001</v>
      </c>
      <c r="CM74" s="69">
        <f t="shared" si="124"/>
        <v>25687.200000000001</v>
      </c>
    </row>
    <row r="75" spans="1:91" x14ac:dyDescent="0.25">
      <c r="A75" t="s">
        <v>198</v>
      </c>
      <c r="B75" t="s">
        <v>196</v>
      </c>
      <c r="C75" t="s">
        <v>116</v>
      </c>
      <c r="D75">
        <v>1</v>
      </c>
      <c r="E75">
        <v>1500</v>
      </c>
      <c r="F75">
        <f t="shared" si="81"/>
        <v>0.97299999999999998</v>
      </c>
      <c r="G75" s="61">
        <f t="shared" si="76"/>
        <v>17514</v>
      </c>
      <c r="H75">
        <v>860</v>
      </c>
      <c r="I75" s="62">
        <v>0.41099999999999998</v>
      </c>
      <c r="J75">
        <v>486</v>
      </c>
      <c r="K75">
        <v>1215</v>
      </c>
      <c r="L75">
        <f t="shared" si="73"/>
        <v>729</v>
      </c>
      <c r="M75">
        <f t="shared" si="74"/>
        <v>374</v>
      </c>
      <c r="N75" s="63">
        <f t="shared" si="75"/>
        <v>0.51042524005486967</v>
      </c>
      <c r="O75" s="62">
        <v>0.41099999999999998</v>
      </c>
      <c r="P75" s="64">
        <v>100</v>
      </c>
      <c r="Q75" s="65">
        <f t="shared" si="82"/>
        <v>-0.32359396433470511</v>
      </c>
      <c r="R75" s="65">
        <f t="shared" si="83"/>
        <v>1.1066922633744856</v>
      </c>
      <c r="S75" s="64">
        <f t="shared" si="84"/>
        <v>40394.267613168726</v>
      </c>
      <c r="T75" s="66">
        <f t="shared" si="85"/>
        <v>28275.987329218107</v>
      </c>
      <c r="U75" s="61">
        <f t="shared" si="86"/>
        <v>486</v>
      </c>
      <c r="V75" s="64">
        <f t="shared" si="87"/>
        <v>911.25</v>
      </c>
      <c r="W75" s="64">
        <f t="shared" si="88"/>
        <v>394.875</v>
      </c>
      <c r="X75">
        <f t="shared" si="89"/>
        <v>-575.72024260803641</v>
      </c>
      <c r="Y75" s="64">
        <f t="shared" si="90"/>
        <v>687.14513836239576</v>
      </c>
      <c r="Z75" s="64">
        <f t="shared" si="91"/>
        <v>687.14513836239576</v>
      </c>
      <c r="AA75" s="65">
        <f t="shared" si="92"/>
        <v>0.32073540561031083</v>
      </c>
      <c r="AB75" s="65">
        <f t="shared" si="93"/>
        <v>0.59677000000000002</v>
      </c>
      <c r="AC75" s="64">
        <f t="shared" si="94"/>
        <v>149674.67554049232</v>
      </c>
      <c r="AD75" s="66">
        <f t="shared" si="95"/>
        <v>104772.27287834462</v>
      </c>
      <c r="AE75" s="64">
        <f t="shared" si="96"/>
        <v>17514</v>
      </c>
      <c r="AF75" s="64">
        <f t="shared" si="97"/>
        <v>87258.272878344622</v>
      </c>
      <c r="AH75" s="67">
        <f t="shared" si="98"/>
        <v>7260.7016666666668</v>
      </c>
      <c r="AI75" s="67">
        <f t="shared" si="99"/>
        <v>-40860.701666666668</v>
      </c>
      <c r="AJ75" s="67">
        <f t="shared" si="100"/>
        <v>-16860.701666666668</v>
      </c>
      <c r="AK75" s="68">
        <f t="shared" si="101"/>
        <v>-16860.701666666668</v>
      </c>
      <c r="AL75" s="68">
        <f t="shared" si="102"/>
        <v>-22860.701666666668</v>
      </c>
      <c r="AM75" s="69">
        <f t="shared" si="103"/>
        <v>46397.571211677954</v>
      </c>
      <c r="AN75" s="69">
        <f t="shared" si="104"/>
        <v>70397.571211677947</v>
      </c>
      <c r="AO75" s="69">
        <f t="shared" si="105"/>
        <v>70397.571211677947</v>
      </c>
      <c r="AP75" s="69">
        <f t="shared" si="106"/>
        <v>64397.571211677954</v>
      </c>
      <c r="AR75" s="23">
        <f t="shared" si="107"/>
        <v>4</v>
      </c>
      <c r="AS75" s="23" t="str">
        <f t="shared" si="108"/>
        <v>W163</v>
      </c>
      <c r="AT75" s="69">
        <f t="shared" si="125"/>
        <v>63911.571211677954</v>
      </c>
      <c r="AU75" s="69">
        <f t="shared" si="109"/>
        <v>64397.571211677954</v>
      </c>
      <c r="AV75" t="s">
        <v>436</v>
      </c>
      <c r="AW75" t="s">
        <v>437</v>
      </c>
      <c r="AX75" s="64">
        <f t="shared" si="110"/>
        <v>46397.571211677954</v>
      </c>
      <c r="AY75" s="64">
        <f t="shared" si="111"/>
        <v>70397.571211677947</v>
      </c>
      <c r="AZ75" s="64">
        <f t="shared" si="112"/>
        <v>70397.571211677947</v>
      </c>
      <c r="BA75" s="64">
        <f t="shared" si="113"/>
        <v>64397.571211677954</v>
      </c>
      <c r="BE75" s="23">
        <v>72</v>
      </c>
      <c r="BF75" s="23" t="str">
        <f t="shared" si="114"/>
        <v>W243</v>
      </c>
      <c r="BG75" s="23" t="str">
        <f t="shared" si="115"/>
        <v>Charleston</v>
      </c>
      <c r="BH75" s="23" t="str">
        <f t="shared" si="116"/>
        <v>SC</v>
      </c>
      <c r="BI75" s="69">
        <f t="shared" si="77"/>
        <v>2160000</v>
      </c>
      <c r="BJ75" s="69">
        <f t="shared" si="78"/>
        <v>1363.2100833333388</v>
      </c>
      <c r="BK75" s="69">
        <f t="shared" si="79"/>
        <v>681.6100833333403</v>
      </c>
      <c r="BL75" s="23" t="str">
        <f t="shared" si="80"/>
        <v>NO</v>
      </c>
      <c r="BM75" s="69">
        <f t="shared" si="117"/>
        <v>1473590.0487226055</v>
      </c>
      <c r="BN75" s="69">
        <f t="shared" si="118"/>
        <v>-17318.38991666666</v>
      </c>
      <c r="BO75" s="69">
        <f t="shared" si="119"/>
        <v>6681.6100833333403</v>
      </c>
      <c r="BP75" s="69">
        <f t="shared" si="120"/>
        <v>6681.6100833333403</v>
      </c>
      <c r="BQ75" s="69">
        <f t="shared" si="121"/>
        <v>681.6100833333403</v>
      </c>
      <c r="CI75" s="23" t="str">
        <f t="shared" si="122"/>
        <v>W163</v>
      </c>
      <c r="CJ75" s="23" t="str">
        <f t="shared" si="72"/>
        <v>ST</v>
      </c>
      <c r="CK75" s="69">
        <f>G75</f>
        <v>17514</v>
      </c>
      <c r="CL75" s="69">
        <f t="shared" si="123"/>
        <v>70397.571211677947</v>
      </c>
      <c r="CM75" s="69">
        <f t="shared" si="124"/>
        <v>64397.571211677954</v>
      </c>
    </row>
    <row r="76" spans="1:91" x14ac:dyDescent="0.25">
      <c r="A76" t="s">
        <v>199</v>
      </c>
      <c r="B76" t="s">
        <v>196</v>
      </c>
      <c r="C76" t="s">
        <v>116</v>
      </c>
      <c r="D76">
        <v>2</v>
      </c>
      <c r="E76">
        <v>2400</v>
      </c>
      <c r="F76">
        <f t="shared" si="81"/>
        <v>0.97299999999999998</v>
      </c>
      <c r="G76" s="61">
        <f t="shared" si="76"/>
        <v>28022.399999999998</v>
      </c>
      <c r="H76">
        <v>729</v>
      </c>
      <c r="I76" s="62">
        <v>0.68220000000000003</v>
      </c>
      <c r="J76">
        <v>516</v>
      </c>
      <c r="K76">
        <v>1650</v>
      </c>
      <c r="L76">
        <f t="shared" si="73"/>
        <v>1134</v>
      </c>
      <c r="M76">
        <f t="shared" si="74"/>
        <v>213</v>
      </c>
      <c r="N76" s="63">
        <f t="shared" si="75"/>
        <v>0.2502645502645503</v>
      </c>
      <c r="O76" s="62">
        <v>0.68220000000000003</v>
      </c>
      <c r="P76" s="64">
        <v>100</v>
      </c>
      <c r="Q76" s="65">
        <f t="shared" si="82"/>
        <v>-0.19347442680776014</v>
      </c>
      <c r="R76" s="65">
        <f t="shared" si="83"/>
        <v>1.0037156613756615</v>
      </c>
      <c r="S76" s="64">
        <f t="shared" si="84"/>
        <v>36635.621640211641</v>
      </c>
      <c r="T76" s="66">
        <f t="shared" si="85"/>
        <v>25644.935148148146</v>
      </c>
      <c r="U76" s="61">
        <f t="shared" si="86"/>
        <v>516</v>
      </c>
      <c r="V76" s="64">
        <f t="shared" si="87"/>
        <v>1417.5</v>
      </c>
      <c r="W76" s="64">
        <f t="shared" si="88"/>
        <v>374.25</v>
      </c>
      <c r="X76">
        <f t="shared" si="89"/>
        <v>-895.56482183472326</v>
      </c>
      <c r="Y76" s="64">
        <f t="shared" si="90"/>
        <v>948.8924374526157</v>
      </c>
      <c r="Z76" s="64">
        <f t="shared" si="91"/>
        <v>948.8924374526157</v>
      </c>
      <c r="AA76" s="65">
        <f t="shared" si="92"/>
        <v>0.40539149026639554</v>
      </c>
      <c r="AB76" s="65">
        <f t="shared" si="93"/>
        <v>0.52977317460317463</v>
      </c>
      <c r="AC76" s="64">
        <f t="shared" si="94"/>
        <v>183484.68201536904</v>
      </c>
      <c r="AD76" s="66">
        <f t="shared" si="95"/>
        <v>128439.27741075831</v>
      </c>
      <c r="AE76" s="64">
        <f t="shared" si="96"/>
        <v>28022.399999999998</v>
      </c>
      <c r="AF76" s="64">
        <f t="shared" si="97"/>
        <v>100416.87741075832</v>
      </c>
      <c r="AH76" s="67">
        <f t="shared" si="98"/>
        <v>6445.5736243386255</v>
      </c>
      <c r="AI76" s="67">
        <f t="shared" si="99"/>
        <v>-40045.573624338627</v>
      </c>
      <c r="AJ76" s="67">
        <f t="shared" si="100"/>
        <v>-16045.573624338625</v>
      </c>
      <c r="AK76" s="68">
        <f t="shared" si="101"/>
        <v>-16045.573624338625</v>
      </c>
      <c r="AL76" s="68">
        <f t="shared" si="102"/>
        <v>-22045.573624338627</v>
      </c>
      <c r="AM76" s="69">
        <f t="shared" si="103"/>
        <v>60371.303786419689</v>
      </c>
      <c r="AN76" s="69">
        <f t="shared" si="104"/>
        <v>84371.303786419696</v>
      </c>
      <c r="AO76" s="69">
        <f t="shared" si="105"/>
        <v>84371.303786419696</v>
      </c>
      <c r="AP76" s="69">
        <f t="shared" si="106"/>
        <v>78371.303786419681</v>
      </c>
      <c r="AR76" s="23">
        <f t="shared" si="107"/>
        <v>3</v>
      </c>
      <c r="AS76" s="23" t="str">
        <f t="shared" si="108"/>
        <v>W164</v>
      </c>
      <c r="AT76" s="69">
        <f t="shared" si="125"/>
        <v>88393.703786419675</v>
      </c>
      <c r="AU76" s="69">
        <f t="shared" si="109"/>
        <v>78371.303786419681</v>
      </c>
      <c r="AV76" t="s">
        <v>436</v>
      </c>
      <c r="AW76" t="s">
        <v>437</v>
      </c>
      <c r="AX76" s="64">
        <f t="shared" si="110"/>
        <v>60371.303786419689</v>
      </c>
      <c r="AY76" s="64">
        <f t="shared" si="111"/>
        <v>84371.303786419696</v>
      </c>
      <c r="AZ76" s="64">
        <f t="shared" si="112"/>
        <v>84371.303786419696</v>
      </c>
      <c r="BA76" s="64">
        <f t="shared" si="113"/>
        <v>78371.303786419681</v>
      </c>
      <c r="BE76" s="23">
        <v>73</v>
      </c>
      <c r="BF76" s="23" t="str">
        <f t="shared" si="114"/>
        <v>W220</v>
      </c>
      <c r="BG76" s="23" t="str">
        <f t="shared" si="115"/>
        <v>Richmond</v>
      </c>
      <c r="BH76" s="23" t="str">
        <f t="shared" si="116"/>
        <v>VA</v>
      </c>
      <c r="BI76" s="69">
        <f t="shared" si="77"/>
        <v>2190000</v>
      </c>
      <c r="BJ76" s="69">
        <f t="shared" si="78"/>
        <v>883.64728547631967</v>
      </c>
      <c r="BK76" s="69">
        <f t="shared" si="79"/>
        <v>202.04728547632112</v>
      </c>
      <c r="BL76" s="23" t="str">
        <f t="shared" si="80"/>
        <v>NO</v>
      </c>
      <c r="BM76" s="69">
        <f t="shared" si="117"/>
        <v>1474473.6960080818</v>
      </c>
      <c r="BN76" s="69">
        <f t="shared" si="118"/>
        <v>-17797.952714523679</v>
      </c>
      <c r="BO76" s="69">
        <f t="shared" si="119"/>
        <v>6202.0472854763211</v>
      </c>
      <c r="BP76" s="69">
        <f t="shared" si="120"/>
        <v>6202.0472854763211</v>
      </c>
      <c r="BQ76" s="69">
        <f t="shared" si="121"/>
        <v>202.04728547632112</v>
      </c>
      <c r="CI76" s="23" t="str">
        <f t="shared" si="122"/>
        <v>W164</v>
      </c>
      <c r="CJ76" s="23" t="str">
        <f t="shared" si="72"/>
        <v>ST</v>
      </c>
      <c r="CK76" s="69">
        <f>G76</f>
        <v>28022.399999999998</v>
      </c>
      <c r="CL76" s="69">
        <f t="shared" si="123"/>
        <v>84371.303786419696</v>
      </c>
      <c r="CM76" s="69">
        <f t="shared" si="124"/>
        <v>78371.303786419681</v>
      </c>
    </row>
    <row r="77" spans="1:91" x14ac:dyDescent="0.25">
      <c r="A77" t="s">
        <v>200</v>
      </c>
      <c r="B77" t="s">
        <v>201</v>
      </c>
      <c r="C77" t="s">
        <v>107</v>
      </c>
      <c r="D77">
        <v>1</v>
      </c>
      <c r="E77">
        <v>1600</v>
      </c>
      <c r="F77">
        <f t="shared" si="81"/>
        <v>0.97299999999999998</v>
      </c>
      <c r="G77" s="61">
        <f t="shared" si="76"/>
        <v>18681.599999999999</v>
      </c>
      <c r="H77">
        <v>174</v>
      </c>
      <c r="I77" s="62">
        <v>0.82469999999999999</v>
      </c>
      <c r="J77">
        <v>160</v>
      </c>
      <c r="K77">
        <v>321</v>
      </c>
      <c r="L77">
        <f t="shared" si="73"/>
        <v>161</v>
      </c>
      <c r="M77">
        <f t="shared" si="74"/>
        <v>14</v>
      </c>
      <c r="N77" s="63">
        <f t="shared" si="75"/>
        <v>0.16956521739130437</v>
      </c>
      <c r="O77" s="62">
        <v>0.82469999999999999</v>
      </c>
      <c r="P77" s="64">
        <v>100</v>
      </c>
      <c r="Q77" s="65">
        <f t="shared" si="82"/>
        <v>-0.19813664596273292</v>
      </c>
      <c r="R77" s="65">
        <f t="shared" si="83"/>
        <v>1.0074053416149069</v>
      </c>
      <c r="S77" s="64">
        <f t="shared" si="84"/>
        <v>36770.294968944101</v>
      </c>
      <c r="T77" s="66">
        <f t="shared" si="85"/>
        <v>25739.206478260869</v>
      </c>
      <c r="U77" s="61">
        <f t="shared" si="86"/>
        <v>160</v>
      </c>
      <c r="V77" s="64">
        <f t="shared" si="87"/>
        <v>201.25</v>
      </c>
      <c r="W77" s="64">
        <f t="shared" si="88"/>
        <v>139.875</v>
      </c>
      <c r="X77">
        <f t="shared" si="89"/>
        <v>-127.14809198888047</v>
      </c>
      <c r="Y77" s="64">
        <f t="shared" si="90"/>
        <v>178.08966704574172</v>
      </c>
      <c r="Z77" s="64">
        <f t="shared" si="91"/>
        <v>178.08966704574172</v>
      </c>
      <c r="AA77" s="65">
        <f t="shared" si="92"/>
        <v>0.18988654432666693</v>
      </c>
      <c r="AB77" s="65">
        <f t="shared" si="93"/>
        <v>0.70032378881987578</v>
      </c>
      <c r="AC77" s="64">
        <f t="shared" si="94"/>
        <v>45522.95708692757</v>
      </c>
      <c r="AD77" s="66">
        <f t="shared" si="95"/>
        <v>31866.069960849298</v>
      </c>
      <c r="AE77" s="64">
        <f t="shared" si="96"/>
        <v>18681.599999999999</v>
      </c>
      <c r="AF77" s="64">
        <f t="shared" si="97"/>
        <v>13184.469960849299</v>
      </c>
      <c r="AH77" s="67">
        <f t="shared" si="98"/>
        <v>8520.6060973084896</v>
      </c>
      <c r="AI77" s="67">
        <f t="shared" si="99"/>
        <v>-42120.60609730849</v>
      </c>
      <c r="AJ77" s="67">
        <f t="shared" si="100"/>
        <v>-18120.60609730849</v>
      </c>
      <c r="AK77" s="68">
        <f t="shared" si="101"/>
        <v>-18120.60609730849</v>
      </c>
      <c r="AL77" s="68">
        <f t="shared" si="102"/>
        <v>-24120.60609730849</v>
      </c>
      <c r="AM77" s="69">
        <f t="shared" si="103"/>
        <v>-28936.13613645919</v>
      </c>
      <c r="AN77" s="69">
        <f t="shared" si="104"/>
        <v>-4936.1361364591903</v>
      </c>
      <c r="AO77" s="69">
        <f t="shared" si="105"/>
        <v>-4936.1361364591903</v>
      </c>
      <c r="AP77" s="69">
        <f t="shared" si="106"/>
        <v>-10936.13613645919</v>
      </c>
      <c r="AR77" s="23">
        <f t="shared" si="107"/>
        <v>154</v>
      </c>
      <c r="AS77" s="23" t="str">
        <f t="shared" si="108"/>
        <v>W165</v>
      </c>
      <c r="AT77" s="69">
        <f t="shared" si="125"/>
        <v>-10254.536136459192</v>
      </c>
      <c r="AU77" s="69">
        <f t="shared" si="109"/>
        <v>-10936.13613645919</v>
      </c>
      <c r="AV77" t="s">
        <v>436</v>
      </c>
      <c r="AW77" t="s">
        <v>437</v>
      </c>
      <c r="AX77" s="64">
        <f t="shared" si="110"/>
        <v>-28936.13613645919</v>
      </c>
      <c r="AY77" s="64">
        <f t="shared" si="111"/>
        <v>-4936.1361364591903</v>
      </c>
      <c r="AZ77" s="64">
        <f t="shared" si="112"/>
        <v>-4936.1361364591903</v>
      </c>
      <c r="BA77" s="64">
        <f t="shared" si="113"/>
        <v>-10936.13613645919</v>
      </c>
      <c r="BE77" s="23">
        <v>74</v>
      </c>
      <c r="BF77" s="23" t="str">
        <f t="shared" si="114"/>
        <v>W105</v>
      </c>
      <c r="BG77" s="23" t="str">
        <f t="shared" si="115"/>
        <v>Austin</v>
      </c>
      <c r="BH77" s="23" t="str">
        <f t="shared" si="116"/>
        <v>TX</v>
      </c>
      <c r="BI77" s="69">
        <f t="shared" si="77"/>
        <v>2220000</v>
      </c>
      <c r="BJ77" s="69">
        <f t="shared" si="78"/>
        <v>-5023.5312691642393</v>
      </c>
      <c r="BK77" s="69">
        <f t="shared" si="79"/>
        <v>132.86873083576211</v>
      </c>
      <c r="BL77" s="23" t="str">
        <f t="shared" si="80"/>
        <v>NO</v>
      </c>
      <c r="BM77" s="69">
        <f t="shared" si="117"/>
        <v>1469450.1647389175</v>
      </c>
      <c r="BN77" s="69">
        <f t="shared" si="118"/>
        <v>-17867.131269164238</v>
      </c>
      <c r="BO77" s="69">
        <f t="shared" si="119"/>
        <v>6132.8687308357603</v>
      </c>
      <c r="BP77" s="69">
        <f t="shared" si="120"/>
        <v>6132.8687308357603</v>
      </c>
      <c r="BQ77" s="69">
        <f t="shared" si="121"/>
        <v>132.86873083576211</v>
      </c>
      <c r="CI77" s="23" t="str">
        <f t="shared" si="122"/>
        <v>W165</v>
      </c>
      <c r="CJ77" s="23" t="str">
        <f t="shared" si="72"/>
        <v>LT</v>
      </c>
      <c r="CK77" s="69">
        <f>G77</f>
        <v>18681.599999999999</v>
      </c>
      <c r="CL77" s="69">
        <f t="shared" si="123"/>
        <v>18681.599999999999</v>
      </c>
      <c r="CM77" s="69">
        <f t="shared" si="124"/>
        <v>18681.599999999999</v>
      </c>
    </row>
    <row r="78" spans="1:91" x14ac:dyDescent="0.25">
      <c r="A78" t="s">
        <v>202</v>
      </c>
      <c r="B78" t="s">
        <v>201</v>
      </c>
      <c r="C78" t="s">
        <v>107</v>
      </c>
      <c r="D78">
        <v>2</v>
      </c>
      <c r="E78">
        <v>1900</v>
      </c>
      <c r="F78">
        <f t="shared" si="81"/>
        <v>0.97299999999999998</v>
      </c>
      <c r="G78" s="61">
        <f t="shared" si="76"/>
        <v>22184.399999999998</v>
      </c>
      <c r="H78">
        <v>308</v>
      </c>
      <c r="I78" s="62">
        <v>0.21640000000000001</v>
      </c>
      <c r="J78">
        <v>168</v>
      </c>
      <c r="K78">
        <v>364</v>
      </c>
      <c r="L78">
        <f t="shared" si="73"/>
        <v>196</v>
      </c>
      <c r="M78">
        <f t="shared" si="74"/>
        <v>140</v>
      </c>
      <c r="N78" s="63">
        <f t="shared" si="75"/>
        <v>0.67142857142857137</v>
      </c>
      <c r="O78" s="62">
        <v>0.21640000000000001</v>
      </c>
      <c r="P78" s="64">
        <v>100</v>
      </c>
      <c r="Q78" s="65">
        <f t="shared" si="82"/>
        <v>-0.17755102040816331</v>
      </c>
      <c r="R78" s="65">
        <f t="shared" si="83"/>
        <v>0.99111387755102043</v>
      </c>
      <c r="S78" s="64">
        <f t="shared" si="84"/>
        <v>36175.656530612243</v>
      </c>
      <c r="T78" s="66">
        <f t="shared" si="85"/>
        <v>25322.959571428568</v>
      </c>
      <c r="U78" s="61">
        <f t="shared" si="86"/>
        <v>168</v>
      </c>
      <c r="V78" s="64">
        <f t="shared" si="87"/>
        <v>245</v>
      </c>
      <c r="W78" s="64">
        <f t="shared" si="88"/>
        <v>143.5</v>
      </c>
      <c r="X78">
        <f t="shared" si="89"/>
        <v>-154.78898155168056</v>
      </c>
      <c r="Y78" s="64">
        <f t="shared" si="90"/>
        <v>203.41350770785948</v>
      </c>
      <c r="Z78" s="64">
        <f t="shared" si="91"/>
        <v>203.41350770785948</v>
      </c>
      <c r="AA78" s="65">
        <f t="shared" si="92"/>
        <v>0.24454492941983461</v>
      </c>
      <c r="AB78" s="65">
        <f t="shared" si="93"/>
        <v>0.65706714285714285</v>
      </c>
      <c r="AC78" s="64">
        <f t="shared" si="94"/>
        <v>48784.561299775713</v>
      </c>
      <c r="AD78" s="66">
        <f t="shared" si="95"/>
        <v>34149.192909842997</v>
      </c>
      <c r="AE78" s="64">
        <f t="shared" si="96"/>
        <v>22184.399999999998</v>
      </c>
      <c r="AF78" s="64">
        <f t="shared" si="97"/>
        <v>11964.792909843</v>
      </c>
      <c r="AH78" s="67">
        <f t="shared" si="98"/>
        <v>7994.3169047619049</v>
      </c>
      <c r="AI78" s="67">
        <f t="shared" si="99"/>
        <v>-41594.316904761901</v>
      </c>
      <c r="AJ78" s="67">
        <f t="shared" si="100"/>
        <v>-17594.316904761905</v>
      </c>
      <c r="AK78" s="68">
        <f t="shared" si="101"/>
        <v>-17594.316904761905</v>
      </c>
      <c r="AL78" s="68">
        <f t="shared" si="102"/>
        <v>-23594.316904761905</v>
      </c>
      <c r="AM78" s="69">
        <f t="shared" si="103"/>
        <v>-29629.523994918902</v>
      </c>
      <c r="AN78" s="69">
        <f t="shared" si="104"/>
        <v>-5629.5239949189054</v>
      </c>
      <c r="AO78" s="69">
        <f t="shared" si="105"/>
        <v>-5629.5239949189054</v>
      </c>
      <c r="AP78" s="69">
        <f t="shared" si="106"/>
        <v>-11629.523994918905</v>
      </c>
      <c r="AR78" s="23">
        <f t="shared" si="107"/>
        <v>159</v>
      </c>
      <c r="AS78" s="23" t="str">
        <f t="shared" si="108"/>
        <v>W166</v>
      </c>
      <c r="AT78" s="69">
        <f t="shared" si="125"/>
        <v>-7445.1239949189039</v>
      </c>
      <c r="AU78" s="69">
        <f t="shared" si="109"/>
        <v>-11629.523994918905</v>
      </c>
      <c r="AV78" t="s">
        <v>436</v>
      </c>
      <c r="AW78" t="s">
        <v>437</v>
      </c>
      <c r="AX78" s="64">
        <f t="shared" si="110"/>
        <v>-29629.523994918902</v>
      </c>
      <c r="AY78" s="64">
        <f t="shared" si="111"/>
        <v>-5629.5239949189054</v>
      </c>
      <c r="AZ78" s="64">
        <f t="shared" si="112"/>
        <v>-5629.5239949189054</v>
      </c>
      <c r="BA78" s="64">
        <f t="shared" si="113"/>
        <v>-11629.523994918905</v>
      </c>
      <c r="BE78" s="23">
        <v>75</v>
      </c>
      <c r="BF78" s="23" t="str">
        <f t="shared" si="114"/>
        <v>W191</v>
      </c>
      <c r="BG78" s="23" t="str">
        <f t="shared" si="115"/>
        <v>San Diego</v>
      </c>
      <c r="BH78" s="23" t="str">
        <f t="shared" si="116"/>
        <v>CA</v>
      </c>
      <c r="BI78" s="69">
        <f t="shared" si="77"/>
        <v>2250000</v>
      </c>
      <c r="BJ78" s="69">
        <f t="shared" si="78"/>
        <v>-2717.3188650134252</v>
      </c>
      <c r="BK78" s="69">
        <f t="shared" si="79"/>
        <v>103.88113498657913</v>
      </c>
      <c r="BL78" s="23" t="str">
        <f t="shared" si="80"/>
        <v>NO</v>
      </c>
      <c r="BM78" s="69">
        <f t="shared" si="117"/>
        <v>1466732.8458739039</v>
      </c>
      <c r="BN78" s="69">
        <f t="shared" si="118"/>
        <v>-17896.118865013425</v>
      </c>
      <c r="BO78" s="69">
        <f t="shared" si="119"/>
        <v>6103.8811349865791</v>
      </c>
      <c r="BP78" s="69">
        <f t="shared" si="120"/>
        <v>6103.8811349865791</v>
      </c>
      <c r="BQ78" s="69">
        <f t="shared" si="121"/>
        <v>103.88113498657913</v>
      </c>
      <c r="CI78" s="23" t="str">
        <f t="shared" si="122"/>
        <v>W166</v>
      </c>
      <c r="CJ78" s="23" t="str">
        <f t="shared" ref="CJ78:CJ141" si="126">_xlfn.IFNA(IF(VLOOKUP(CI78,$BT$4:$BZ$25,7,FALSE)="YES","ST","LT"),"LT")</f>
        <v>LT</v>
      </c>
      <c r="CK78" s="69">
        <f>G78</f>
        <v>22184.399999999998</v>
      </c>
      <c r="CL78" s="69">
        <f t="shared" si="123"/>
        <v>22184.399999999998</v>
      </c>
      <c r="CM78" s="69">
        <f t="shared" si="124"/>
        <v>22184.399999999998</v>
      </c>
    </row>
    <row r="79" spans="1:91" x14ac:dyDescent="0.25">
      <c r="A79" t="s">
        <v>203</v>
      </c>
      <c r="B79" t="s">
        <v>201</v>
      </c>
      <c r="C79" t="s">
        <v>116</v>
      </c>
      <c r="D79">
        <v>1</v>
      </c>
      <c r="E79">
        <v>1400</v>
      </c>
      <c r="F79">
        <f t="shared" si="81"/>
        <v>0.97299999999999998</v>
      </c>
      <c r="G79" s="61">
        <f t="shared" si="76"/>
        <v>16346.4</v>
      </c>
      <c r="H79">
        <v>308</v>
      </c>
      <c r="I79" s="62">
        <v>0.6</v>
      </c>
      <c r="J79">
        <v>226</v>
      </c>
      <c r="K79">
        <v>368</v>
      </c>
      <c r="L79">
        <f t="shared" si="73"/>
        <v>142</v>
      </c>
      <c r="M79">
        <f t="shared" si="74"/>
        <v>82</v>
      </c>
      <c r="N79" s="63">
        <f t="shared" si="75"/>
        <v>0.56197183098591552</v>
      </c>
      <c r="O79" s="62">
        <v>0.6</v>
      </c>
      <c r="P79" s="64">
        <v>100</v>
      </c>
      <c r="Q79" s="65">
        <f t="shared" si="82"/>
        <v>-0.60985915492957754</v>
      </c>
      <c r="R79" s="65">
        <f t="shared" si="83"/>
        <v>1.3332425352112676</v>
      </c>
      <c r="S79" s="64">
        <f t="shared" si="84"/>
        <v>48663.352535211263</v>
      </c>
      <c r="T79" s="66">
        <f t="shared" si="85"/>
        <v>34064.346774647885</v>
      </c>
      <c r="U79" s="61">
        <f t="shared" si="86"/>
        <v>226</v>
      </c>
      <c r="V79" s="64">
        <f t="shared" si="87"/>
        <v>177.5</v>
      </c>
      <c r="W79" s="64">
        <f t="shared" si="88"/>
        <v>208.25</v>
      </c>
      <c r="X79">
        <f t="shared" si="89"/>
        <v>-112.14303765478898</v>
      </c>
      <c r="Y79" s="64">
        <f t="shared" si="90"/>
        <v>199.5138678291635</v>
      </c>
      <c r="Z79" s="64">
        <f t="shared" si="91"/>
        <v>226</v>
      </c>
      <c r="AA79" s="65">
        <f t="shared" si="92"/>
        <v>0.1</v>
      </c>
      <c r="AB79" s="65">
        <f t="shared" si="93"/>
        <v>0.77146000000000003</v>
      </c>
      <c r="AC79" s="64">
        <f t="shared" si="94"/>
        <v>63637.735400000005</v>
      </c>
      <c r="AD79" s="66">
        <f t="shared" si="95"/>
        <v>44546.414779999999</v>
      </c>
      <c r="AE79" s="64">
        <f t="shared" si="96"/>
        <v>16346.4</v>
      </c>
      <c r="AF79" s="64">
        <f t="shared" si="97"/>
        <v>28200.014779999998</v>
      </c>
      <c r="AH79" s="67">
        <f t="shared" si="98"/>
        <v>9386.0966666666664</v>
      </c>
      <c r="AI79" s="67">
        <f t="shared" si="99"/>
        <v>-42986.096666666665</v>
      </c>
      <c r="AJ79" s="67">
        <f t="shared" si="100"/>
        <v>-18986.096666666665</v>
      </c>
      <c r="AK79" s="68">
        <f t="shared" si="101"/>
        <v>-18986.096666666665</v>
      </c>
      <c r="AL79" s="68">
        <f t="shared" si="102"/>
        <v>-24986.096666666665</v>
      </c>
      <c r="AM79" s="69">
        <f t="shared" si="103"/>
        <v>-14786.081886666667</v>
      </c>
      <c r="AN79" s="69">
        <f t="shared" si="104"/>
        <v>9213.9181133333332</v>
      </c>
      <c r="AO79" s="69">
        <f t="shared" si="105"/>
        <v>9213.9181133333332</v>
      </c>
      <c r="AP79" s="69">
        <f t="shared" si="106"/>
        <v>3213.9181133333332</v>
      </c>
      <c r="AR79" s="23">
        <f t="shared" si="107"/>
        <v>58</v>
      </c>
      <c r="AS79" s="23" t="str">
        <f t="shared" si="108"/>
        <v>W167</v>
      </c>
      <c r="AT79" s="69">
        <f t="shared" si="125"/>
        <v>1560.3181133333346</v>
      </c>
      <c r="AU79" s="69">
        <f t="shared" si="109"/>
        <v>3213.9181133333332</v>
      </c>
      <c r="AV79" t="s">
        <v>436</v>
      </c>
      <c r="AW79" t="s">
        <v>437</v>
      </c>
      <c r="AX79" s="64">
        <f t="shared" si="110"/>
        <v>-14786.081886666667</v>
      </c>
      <c r="AY79" s="64">
        <f t="shared" si="111"/>
        <v>9213.9181133333332</v>
      </c>
      <c r="AZ79" s="64">
        <f t="shared" si="112"/>
        <v>9213.9181133333332</v>
      </c>
      <c r="BA79" s="64">
        <f t="shared" si="113"/>
        <v>3213.9181133333332</v>
      </c>
      <c r="BE79" s="23">
        <v>76</v>
      </c>
      <c r="BF79" s="23" t="str">
        <f t="shared" si="114"/>
        <v>W219</v>
      </c>
      <c r="BG79" s="23" t="str">
        <f t="shared" si="115"/>
        <v>Richmond</v>
      </c>
      <c r="BH79" s="23" t="str">
        <f t="shared" si="116"/>
        <v>VA</v>
      </c>
      <c r="BI79" s="69">
        <f t="shared" si="77"/>
        <v>2280000</v>
      </c>
      <c r="BJ79" s="69">
        <f t="shared" si="78"/>
        <v>-1693.0863060306583</v>
      </c>
      <c r="BK79" s="69">
        <f t="shared" si="79"/>
        <v>-39.486306030659762</v>
      </c>
      <c r="BL79" s="23" t="str">
        <f t="shared" si="80"/>
        <v>NO</v>
      </c>
      <c r="BM79" s="69">
        <f t="shared" si="117"/>
        <v>1465039.7595678733</v>
      </c>
      <c r="BN79" s="69">
        <f t="shared" si="118"/>
        <v>-18039.48630603066</v>
      </c>
      <c r="BO79" s="69">
        <f t="shared" si="119"/>
        <v>5960.5136939693402</v>
      </c>
      <c r="BP79" s="69">
        <f t="shared" si="120"/>
        <v>5960.5136939693402</v>
      </c>
      <c r="BQ79" s="69">
        <f t="shared" si="121"/>
        <v>-39.486306030659762</v>
      </c>
      <c r="CI79" s="23" t="str">
        <f t="shared" si="122"/>
        <v>W167</v>
      </c>
      <c r="CJ79" s="23" t="str">
        <f t="shared" si="126"/>
        <v>LT</v>
      </c>
      <c r="CK79" s="69">
        <f>G79</f>
        <v>16346.4</v>
      </c>
      <c r="CL79" s="69">
        <f t="shared" si="123"/>
        <v>16346.4</v>
      </c>
      <c r="CM79" s="69">
        <f t="shared" si="124"/>
        <v>16346.4</v>
      </c>
    </row>
    <row r="80" spans="1:91" x14ac:dyDescent="0.25">
      <c r="A80" t="s">
        <v>204</v>
      </c>
      <c r="B80" t="s">
        <v>201</v>
      </c>
      <c r="C80" t="s">
        <v>116</v>
      </c>
      <c r="D80">
        <v>2</v>
      </c>
      <c r="E80">
        <v>2000</v>
      </c>
      <c r="F80">
        <f t="shared" si="81"/>
        <v>0.97299999999999998</v>
      </c>
      <c r="G80" s="61">
        <f t="shared" si="76"/>
        <v>23352</v>
      </c>
      <c r="H80">
        <v>342</v>
      </c>
      <c r="I80" s="62">
        <v>0.39179999999999998</v>
      </c>
      <c r="J80">
        <v>285</v>
      </c>
      <c r="K80">
        <v>428</v>
      </c>
      <c r="L80">
        <f t="shared" si="73"/>
        <v>143</v>
      </c>
      <c r="M80">
        <f t="shared" si="74"/>
        <v>57</v>
      </c>
      <c r="N80" s="63">
        <f t="shared" si="75"/>
        <v>0.4188811188811189</v>
      </c>
      <c r="O80" s="62">
        <v>0.39179999999999998</v>
      </c>
      <c r="P80" s="64">
        <v>100</v>
      </c>
      <c r="Q80" s="65">
        <f t="shared" si="82"/>
        <v>-0.93496503496503502</v>
      </c>
      <c r="R80" s="65">
        <f t="shared" si="83"/>
        <v>1.5905313286713287</v>
      </c>
      <c r="S80" s="64">
        <f t="shared" si="84"/>
        <v>58054.393496503501</v>
      </c>
      <c r="T80" s="66">
        <f t="shared" si="85"/>
        <v>40638.075447552445</v>
      </c>
      <c r="U80" s="61">
        <f t="shared" si="86"/>
        <v>285</v>
      </c>
      <c r="V80" s="64">
        <f t="shared" si="87"/>
        <v>178.75</v>
      </c>
      <c r="W80" s="64">
        <f t="shared" si="88"/>
        <v>267.125</v>
      </c>
      <c r="X80">
        <f t="shared" si="89"/>
        <v>-112.93277735658327</v>
      </c>
      <c r="Y80" s="64">
        <f t="shared" si="90"/>
        <v>229.62312041950972</v>
      </c>
      <c r="Z80" s="64">
        <f t="shared" si="91"/>
        <v>285</v>
      </c>
      <c r="AA80" s="65">
        <f t="shared" si="92"/>
        <v>0.1</v>
      </c>
      <c r="AB80" s="65">
        <f t="shared" si="93"/>
        <v>0.77146000000000003</v>
      </c>
      <c r="AC80" s="64">
        <f t="shared" si="94"/>
        <v>80251.126500000013</v>
      </c>
      <c r="AD80" s="66">
        <f t="shared" si="95"/>
        <v>56175.788550000005</v>
      </c>
      <c r="AE80" s="64">
        <f t="shared" si="96"/>
        <v>23352</v>
      </c>
      <c r="AF80" s="64">
        <f t="shared" si="97"/>
        <v>32823.788550000005</v>
      </c>
      <c r="AH80" s="67">
        <f t="shared" si="98"/>
        <v>9386.0966666666664</v>
      </c>
      <c r="AI80" s="67">
        <f t="shared" si="99"/>
        <v>-42986.096666666665</v>
      </c>
      <c r="AJ80" s="67">
        <f t="shared" si="100"/>
        <v>-18986.096666666665</v>
      </c>
      <c r="AK80" s="68">
        <f t="shared" si="101"/>
        <v>-18986.096666666665</v>
      </c>
      <c r="AL80" s="68">
        <f t="shared" si="102"/>
        <v>-24986.096666666665</v>
      </c>
      <c r="AM80" s="69">
        <f t="shared" si="103"/>
        <v>-10162.30811666666</v>
      </c>
      <c r="AN80" s="69">
        <f t="shared" si="104"/>
        <v>13837.69188333334</v>
      </c>
      <c r="AO80" s="69">
        <f t="shared" si="105"/>
        <v>13837.69188333334</v>
      </c>
      <c r="AP80" s="69">
        <f t="shared" si="106"/>
        <v>7837.6918833333402</v>
      </c>
      <c r="AR80" s="23">
        <f t="shared" si="107"/>
        <v>37</v>
      </c>
      <c r="AS80" s="23" t="str">
        <f t="shared" si="108"/>
        <v>W168</v>
      </c>
      <c r="AT80" s="69">
        <f t="shared" si="125"/>
        <v>13189.69188333334</v>
      </c>
      <c r="AU80" s="69">
        <f t="shared" si="109"/>
        <v>7837.6918833333402</v>
      </c>
      <c r="AV80" t="s">
        <v>436</v>
      </c>
      <c r="AW80" t="s">
        <v>437</v>
      </c>
      <c r="AX80" s="64">
        <f t="shared" si="110"/>
        <v>-10162.30811666666</v>
      </c>
      <c r="AY80" s="64">
        <f t="shared" si="111"/>
        <v>13837.69188333334</v>
      </c>
      <c r="AZ80" s="64">
        <f t="shared" si="112"/>
        <v>13837.69188333334</v>
      </c>
      <c r="BA80" s="64">
        <f t="shared" si="113"/>
        <v>7837.6918833333402</v>
      </c>
      <c r="BE80" s="23">
        <v>77</v>
      </c>
      <c r="BF80" s="23" t="str">
        <f t="shared" si="114"/>
        <v>W95</v>
      </c>
      <c r="BG80" s="23" t="str">
        <f t="shared" si="115"/>
        <v>San Francisco</v>
      </c>
      <c r="BH80" s="23" t="str">
        <f t="shared" si="116"/>
        <v>CA</v>
      </c>
      <c r="BI80" s="69">
        <f t="shared" si="77"/>
        <v>2310000</v>
      </c>
      <c r="BJ80" s="69">
        <f t="shared" si="78"/>
        <v>28426.462538139473</v>
      </c>
      <c r="BK80" s="69">
        <f t="shared" si="79"/>
        <v>-277.5374618605274</v>
      </c>
      <c r="BL80" s="23" t="str">
        <f t="shared" si="80"/>
        <v>NO</v>
      </c>
      <c r="BM80" s="69">
        <f t="shared" si="117"/>
        <v>1493466.2221060127</v>
      </c>
      <c r="BN80" s="69">
        <f t="shared" si="118"/>
        <v>-18277.537461860527</v>
      </c>
      <c r="BO80" s="69">
        <f t="shared" si="119"/>
        <v>5722.4625381394744</v>
      </c>
      <c r="BP80" s="69">
        <f t="shared" si="120"/>
        <v>5722.4625381394744</v>
      </c>
      <c r="BQ80" s="69">
        <f t="shared" si="121"/>
        <v>-277.5374618605274</v>
      </c>
      <c r="CI80" s="23" t="str">
        <f t="shared" si="122"/>
        <v>W168</v>
      </c>
      <c r="CJ80" s="23" t="str">
        <f t="shared" si="126"/>
        <v>LT</v>
      </c>
      <c r="CK80" s="69">
        <f>G80</f>
        <v>23352</v>
      </c>
      <c r="CL80" s="69">
        <f t="shared" si="123"/>
        <v>23352</v>
      </c>
      <c r="CM80" s="69">
        <f t="shared" si="124"/>
        <v>23352</v>
      </c>
    </row>
    <row r="81" spans="1:91" x14ac:dyDescent="0.25">
      <c r="A81" t="s">
        <v>205</v>
      </c>
      <c r="B81" t="s">
        <v>206</v>
      </c>
      <c r="C81" t="s">
        <v>107</v>
      </c>
      <c r="D81">
        <v>1</v>
      </c>
      <c r="E81">
        <v>1000</v>
      </c>
      <c r="F81">
        <f t="shared" si="81"/>
        <v>0.97299999999999998</v>
      </c>
      <c r="G81" s="61">
        <f t="shared" si="76"/>
        <v>11676</v>
      </c>
      <c r="H81">
        <v>229</v>
      </c>
      <c r="I81" s="62">
        <v>0.58899999999999997</v>
      </c>
      <c r="J81">
        <v>91</v>
      </c>
      <c r="K81">
        <v>342</v>
      </c>
      <c r="L81">
        <f t="shared" si="73"/>
        <v>251</v>
      </c>
      <c r="M81">
        <f t="shared" si="74"/>
        <v>138</v>
      </c>
      <c r="N81" s="63">
        <f t="shared" si="75"/>
        <v>0.53984063745019928</v>
      </c>
      <c r="O81" s="62">
        <v>0.58899999999999997</v>
      </c>
      <c r="P81" s="64">
        <v>100</v>
      </c>
      <c r="Q81" s="65">
        <f t="shared" si="82"/>
        <v>0.12868525896414343</v>
      </c>
      <c r="R81" s="65">
        <f t="shared" si="83"/>
        <v>0.74875848605577688</v>
      </c>
      <c r="S81" s="64">
        <f t="shared" si="84"/>
        <v>27329.684741035857</v>
      </c>
      <c r="T81" s="66">
        <f t="shared" si="85"/>
        <v>19130.779318725097</v>
      </c>
      <c r="U81" s="61">
        <f t="shared" si="86"/>
        <v>91</v>
      </c>
      <c r="V81" s="64">
        <f t="shared" si="87"/>
        <v>313.75</v>
      </c>
      <c r="W81" s="64">
        <f t="shared" si="88"/>
        <v>59.625</v>
      </c>
      <c r="X81">
        <f t="shared" si="89"/>
        <v>-198.22466515036643</v>
      </c>
      <c r="Y81" s="64">
        <f t="shared" si="90"/>
        <v>198.42240017690168</v>
      </c>
      <c r="Z81" s="64">
        <f t="shared" si="91"/>
        <v>198.42240017690168</v>
      </c>
      <c r="AA81" s="65">
        <f t="shared" si="92"/>
        <v>0.44238215195825237</v>
      </c>
      <c r="AB81" s="65">
        <f t="shared" si="93"/>
        <v>0.50049876494023904</v>
      </c>
      <c r="AC81" s="64">
        <f t="shared" si="94"/>
        <v>36248.210672131259</v>
      </c>
      <c r="AD81" s="66">
        <f t="shared" si="95"/>
        <v>25373.747470491879</v>
      </c>
      <c r="AE81" s="64">
        <f t="shared" si="96"/>
        <v>11676</v>
      </c>
      <c r="AF81" s="64">
        <f t="shared" si="97"/>
        <v>13697.747470491879</v>
      </c>
      <c r="AH81" s="67">
        <f t="shared" si="98"/>
        <v>6089.4016401062418</v>
      </c>
      <c r="AI81" s="67">
        <f t="shared" si="99"/>
        <v>-39689.40164010624</v>
      </c>
      <c r="AJ81" s="67">
        <f t="shared" si="100"/>
        <v>-15689.401640106242</v>
      </c>
      <c r="AK81" s="68">
        <f t="shared" si="101"/>
        <v>-15689.401640106242</v>
      </c>
      <c r="AL81" s="68">
        <f t="shared" si="102"/>
        <v>-21689.40164010624</v>
      </c>
      <c r="AM81" s="69">
        <f t="shared" si="103"/>
        <v>-25991.654169614361</v>
      </c>
      <c r="AN81" s="69">
        <f t="shared" si="104"/>
        <v>-1991.6541696143631</v>
      </c>
      <c r="AO81" s="69">
        <f t="shared" si="105"/>
        <v>-1991.6541696143631</v>
      </c>
      <c r="AP81" s="69">
        <f t="shared" si="106"/>
        <v>-7991.6541696143613</v>
      </c>
      <c r="AR81" s="23">
        <f t="shared" si="107"/>
        <v>133</v>
      </c>
      <c r="AS81" s="23" t="str">
        <f t="shared" si="108"/>
        <v>W169</v>
      </c>
      <c r="AT81" s="69">
        <f t="shared" si="125"/>
        <v>-14315.654169614361</v>
      </c>
      <c r="AU81" s="69">
        <f t="shared" si="109"/>
        <v>-7991.6541696143613</v>
      </c>
      <c r="AV81" t="s">
        <v>438</v>
      </c>
      <c r="AW81" t="s">
        <v>439</v>
      </c>
      <c r="AX81" s="64">
        <f t="shared" si="110"/>
        <v>-25991.654169614361</v>
      </c>
      <c r="AY81" s="64">
        <f t="shared" si="111"/>
        <v>-1991.6541696143631</v>
      </c>
      <c r="AZ81" s="64">
        <f t="shared" si="112"/>
        <v>-1991.6541696143631</v>
      </c>
      <c r="BA81" s="64">
        <f t="shared" si="113"/>
        <v>-7991.6541696143613</v>
      </c>
      <c r="BE81" s="23">
        <v>78</v>
      </c>
      <c r="BF81" s="23" t="str">
        <f t="shared" si="114"/>
        <v>W128</v>
      </c>
      <c r="BG81" s="23" t="str">
        <f t="shared" si="115"/>
        <v>Bentonville</v>
      </c>
      <c r="BH81" s="23" t="str">
        <f t="shared" si="116"/>
        <v>AR</v>
      </c>
      <c r="BI81" s="69">
        <f t="shared" si="77"/>
        <v>2340000</v>
      </c>
      <c r="BJ81" s="69">
        <f t="shared" si="78"/>
        <v>-4514.5668380076677</v>
      </c>
      <c r="BK81" s="69">
        <f t="shared" si="79"/>
        <v>-525.76683800766841</v>
      </c>
      <c r="BL81" s="23" t="str">
        <f t="shared" si="80"/>
        <v>NO</v>
      </c>
      <c r="BM81" s="69">
        <f t="shared" si="117"/>
        <v>1488951.6552680051</v>
      </c>
      <c r="BN81" s="69">
        <f t="shared" si="118"/>
        <v>-18525.766838007665</v>
      </c>
      <c r="BO81" s="69">
        <f t="shared" si="119"/>
        <v>5474.2331619923316</v>
      </c>
      <c r="BP81" s="69">
        <f t="shared" si="120"/>
        <v>5474.2331619923316</v>
      </c>
      <c r="BQ81" s="69">
        <f t="shared" si="121"/>
        <v>-525.76683800766841</v>
      </c>
      <c r="CI81" s="23" t="str">
        <f t="shared" si="122"/>
        <v>W169</v>
      </c>
      <c r="CJ81" s="23" t="str">
        <f t="shared" si="126"/>
        <v>LT</v>
      </c>
      <c r="CK81" s="69">
        <f>G81</f>
        <v>11676</v>
      </c>
      <c r="CL81" s="69">
        <f t="shared" si="123"/>
        <v>11676</v>
      </c>
      <c r="CM81" s="69">
        <f t="shared" si="124"/>
        <v>11676</v>
      </c>
    </row>
    <row r="82" spans="1:91" x14ac:dyDescent="0.25">
      <c r="A82" t="s">
        <v>207</v>
      </c>
      <c r="B82" t="s">
        <v>208</v>
      </c>
      <c r="C82" t="s">
        <v>107</v>
      </c>
      <c r="D82">
        <v>2</v>
      </c>
      <c r="E82">
        <v>2500</v>
      </c>
      <c r="F82">
        <f t="shared" si="81"/>
        <v>0.97299999999999998</v>
      </c>
      <c r="G82" s="61">
        <f t="shared" si="76"/>
        <v>29190</v>
      </c>
      <c r="H82">
        <v>392</v>
      </c>
      <c r="I82" s="62">
        <v>0.29320000000000002</v>
      </c>
      <c r="J82">
        <v>173</v>
      </c>
      <c r="K82">
        <v>581</v>
      </c>
      <c r="L82">
        <f t="shared" si="73"/>
        <v>408</v>
      </c>
      <c r="M82">
        <f t="shared" si="74"/>
        <v>219</v>
      </c>
      <c r="N82" s="63">
        <f t="shared" si="75"/>
        <v>0.52941176470588236</v>
      </c>
      <c r="O82" s="62">
        <v>0.29320000000000002</v>
      </c>
      <c r="P82" s="64">
        <v>100</v>
      </c>
      <c r="Q82" s="65">
        <f t="shared" si="82"/>
        <v>-4.3137254901960798E-2</v>
      </c>
      <c r="R82" s="65">
        <f t="shared" si="83"/>
        <v>0.8847388235294118</v>
      </c>
      <c r="S82" s="64">
        <f t="shared" si="84"/>
        <v>32292.967058823531</v>
      </c>
      <c r="T82" s="66">
        <f t="shared" si="85"/>
        <v>22605.07694117647</v>
      </c>
      <c r="U82" s="61">
        <f t="shared" si="86"/>
        <v>173</v>
      </c>
      <c r="V82" s="64">
        <f t="shared" si="87"/>
        <v>510</v>
      </c>
      <c r="W82" s="64">
        <f t="shared" si="88"/>
        <v>122</v>
      </c>
      <c r="X82">
        <f t="shared" si="89"/>
        <v>-322.21379833206976</v>
      </c>
      <c r="Y82" s="64">
        <f t="shared" si="90"/>
        <v>335.07505686125853</v>
      </c>
      <c r="Z82" s="64">
        <f t="shared" si="91"/>
        <v>335.07505686125853</v>
      </c>
      <c r="AA82" s="65">
        <f t="shared" si="92"/>
        <v>0.41779422913972258</v>
      </c>
      <c r="AB82" s="65">
        <f t="shared" si="93"/>
        <v>0.51995764705882364</v>
      </c>
      <c r="AC82" s="64">
        <f t="shared" si="94"/>
        <v>63592.065926093761</v>
      </c>
      <c r="AD82" s="66">
        <f t="shared" si="95"/>
        <v>44514.446148265633</v>
      </c>
      <c r="AE82" s="64">
        <f t="shared" si="96"/>
        <v>29190</v>
      </c>
      <c r="AF82" s="64">
        <f t="shared" si="97"/>
        <v>15324.446148265633</v>
      </c>
      <c r="AH82" s="67">
        <f t="shared" si="98"/>
        <v>6326.1513725490213</v>
      </c>
      <c r="AI82" s="67">
        <f t="shared" si="99"/>
        <v>-39926.151372549022</v>
      </c>
      <c r="AJ82" s="67">
        <f t="shared" si="100"/>
        <v>-15926.151372549022</v>
      </c>
      <c r="AK82" s="68">
        <f t="shared" si="101"/>
        <v>-15926.151372549022</v>
      </c>
      <c r="AL82" s="68">
        <f t="shared" si="102"/>
        <v>-21926.151372549022</v>
      </c>
      <c r="AM82" s="69">
        <f t="shared" si="103"/>
        <v>-24601.705224283389</v>
      </c>
      <c r="AN82" s="69">
        <f t="shared" si="104"/>
        <v>-601.70522428338882</v>
      </c>
      <c r="AO82" s="69">
        <f t="shared" si="105"/>
        <v>-601.70522428338882</v>
      </c>
      <c r="AP82" s="69">
        <f t="shared" si="106"/>
        <v>-6601.7052242833888</v>
      </c>
      <c r="AR82" s="23">
        <f t="shared" si="107"/>
        <v>121</v>
      </c>
      <c r="AS82" s="23" t="str">
        <f t="shared" si="108"/>
        <v>W17</v>
      </c>
      <c r="AT82" s="69">
        <f t="shared" si="125"/>
        <v>4588.2947757166112</v>
      </c>
      <c r="AU82" s="69">
        <f t="shared" si="109"/>
        <v>-6601.7052242833888</v>
      </c>
      <c r="AV82" t="s">
        <v>440</v>
      </c>
      <c r="AW82" t="s">
        <v>441</v>
      </c>
      <c r="AX82" s="64">
        <f t="shared" si="110"/>
        <v>-24601.705224283389</v>
      </c>
      <c r="AY82" s="64">
        <f t="shared" si="111"/>
        <v>-601.70522428338882</v>
      </c>
      <c r="AZ82" s="64">
        <f t="shared" si="112"/>
        <v>-601.70522428338882</v>
      </c>
      <c r="BA82" s="64">
        <f t="shared" si="113"/>
        <v>-6601.7052242833888</v>
      </c>
      <c r="BE82" s="23">
        <v>79</v>
      </c>
      <c r="BF82" s="23" t="str">
        <f t="shared" si="114"/>
        <v>W200</v>
      </c>
      <c r="BG82" s="23" t="str">
        <f t="shared" si="115"/>
        <v>San Diego</v>
      </c>
      <c r="BH82" s="23" t="str">
        <f t="shared" si="116"/>
        <v>CA</v>
      </c>
      <c r="BI82" s="69">
        <f t="shared" si="77"/>
        <v>2370000</v>
      </c>
      <c r="BJ82" s="69">
        <f t="shared" si="78"/>
        <v>23473.154264531215</v>
      </c>
      <c r="BK82" s="69">
        <f t="shared" si="79"/>
        <v>-560.44573546878382</v>
      </c>
      <c r="BL82" s="23" t="str">
        <f t="shared" si="80"/>
        <v>NO</v>
      </c>
      <c r="BM82" s="69">
        <f t="shared" si="117"/>
        <v>1512424.8095325362</v>
      </c>
      <c r="BN82" s="69">
        <f t="shared" si="118"/>
        <v>-18560.445735468784</v>
      </c>
      <c r="BO82" s="69">
        <f t="shared" si="119"/>
        <v>5439.5542645312162</v>
      </c>
      <c r="BP82" s="69">
        <f t="shared" si="120"/>
        <v>5439.5542645312162</v>
      </c>
      <c r="BQ82" s="69">
        <f t="shared" si="121"/>
        <v>-560.44573546878382</v>
      </c>
      <c r="CI82" s="23" t="str">
        <f t="shared" si="122"/>
        <v>W17</v>
      </c>
      <c r="CJ82" s="23" t="str">
        <f t="shared" si="126"/>
        <v>LT</v>
      </c>
      <c r="CK82" s="69">
        <f>G82</f>
        <v>29190</v>
      </c>
      <c r="CL82" s="69">
        <f t="shared" si="123"/>
        <v>29190</v>
      </c>
      <c r="CM82" s="69">
        <f t="shared" si="124"/>
        <v>29190</v>
      </c>
    </row>
    <row r="83" spans="1:91" x14ac:dyDescent="0.25">
      <c r="A83" t="s">
        <v>209</v>
      </c>
      <c r="B83" t="s">
        <v>206</v>
      </c>
      <c r="C83" t="s">
        <v>107</v>
      </c>
      <c r="D83">
        <v>2</v>
      </c>
      <c r="E83">
        <v>1400</v>
      </c>
      <c r="F83">
        <f t="shared" si="81"/>
        <v>0.97299999999999998</v>
      </c>
      <c r="G83" s="61">
        <f t="shared" si="76"/>
        <v>16346.4</v>
      </c>
      <c r="H83">
        <v>322</v>
      </c>
      <c r="I83" s="62">
        <v>0.2712</v>
      </c>
      <c r="J83">
        <v>168</v>
      </c>
      <c r="K83">
        <v>392</v>
      </c>
      <c r="L83">
        <f t="shared" si="73"/>
        <v>224</v>
      </c>
      <c r="M83">
        <f t="shared" si="74"/>
        <v>154</v>
      </c>
      <c r="N83" s="63">
        <f t="shared" si="75"/>
        <v>0.65</v>
      </c>
      <c r="O83" s="62">
        <v>0.2712</v>
      </c>
      <c r="P83" s="64">
        <v>100</v>
      </c>
      <c r="Q83" s="65">
        <f t="shared" si="82"/>
        <v>-0.14285714285714288</v>
      </c>
      <c r="R83" s="65">
        <f t="shared" si="83"/>
        <v>0.96365714285714288</v>
      </c>
      <c r="S83" s="64">
        <f t="shared" si="84"/>
        <v>35173.485714285714</v>
      </c>
      <c r="T83" s="66">
        <f t="shared" si="85"/>
        <v>24621.439999999999</v>
      </c>
      <c r="U83" s="61">
        <f t="shared" si="86"/>
        <v>168</v>
      </c>
      <c r="V83" s="64">
        <f t="shared" si="87"/>
        <v>280</v>
      </c>
      <c r="W83" s="64">
        <f t="shared" si="88"/>
        <v>140</v>
      </c>
      <c r="X83">
        <f t="shared" si="89"/>
        <v>-176.90169320192064</v>
      </c>
      <c r="Y83" s="64">
        <f t="shared" si="90"/>
        <v>220.47258023755367</v>
      </c>
      <c r="Z83" s="64">
        <f t="shared" si="91"/>
        <v>220.47258023755367</v>
      </c>
      <c r="AA83" s="65">
        <f t="shared" si="92"/>
        <v>0.28740207227697739</v>
      </c>
      <c r="AB83" s="65">
        <f t="shared" si="93"/>
        <v>0.62315000000000009</v>
      </c>
      <c r="AC83" s="64">
        <f t="shared" si="94"/>
        <v>50146.433256886528</v>
      </c>
      <c r="AD83" s="66">
        <f t="shared" si="95"/>
        <v>35102.503279820565</v>
      </c>
      <c r="AE83" s="64">
        <f t="shared" si="96"/>
        <v>16346.4</v>
      </c>
      <c r="AF83" s="64">
        <f t="shared" si="97"/>
        <v>18756.103279820563</v>
      </c>
      <c r="AH83" s="67">
        <f t="shared" si="98"/>
        <v>7581.6583333333338</v>
      </c>
      <c r="AI83" s="67">
        <f t="shared" si="99"/>
        <v>-41181.658333333333</v>
      </c>
      <c r="AJ83" s="67">
        <f t="shared" si="100"/>
        <v>-17181.658333333333</v>
      </c>
      <c r="AK83" s="68">
        <f t="shared" si="101"/>
        <v>-17181.658333333333</v>
      </c>
      <c r="AL83" s="68">
        <f t="shared" si="102"/>
        <v>-23181.658333333333</v>
      </c>
      <c r="AM83" s="69">
        <f t="shared" si="103"/>
        <v>-22425.55505351277</v>
      </c>
      <c r="AN83" s="69">
        <f t="shared" si="104"/>
        <v>1574.4449464872305</v>
      </c>
      <c r="AO83" s="69">
        <f t="shared" si="105"/>
        <v>1574.4449464872305</v>
      </c>
      <c r="AP83" s="69">
        <f t="shared" si="106"/>
        <v>-4425.5550535127695</v>
      </c>
      <c r="AR83" s="23">
        <f t="shared" si="107"/>
        <v>99</v>
      </c>
      <c r="AS83" s="23" t="str">
        <f t="shared" si="108"/>
        <v>W170</v>
      </c>
      <c r="AT83" s="69">
        <f t="shared" si="125"/>
        <v>-6079.1550535127681</v>
      </c>
      <c r="AU83" s="69">
        <f t="shared" si="109"/>
        <v>-4425.5550535127695</v>
      </c>
      <c r="AV83" t="s">
        <v>438</v>
      </c>
      <c r="AW83" t="s">
        <v>439</v>
      </c>
      <c r="AX83" s="64">
        <f t="shared" si="110"/>
        <v>-22425.55505351277</v>
      </c>
      <c r="AY83" s="64">
        <f t="shared" si="111"/>
        <v>1574.4449464872305</v>
      </c>
      <c r="AZ83" s="64">
        <f t="shared" si="112"/>
        <v>1574.4449464872305</v>
      </c>
      <c r="BA83" s="64">
        <f t="shared" si="113"/>
        <v>-4425.5550535127695</v>
      </c>
      <c r="BE83" s="23">
        <v>80</v>
      </c>
      <c r="BF83" s="23" t="str">
        <f t="shared" si="114"/>
        <v>W234</v>
      </c>
      <c r="BG83" s="23" t="str">
        <f t="shared" si="115"/>
        <v>Charleston</v>
      </c>
      <c r="BH83" s="23" t="str">
        <f t="shared" si="116"/>
        <v>SC</v>
      </c>
      <c r="BI83" s="69">
        <f t="shared" si="77"/>
        <v>2400000</v>
      </c>
      <c r="BJ83" s="69">
        <f t="shared" si="78"/>
        <v>377.66993333333812</v>
      </c>
      <c r="BK83" s="69">
        <f t="shared" si="79"/>
        <v>-595.83006666666188</v>
      </c>
      <c r="BL83" s="23" t="str">
        <f t="shared" si="80"/>
        <v>NO</v>
      </c>
      <c r="BM83" s="69">
        <f t="shared" si="117"/>
        <v>1512802.4794658695</v>
      </c>
      <c r="BN83" s="69">
        <f t="shared" si="118"/>
        <v>-18595.830066666662</v>
      </c>
      <c r="BO83" s="69">
        <f t="shared" si="119"/>
        <v>5404.1699333333381</v>
      </c>
      <c r="BP83" s="69">
        <f t="shared" si="120"/>
        <v>5404.1699333333381</v>
      </c>
      <c r="BQ83" s="69">
        <f t="shared" si="121"/>
        <v>-595.83006666666188</v>
      </c>
      <c r="CI83" s="23" t="str">
        <f t="shared" si="122"/>
        <v>W170</v>
      </c>
      <c r="CJ83" s="23" t="str">
        <f t="shared" si="126"/>
        <v>LT</v>
      </c>
      <c r="CK83" s="69">
        <f>G83</f>
        <v>16346.4</v>
      </c>
      <c r="CL83" s="69">
        <f t="shared" si="123"/>
        <v>16346.4</v>
      </c>
      <c r="CM83" s="69">
        <f t="shared" si="124"/>
        <v>16346.4</v>
      </c>
    </row>
    <row r="84" spans="1:91" x14ac:dyDescent="0.25">
      <c r="A84" t="s">
        <v>210</v>
      </c>
      <c r="B84" t="s">
        <v>206</v>
      </c>
      <c r="C84" t="s">
        <v>116</v>
      </c>
      <c r="D84">
        <v>1</v>
      </c>
      <c r="E84">
        <v>1300</v>
      </c>
      <c r="F84">
        <f t="shared" si="81"/>
        <v>0.97299999999999998</v>
      </c>
      <c r="G84" s="61">
        <f t="shared" si="76"/>
        <v>15178.8</v>
      </c>
      <c r="H84">
        <v>257</v>
      </c>
      <c r="I84" s="62">
        <v>0.55069999999999997</v>
      </c>
      <c r="J84">
        <v>155</v>
      </c>
      <c r="K84">
        <v>494</v>
      </c>
      <c r="L84">
        <f t="shared" si="73"/>
        <v>339</v>
      </c>
      <c r="M84">
        <f t="shared" si="74"/>
        <v>102</v>
      </c>
      <c r="N84" s="63">
        <f t="shared" si="75"/>
        <v>0.34070796460176994</v>
      </c>
      <c r="O84" s="62">
        <v>0.55069999999999997</v>
      </c>
      <c r="P84" s="64">
        <v>100</v>
      </c>
      <c r="Q84" s="65">
        <f t="shared" si="82"/>
        <v>-2.9793510324483768E-2</v>
      </c>
      <c r="R84" s="65">
        <f t="shared" si="83"/>
        <v>0.87417858407079652</v>
      </c>
      <c r="S84" s="64">
        <f t="shared" si="84"/>
        <v>31907.518318584072</v>
      </c>
      <c r="T84" s="66">
        <f t="shared" si="85"/>
        <v>22335.262823008848</v>
      </c>
      <c r="U84" s="61">
        <f t="shared" si="86"/>
        <v>155</v>
      </c>
      <c r="V84" s="64">
        <f t="shared" si="87"/>
        <v>423.75</v>
      </c>
      <c r="W84" s="64">
        <f t="shared" si="88"/>
        <v>112.625</v>
      </c>
      <c r="X84">
        <f t="shared" si="89"/>
        <v>-267.72175890826384</v>
      </c>
      <c r="Y84" s="64">
        <f t="shared" si="90"/>
        <v>284.03662812736923</v>
      </c>
      <c r="Z84" s="64">
        <f t="shared" si="91"/>
        <v>284.03662812736923</v>
      </c>
      <c r="AA84" s="65">
        <f t="shared" si="92"/>
        <v>0.40451121681975039</v>
      </c>
      <c r="AB84" s="65">
        <f t="shared" si="93"/>
        <v>0.53046982300884959</v>
      </c>
      <c r="AC84" s="64">
        <f t="shared" si="94"/>
        <v>54995.593845525938</v>
      </c>
      <c r="AD84" s="66">
        <f t="shared" si="95"/>
        <v>38496.915691868155</v>
      </c>
      <c r="AE84" s="64">
        <f t="shared" si="96"/>
        <v>15178.8</v>
      </c>
      <c r="AF84" s="64">
        <f t="shared" si="97"/>
        <v>23318.115691868155</v>
      </c>
      <c r="AH84" s="67">
        <f t="shared" si="98"/>
        <v>6454.0495132743372</v>
      </c>
      <c r="AI84" s="67">
        <f t="shared" si="99"/>
        <v>-40054.049513274338</v>
      </c>
      <c r="AJ84" s="67">
        <f t="shared" si="100"/>
        <v>-16054.049513274338</v>
      </c>
      <c r="AK84" s="68">
        <f t="shared" si="101"/>
        <v>-16054.049513274338</v>
      </c>
      <c r="AL84" s="68">
        <f t="shared" si="102"/>
        <v>-22054.049513274338</v>
      </c>
      <c r="AM84" s="69">
        <f t="shared" si="103"/>
        <v>-16735.933821406183</v>
      </c>
      <c r="AN84" s="69">
        <f t="shared" si="104"/>
        <v>7264.0661785938173</v>
      </c>
      <c r="AO84" s="69">
        <f t="shared" si="105"/>
        <v>7264.0661785938173</v>
      </c>
      <c r="AP84" s="69">
        <f t="shared" si="106"/>
        <v>1264.0661785938173</v>
      </c>
      <c r="AR84" s="23">
        <f t="shared" si="107"/>
        <v>69</v>
      </c>
      <c r="AS84" s="23" t="str">
        <f t="shared" si="108"/>
        <v>W171</v>
      </c>
      <c r="AT84" s="69">
        <f t="shared" si="125"/>
        <v>-1557.1338214061834</v>
      </c>
      <c r="AU84" s="69">
        <f t="shared" si="109"/>
        <v>1264.0661785938173</v>
      </c>
      <c r="AV84" t="s">
        <v>438</v>
      </c>
      <c r="AW84" t="s">
        <v>439</v>
      </c>
      <c r="AX84" s="64">
        <f t="shared" si="110"/>
        <v>-16735.933821406183</v>
      </c>
      <c r="AY84" s="64">
        <f t="shared" si="111"/>
        <v>7264.0661785938173</v>
      </c>
      <c r="AZ84" s="64">
        <f t="shared" si="112"/>
        <v>7264.0661785938173</v>
      </c>
      <c r="BA84" s="64">
        <f t="shared" si="113"/>
        <v>1264.0661785938173</v>
      </c>
      <c r="BE84" s="23">
        <v>81</v>
      </c>
      <c r="BF84" s="23" t="str">
        <f t="shared" si="114"/>
        <v>W71</v>
      </c>
      <c r="BG84" s="23" t="str">
        <f t="shared" si="115"/>
        <v>Palo Alto</v>
      </c>
      <c r="BH84" s="23" t="str">
        <f t="shared" si="116"/>
        <v>CA</v>
      </c>
      <c r="BI84" s="69">
        <f t="shared" si="77"/>
        <v>2430000</v>
      </c>
      <c r="BJ84" s="69">
        <f t="shared" si="78"/>
        <v>33861.469267594017</v>
      </c>
      <c r="BK84" s="69">
        <f t="shared" si="79"/>
        <v>-680.53073240598678</v>
      </c>
      <c r="BL84" s="23" t="str">
        <f t="shared" si="80"/>
        <v>NO</v>
      </c>
      <c r="BM84" s="69">
        <f t="shared" si="117"/>
        <v>1546663.9487334634</v>
      </c>
      <c r="BN84" s="69">
        <f t="shared" si="118"/>
        <v>-18680.530732405983</v>
      </c>
      <c r="BO84" s="69">
        <f t="shared" si="119"/>
        <v>5319.4692675940132</v>
      </c>
      <c r="BP84" s="69">
        <f t="shared" si="120"/>
        <v>5319.4692675940132</v>
      </c>
      <c r="BQ84" s="69">
        <f t="shared" si="121"/>
        <v>-680.53073240598678</v>
      </c>
      <c r="CI84" s="23" t="str">
        <f t="shared" si="122"/>
        <v>W171</v>
      </c>
      <c r="CJ84" s="23" t="str">
        <f t="shared" si="126"/>
        <v>LT</v>
      </c>
      <c r="CK84" s="69">
        <f>G84</f>
        <v>15178.8</v>
      </c>
      <c r="CL84" s="69">
        <f t="shared" si="123"/>
        <v>15178.8</v>
      </c>
      <c r="CM84" s="69">
        <f t="shared" si="124"/>
        <v>15178.8</v>
      </c>
    </row>
    <row r="85" spans="1:91" x14ac:dyDescent="0.25">
      <c r="A85" t="s">
        <v>211</v>
      </c>
      <c r="B85" t="s">
        <v>206</v>
      </c>
      <c r="C85" t="s">
        <v>116</v>
      </c>
      <c r="D85">
        <v>2</v>
      </c>
      <c r="E85">
        <v>1800</v>
      </c>
      <c r="F85">
        <f t="shared" si="81"/>
        <v>0.97299999999999998</v>
      </c>
      <c r="G85" s="61">
        <f t="shared" si="76"/>
        <v>21016.799999999999</v>
      </c>
      <c r="H85">
        <v>286</v>
      </c>
      <c r="I85" s="62">
        <v>0.4521</v>
      </c>
      <c r="J85">
        <v>151</v>
      </c>
      <c r="K85">
        <v>391</v>
      </c>
      <c r="L85">
        <f t="shared" si="73"/>
        <v>240</v>
      </c>
      <c r="M85">
        <f t="shared" si="74"/>
        <v>135</v>
      </c>
      <c r="N85" s="63">
        <f t="shared" si="75"/>
        <v>0.55000000000000004</v>
      </c>
      <c r="O85" s="62">
        <v>0.4521</v>
      </c>
      <c r="P85" s="64">
        <v>100</v>
      </c>
      <c r="Q85" s="65">
        <f t="shared" si="82"/>
        <v>-7.0000000000000007E-2</v>
      </c>
      <c r="R85" s="65">
        <f t="shared" si="83"/>
        <v>0.90599800000000008</v>
      </c>
      <c r="S85" s="64">
        <f t="shared" si="84"/>
        <v>33068.927000000003</v>
      </c>
      <c r="T85" s="66">
        <f t="shared" si="85"/>
        <v>23148.248900000002</v>
      </c>
      <c r="U85" s="61">
        <f t="shared" si="86"/>
        <v>151</v>
      </c>
      <c r="V85" s="64">
        <f t="shared" si="87"/>
        <v>300</v>
      </c>
      <c r="W85" s="64">
        <f t="shared" si="88"/>
        <v>121</v>
      </c>
      <c r="X85">
        <f t="shared" si="89"/>
        <v>-189.53752843062927</v>
      </c>
      <c r="Y85" s="64">
        <f t="shared" si="90"/>
        <v>221.72062168309327</v>
      </c>
      <c r="Z85" s="64">
        <f t="shared" si="91"/>
        <v>221.72062168309327</v>
      </c>
      <c r="AA85" s="65">
        <f t="shared" si="92"/>
        <v>0.3357354056103109</v>
      </c>
      <c r="AB85" s="65">
        <f t="shared" si="93"/>
        <v>0.58489900000000006</v>
      </c>
      <c r="AC85" s="64">
        <f t="shared" si="94"/>
        <v>47334.722014164152</v>
      </c>
      <c r="AD85" s="66">
        <f t="shared" si="95"/>
        <v>33134.305409914901</v>
      </c>
      <c r="AE85" s="64">
        <f t="shared" si="96"/>
        <v>21016.799999999999</v>
      </c>
      <c r="AF85" s="64">
        <f t="shared" si="97"/>
        <v>12117.505409914902</v>
      </c>
      <c r="AH85" s="67">
        <f t="shared" si="98"/>
        <v>7116.2711666666683</v>
      </c>
      <c r="AI85" s="67">
        <f t="shared" si="99"/>
        <v>-40716.271166666666</v>
      </c>
      <c r="AJ85" s="67">
        <f t="shared" si="100"/>
        <v>-16716.271166666669</v>
      </c>
      <c r="AK85" s="68">
        <f t="shared" si="101"/>
        <v>-16716.271166666669</v>
      </c>
      <c r="AL85" s="68">
        <f t="shared" si="102"/>
        <v>-22716.271166666669</v>
      </c>
      <c r="AM85" s="69">
        <f t="shared" si="103"/>
        <v>-28598.765756751764</v>
      </c>
      <c r="AN85" s="69">
        <f t="shared" si="104"/>
        <v>-4598.7657567517672</v>
      </c>
      <c r="AO85" s="69">
        <f t="shared" si="105"/>
        <v>-4598.7657567517672</v>
      </c>
      <c r="AP85" s="69">
        <f t="shared" si="106"/>
        <v>-10598.765756751767</v>
      </c>
      <c r="AR85" s="23">
        <f t="shared" si="107"/>
        <v>151</v>
      </c>
      <c r="AS85" s="23" t="str">
        <f t="shared" si="108"/>
        <v>W172</v>
      </c>
      <c r="AT85" s="69">
        <f t="shared" si="125"/>
        <v>-7581.9657567517643</v>
      </c>
      <c r="AU85" s="69">
        <f t="shared" si="109"/>
        <v>-10598.765756751767</v>
      </c>
      <c r="AV85" t="s">
        <v>438</v>
      </c>
      <c r="AW85" t="s">
        <v>439</v>
      </c>
      <c r="AX85" s="64">
        <f t="shared" si="110"/>
        <v>-28598.765756751764</v>
      </c>
      <c r="AY85" s="64">
        <f t="shared" si="111"/>
        <v>-4598.7657567517672</v>
      </c>
      <c r="AZ85" s="64">
        <f t="shared" si="112"/>
        <v>-4598.7657567517672</v>
      </c>
      <c r="BA85" s="64">
        <f t="shared" si="113"/>
        <v>-10598.765756751767</v>
      </c>
      <c r="BE85" s="23">
        <v>82</v>
      </c>
      <c r="BF85" s="23" t="str">
        <f t="shared" si="114"/>
        <v>W122</v>
      </c>
      <c r="BG85" s="23" t="str">
        <f t="shared" si="115"/>
        <v>Bentonville</v>
      </c>
      <c r="BH85" s="23" t="str">
        <f t="shared" si="116"/>
        <v>AR</v>
      </c>
      <c r="BI85" s="69">
        <f t="shared" si="77"/>
        <v>2460000</v>
      </c>
      <c r="BJ85" s="69">
        <f t="shared" si="78"/>
        <v>-9689.1406430212919</v>
      </c>
      <c r="BK85" s="69">
        <f t="shared" si="79"/>
        <v>-1029.9406430212948</v>
      </c>
      <c r="BL85" s="23" t="str">
        <f t="shared" si="80"/>
        <v>NO</v>
      </c>
      <c r="BM85" s="69">
        <f t="shared" si="117"/>
        <v>1536974.8080904421</v>
      </c>
      <c r="BN85" s="69">
        <f t="shared" si="118"/>
        <v>-19029.940643021291</v>
      </c>
      <c r="BO85" s="69">
        <f t="shared" si="119"/>
        <v>4970.0593569787052</v>
      </c>
      <c r="BP85" s="69">
        <f t="shared" si="120"/>
        <v>4970.0593569787052</v>
      </c>
      <c r="BQ85" s="69">
        <f t="shared" si="121"/>
        <v>-1029.9406430212948</v>
      </c>
      <c r="CI85" s="23" t="str">
        <f t="shared" si="122"/>
        <v>W172</v>
      </c>
      <c r="CJ85" s="23" t="str">
        <f t="shared" si="126"/>
        <v>LT</v>
      </c>
      <c r="CK85" s="69">
        <f>G85</f>
        <v>21016.799999999999</v>
      </c>
      <c r="CL85" s="69">
        <f t="shared" si="123"/>
        <v>21016.799999999999</v>
      </c>
      <c r="CM85" s="69">
        <f t="shared" si="124"/>
        <v>21016.799999999999</v>
      </c>
    </row>
    <row r="86" spans="1:91" x14ac:dyDescent="0.25">
      <c r="A86" t="s">
        <v>212</v>
      </c>
      <c r="B86" t="s">
        <v>213</v>
      </c>
      <c r="C86" t="s">
        <v>107</v>
      </c>
      <c r="D86">
        <v>1</v>
      </c>
      <c r="E86">
        <v>700</v>
      </c>
      <c r="F86">
        <f t="shared" si="81"/>
        <v>0.97299999999999998</v>
      </c>
      <c r="G86" s="61">
        <f t="shared" si="76"/>
        <v>8173.2</v>
      </c>
      <c r="H86">
        <v>180</v>
      </c>
      <c r="I86" s="62">
        <v>0.51780000000000004</v>
      </c>
      <c r="J86">
        <v>99</v>
      </c>
      <c r="K86">
        <v>265</v>
      </c>
      <c r="L86">
        <f t="shared" si="73"/>
        <v>166</v>
      </c>
      <c r="M86">
        <f t="shared" si="74"/>
        <v>81</v>
      </c>
      <c r="N86" s="63">
        <f t="shared" si="75"/>
        <v>0.49036144578313257</v>
      </c>
      <c r="O86" s="62">
        <v>0.51780000000000004</v>
      </c>
      <c r="P86" s="64">
        <v>100</v>
      </c>
      <c r="Q86" s="65">
        <f t="shared" si="82"/>
        <v>0.10481927710843374</v>
      </c>
      <c r="R86" s="65">
        <f t="shared" si="83"/>
        <v>0.7676460240963856</v>
      </c>
      <c r="S86" s="64">
        <f t="shared" si="84"/>
        <v>28019.079879518074</v>
      </c>
      <c r="T86" s="66">
        <f t="shared" si="85"/>
        <v>19613.355915662651</v>
      </c>
      <c r="U86" s="61">
        <f t="shared" si="86"/>
        <v>99</v>
      </c>
      <c r="V86" s="64">
        <f t="shared" si="87"/>
        <v>207.5</v>
      </c>
      <c r="W86" s="64">
        <f t="shared" si="88"/>
        <v>78.25</v>
      </c>
      <c r="X86">
        <f t="shared" si="89"/>
        <v>-131.09679049785191</v>
      </c>
      <c r="Y86" s="64">
        <f t="shared" si="90"/>
        <v>150.63592999747283</v>
      </c>
      <c r="Z86" s="64">
        <f t="shared" si="91"/>
        <v>150.63592999747283</v>
      </c>
      <c r="AA86" s="65">
        <f t="shared" si="92"/>
        <v>0.34884785540950763</v>
      </c>
      <c r="AB86" s="65">
        <f t="shared" si="93"/>
        <v>0.57452180722891566</v>
      </c>
      <c r="AC86" s="64">
        <f t="shared" si="94"/>
        <v>31588.423758551129</v>
      </c>
      <c r="AD86" s="66">
        <f t="shared" si="95"/>
        <v>22111.89663098579</v>
      </c>
      <c r="AE86" s="64">
        <f t="shared" si="96"/>
        <v>8173.2</v>
      </c>
      <c r="AF86" s="64">
        <f t="shared" si="97"/>
        <v>13938.696630985789</v>
      </c>
      <c r="AH86" s="67">
        <f t="shared" si="98"/>
        <v>6990.015321285141</v>
      </c>
      <c r="AI86" s="67">
        <f t="shared" si="99"/>
        <v>-40590.015321285144</v>
      </c>
      <c r="AJ86" s="67">
        <f t="shared" si="100"/>
        <v>-16590.01532128514</v>
      </c>
      <c r="AK86" s="68">
        <f t="shared" si="101"/>
        <v>-16590.01532128514</v>
      </c>
      <c r="AL86" s="68">
        <f t="shared" si="102"/>
        <v>-22590.01532128514</v>
      </c>
      <c r="AM86" s="69">
        <f t="shared" si="103"/>
        <v>-26651.318690299355</v>
      </c>
      <c r="AN86" s="69">
        <f t="shared" si="104"/>
        <v>-2651.3186902993511</v>
      </c>
      <c r="AO86" s="69">
        <f t="shared" si="105"/>
        <v>-2651.3186902993511</v>
      </c>
      <c r="AP86" s="69">
        <f t="shared" si="106"/>
        <v>-8651.3186902993511</v>
      </c>
      <c r="AR86" s="23">
        <f t="shared" si="107"/>
        <v>138</v>
      </c>
      <c r="AS86" s="23" t="str">
        <f t="shared" si="108"/>
        <v>W173</v>
      </c>
      <c r="AT86" s="69">
        <f t="shared" si="125"/>
        <v>-18478.118690299354</v>
      </c>
      <c r="AU86" s="69">
        <f t="shared" si="109"/>
        <v>-8651.3186902993511</v>
      </c>
      <c r="AV86" t="s">
        <v>438</v>
      </c>
      <c r="AW86" t="s">
        <v>439</v>
      </c>
      <c r="AX86" s="64">
        <f t="shared" si="110"/>
        <v>-26651.318690299355</v>
      </c>
      <c r="AY86" s="64">
        <f t="shared" si="111"/>
        <v>-2651.3186902993511</v>
      </c>
      <c r="AZ86" s="64">
        <f t="shared" si="112"/>
        <v>-2651.3186902993511</v>
      </c>
      <c r="BA86" s="64">
        <f t="shared" si="113"/>
        <v>-8651.3186902993511</v>
      </c>
      <c r="BE86" s="23">
        <v>83</v>
      </c>
      <c r="BF86" s="23" t="str">
        <f t="shared" si="114"/>
        <v>W58</v>
      </c>
      <c r="BG86" s="23" t="str">
        <f t="shared" si="115"/>
        <v>New York</v>
      </c>
      <c r="BH86" s="23" t="str">
        <f t="shared" si="116"/>
        <v>NY</v>
      </c>
      <c r="BI86" s="69">
        <f t="shared" si="77"/>
        <v>2490000</v>
      </c>
      <c r="BJ86" s="69">
        <f t="shared" si="78"/>
        <v>13650.348395908004</v>
      </c>
      <c r="BK86" s="69">
        <f t="shared" si="79"/>
        <v>-1042.4516040919989</v>
      </c>
      <c r="BL86" s="23" t="str">
        <f t="shared" si="80"/>
        <v>NO</v>
      </c>
      <c r="BM86" s="69">
        <f t="shared" si="117"/>
        <v>1550625.1564863501</v>
      </c>
      <c r="BN86" s="69">
        <f t="shared" si="118"/>
        <v>-19042.451604091995</v>
      </c>
      <c r="BO86" s="69">
        <f t="shared" si="119"/>
        <v>4957.5483959080011</v>
      </c>
      <c r="BP86" s="69">
        <f t="shared" si="120"/>
        <v>4957.5483959080011</v>
      </c>
      <c r="BQ86" s="69">
        <f t="shared" si="121"/>
        <v>-1042.4516040919989</v>
      </c>
      <c r="CI86" s="23" t="str">
        <f t="shared" si="122"/>
        <v>W173</v>
      </c>
      <c r="CJ86" s="23" t="str">
        <f t="shared" si="126"/>
        <v>LT</v>
      </c>
      <c r="CK86" s="69">
        <f>G86</f>
        <v>8173.2</v>
      </c>
      <c r="CL86" s="69">
        <f t="shared" si="123"/>
        <v>8173.2</v>
      </c>
      <c r="CM86" s="69">
        <f t="shared" si="124"/>
        <v>8173.2</v>
      </c>
    </row>
    <row r="87" spans="1:91" x14ac:dyDescent="0.25">
      <c r="A87" t="s">
        <v>214</v>
      </c>
      <c r="B87" t="s">
        <v>213</v>
      </c>
      <c r="C87" t="s">
        <v>107</v>
      </c>
      <c r="D87">
        <v>2</v>
      </c>
      <c r="E87">
        <v>900</v>
      </c>
      <c r="F87">
        <f t="shared" si="81"/>
        <v>0.97299999999999998</v>
      </c>
      <c r="G87" s="61">
        <f t="shared" si="76"/>
        <v>10508.4</v>
      </c>
      <c r="H87">
        <v>230</v>
      </c>
      <c r="I87" s="62">
        <v>0.52049999999999996</v>
      </c>
      <c r="J87">
        <v>154</v>
      </c>
      <c r="K87">
        <v>286</v>
      </c>
      <c r="L87">
        <f t="shared" si="73"/>
        <v>132</v>
      </c>
      <c r="M87">
        <f t="shared" si="74"/>
        <v>76</v>
      </c>
      <c r="N87" s="63">
        <f t="shared" si="75"/>
        <v>0.56060606060606066</v>
      </c>
      <c r="O87" s="62">
        <v>0.52049999999999996</v>
      </c>
      <c r="P87" s="64">
        <v>100</v>
      </c>
      <c r="Q87" s="65">
        <f t="shared" si="82"/>
        <v>-0.22727272727272727</v>
      </c>
      <c r="R87" s="65">
        <f t="shared" si="83"/>
        <v>1.0304636363636364</v>
      </c>
      <c r="S87" s="64">
        <f t="shared" si="84"/>
        <v>37611.922727272729</v>
      </c>
      <c r="T87" s="66">
        <f t="shared" si="85"/>
        <v>26328.345909090909</v>
      </c>
      <c r="U87" s="61">
        <f t="shared" si="86"/>
        <v>154</v>
      </c>
      <c r="V87" s="64">
        <f t="shared" si="87"/>
        <v>165</v>
      </c>
      <c r="W87" s="64">
        <f t="shared" si="88"/>
        <v>137.5</v>
      </c>
      <c r="X87">
        <f t="shared" si="89"/>
        <v>-104.24564063684609</v>
      </c>
      <c r="Y87" s="64">
        <f t="shared" si="90"/>
        <v>157.42134192570128</v>
      </c>
      <c r="Z87" s="64">
        <f t="shared" si="91"/>
        <v>157.42134192570128</v>
      </c>
      <c r="AA87" s="65">
        <f t="shared" si="92"/>
        <v>0.12073540561031082</v>
      </c>
      <c r="AB87" s="65">
        <f t="shared" si="93"/>
        <v>0.75505</v>
      </c>
      <c r="AC87" s="64">
        <f t="shared" si="94"/>
        <v>43384.259240665277</v>
      </c>
      <c r="AD87" s="66">
        <f t="shared" si="95"/>
        <v>30368.981468465692</v>
      </c>
      <c r="AE87" s="64">
        <f t="shared" si="96"/>
        <v>10508.4</v>
      </c>
      <c r="AF87" s="64">
        <f t="shared" si="97"/>
        <v>19860.581468465694</v>
      </c>
      <c r="AH87" s="67">
        <f t="shared" si="98"/>
        <v>9186.4416666666675</v>
      </c>
      <c r="AI87" s="67">
        <f t="shared" si="99"/>
        <v>-42786.441666666666</v>
      </c>
      <c r="AJ87" s="67">
        <f t="shared" si="100"/>
        <v>-18786.441666666666</v>
      </c>
      <c r="AK87" s="68">
        <f t="shared" si="101"/>
        <v>-18786.441666666666</v>
      </c>
      <c r="AL87" s="68">
        <f t="shared" si="102"/>
        <v>-24786.441666666666</v>
      </c>
      <c r="AM87" s="69">
        <f t="shared" si="103"/>
        <v>-22925.860198200971</v>
      </c>
      <c r="AN87" s="69">
        <f t="shared" si="104"/>
        <v>1074.1398017990286</v>
      </c>
      <c r="AO87" s="69">
        <f t="shared" si="105"/>
        <v>1074.1398017990286</v>
      </c>
      <c r="AP87" s="69">
        <f t="shared" si="106"/>
        <v>-4925.8601982009714</v>
      </c>
      <c r="AR87" s="23">
        <f t="shared" si="107"/>
        <v>105</v>
      </c>
      <c r="AS87" s="23" t="str">
        <f t="shared" si="108"/>
        <v>W174</v>
      </c>
      <c r="AT87" s="69">
        <f t="shared" si="125"/>
        <v>-12417.460198200974</v>
      </c>
      <c r="AU87" s="69">
        <f t="shared" si="109"/>
        <v>-4925.8601982009714</v>
      </c>
      <c r="AV87" t="s">
        <v>438</v>
      </c>
      <c r="AW87" t="s">
        <v>439</v>
      </c>
      <c r="AX87" s="64">
        <f t="shared" si="110"/>
        <v>-22925.860198200971</v>
      </c>
      <c r="AY87" s="64">
        <f t="shared" si="111"/>
        <v>1074.1398017990286</v>
      </c>
      <c r="AZ87" s="64">
        <f t="shared" si="112"/>
        <v>1074.1398017990286</v>
      </c>
      <c r="BA87" s="64">
        <f t="shared" si="113"/>
        <v>-4925.8601982009714</v>
      </c>
      <c r="BE87" s="23">
        <v>84</v>
      </c>
      <c r="BF87" s="23" t="str">
        <f t="shared" si="114"/>
        <v>W55</v>
      </c>
      <c r="BG87" s="23" t="str">
        <f t="shared" si="115"/>
        <v>New York</v>
      </c>
      <c r="BH87" s="23" t="str">
        <f t="shared" si="116"/>
        <v>NY</v>
      </c>
      <c r="BI87" s="69">
        <f t="shared" si="77"/>
        <v>2520000</v>
      </c>
      <c r="BJ87" s="69">
        <f t="shared" si="78"/>
        <v>15782.064536104444</v>
      </c>
      <c r="BK87" s="69">
        <f t="shared" si="79"/>
        <v>-1245.9354638955556</v>
      </c>
      <c r="BL87" s="23" t="str">
        <f t="shared" si="80"/>
        <v>NO</v>
      </c>
      <c r="BM87" s="69">
        <f t="shared" si="117"/>
        <v>1566407.2210224546</v>
      </c>
      <c r="BN87" s="69">
        <f t="shared" si="118"/>
        <v>-19245.935463895556</v>
      </c>
      <c r="BO87" s="69">
        <f t="shared" si="119"/>
        <v>4754.0645361044462</v>
      </c>
      <c r="BP87" s="69">
        <f t="shared" si="120"/>
        <v>4754.0645361044462</v>
      </c>
      <c r="BQ87" s="69">
        <f t="shared" si="121"/>
        <v>-1245.9354638955556</v>
      </c>
      <c r="CI87" s="23" t="str">
        <f t="shared" si="122"/>
        <v>W174</v>
      </c>
      <c r="CJ87" s="23" t="str">
        <f t="shared" si="126"/>
        <v>LT</v>
      </c>
      <c r="CK87" s="69">
        <f>G87</f>
        <v>10508.4</v>
      </c>
      <c r="CL87" s="69">
        <f t="shared" si="123"/>
        <v>10508.4</v>
      </c>
      <c r="CM87" s="69">
        <f t="shared" si="124"/>
        <v>10508.4</v>
      </c>
    </row>
    <row r="88" spans="1:91" x14ac:dyDescent="0.25">
      <c r="A88" t="s">
        <v>215</v>
      </c>
      <c r="B88" t="s">
        <v>213</v>
      </c>
      <c r="C88" t="s">
        <v>116</v>
      </c>
      <c r="D88">
        <v>1</v>
      </c>
      <c r="E88">
        <v>1000</v>
      </c>
      <c r="F88">
        <f t="shared" si="81"/>
        <v>0.97299999999999998</v>
      </c>
      <c r="G88" s="61">
        <f t="shared" si="76"/>
        <v>11676</v>
      </c>
      <c r="H88">
        <v>221</v>
      </c>
      <c r="I88" s="62">
        <v>0.63009999999999999</v>
      </c>
      <c r="J88">
        <v>190</v>
      </c>
      <c r="K88">
        <v>462</v>
      </c>
      <c r="L88">
        <f t="shared" si="73"/>
        <v>272</v>
      </c>
      <c r="M88">
        <f t="shared" si="74"/>
        <v>31</v>
      </c>
      <c r="N88" s="63">
        <f t="shared" si="75"/>
        <v>0.19117647058823531</v>
      </c>
      <c r="O88" s="62">
        <v>0.63009999999999999</v>
      </c>
      <c r="P88" s="64">
        <v>100</v>
      </c>
      <c r="Q88" s="65">
        <f t="shared" si="82"/>
        <v>-0.16470588235294117</v>
      </c>
      <c r="R88" s="65">
        <f t="shared" si="83"/>
        <v>0.98094823529411768</v>
      </c>
      <c r="S88" s="64">
        <f t="shared" si="84"/>
        <v>35804.610588235293</v>
      </c>
      <c r="T88" s="66">
        <f t="shared" si="85"/>
        <v>25063.227411764703</v>
      </c>
      <c r="U88" s="61">
        <f t="shared" si="86"/>
        <v>190</v>
      </c>
      <c r="V88" s="64">
        <f t="shared" si="87"/>
        <v>340</v>
      </c>
      <c r="W88" s="64">
        <f t="shared" si="88"/>
        <v>156</v>
      </c>
      <c r="X88">
        <f t="shared" si="89"/>
        <v>-214.8091988880465</v>
      </c>
      <c r="Y88" s="64">
        <f t="shared" si="90"/>
        <v>260.71670457417235</v>
      </c>
      <c r="Z88" s="64">
        <f t="shared" si="91"/>
        <v>260.71670457417235</v>
      </c>
      <c r="AA88" s="65">
        <f t="shared" si="92"/>
        <v>0.30799030757109513</v>
      </c>
      <c r="AB88" s="65">
        <f t="shared" si="93"/>
        <v>0.60685647058823533</v>
      </c>
      <c r="AC88" s="64">
        <f t="shared" si="94"/>
        <v>57749.430993866423</v>
      </c>
      <c r="AD88" s="66">
        <f t="shared" si="95"/>
        <v>40424.601695706493</v>
      </c>
      <c r="AE88" s="64">
        <f t="shared" si="96"/>
        <v>11676</v>
      </c>
      <c r="AF88" s="64">
        <f t="shared" si="97"/>
        <v>28748.601695706493</v>
      </c>
      <c r="AH88" s="67">
        <f t="shared" si="98"/>
        <v>7383.4203921568633</v>
      </c>
      <c r="AI88" s="67">
        <f t="shared" si="99"/>
        <v>-40983.420392156862</v>
      </c>
      <c r="AJ88" s="67">
        <f t="shared" si="100"/>
        <v>-16983.420392156862</v>
      </c>
      <c r="AK88" s="68">
        <f t="shared" si="101"/>
        <v>-16983.420392156862</v>
      </c>
      <c r="AL88" s="68">
        <f t="shared" si="102"/>
        <v>-22983.420392156862</v>
      </c>
      <c r="AM88" s="69">
        <f t="shared" si="103"/>
        <v>-12234.818696450369</v>
      </c>
      <c r="AN88" s="69">
        <f t="shared" si="104"/>
        <v>11765.181303549631</v>
      </c>
      <c r="AO88" s="69">
        <f t="shared" si="105"/>
        <v>11765.181303549631</v>
      </c>
      <c r="AP88" s="69">
        <f t="shared" si="106"/>
        <v>5765.1813035496307</v>
      </c>
      <c r="AR88" s="23">
        <f t="shared" si="107"/>
        <v>43</v>
      </c>
      <c r="AS88" s="23" t="str">
        <f t="shared" si="108"/>
        <v>W175</v>
      </c>
      <c r="AT88" s="69">
        <f t="shared" si="125"/>
        <v>-558.81869645036932</v>
      </c>
      <c r="AU88" s="69">
        <f t="shared" si="109"/>
        <v>5765.1813035496307</v>
      </c>
      <c r="AV88" t="s">
        <v>438</v>
      </c>
      <c r="AW88" t="s">
        <v>439</v>
      </c>
      <c r="AX88" s="64">
        <f t="shared" si="110"/>
        <v>-12234.818696450369</v>
      </c>
      <c r="AY88" s="64">
        <f t="shared" si="111"/>
        <v>11765.181303549631</v>
      </c>
      <c r="AZ88" s="64">
        <f t="shared" si="112"/>
        <v>11765.181303549631</v>
      </c>
      <c r="BA88" s="64">
        <f t="shared" si="113"/>
        <v>5765.1813035496307</v>
      </c>
      <c r="BE88" s="23">
        <v>85</v>
      </c>
      <c r="BF88" s="23" t="str">
        <f t="shared" si="114"/>
        <v>W42</v>
      </c>
      <c r="BG88" s="23" t="str">
        <f t="shared" si="115"/>
        <v>New York</v>
      </c>
      <c r="BH88" s="23" t="str">
        <f t="shared" si="116"/>
        <v>NY</v>
      </c>
      <c r="BI88" s="69">
        <f t="shared" si="77"/>
        <v>2550000</v>
      </c>
      <c r="BJ88" s="69">
        <f t="shared" si="78"/>
        <v>21422.110483849225</v>
      </c>
      <c r="BK88" s="69">
        <f t="shared" si="79"/>
        <v>-1443.8895161507753</v>
      </c>
      <c r="BL88" s="23" t="str">
        <f t="shared" si="80"/>
        <v>NO</v>
      </c>
      <c r="BM88" s="69">
        <f t="shared" si="117"/>
        <v>1587829.3315063037</v>
      </c>
      <c r="BN88" s="69">
        <f t="shared" si="118"/>
        <v>-19443.889516150775</v>
      </c>
      <c r="BO88" s="69">
        <f t="shared" si="119"/>
        <v>4556.1104838492229</v>
      </c>
      <c r="BP88" s="69">
        <f t="shared" si="120"/>
        <v>4556.1104838492229</v>
      </c>
      <c r="BQ88" s="69">
        <f t="shared" si="121"/>
        <v>-1443.8895161507753</v>
      </c>
      <c r="CI88" s="23" t="str">
        <f t="shared" si="122"/>
        <v>W175</v>
      </c>
      <c r="CJ88" s="23" t="str">
        <f t="shared" si="126"/>
        <v>LT</v>
      </c>
      <c r="CK88" s="69">
        <f>G88</f>
        <v>11676</v>
      </c>
      <c r="CL88" s="69">
        <f t="shared" si="123"/>
        <v>11676</v>
      </c>
      <c r="CM88" s="69">
        <f t="shared" si="124"/>
        <v>11676</v>
      </c>
    </row>
    <row r="89" spans="1:91" x14ac:dyDescent="0.25">
      <c r="A89" t="s">
        <v>216</v>
      </c>
      <c r="B89" t="s">
        <v>213</v>
      </c>
      <c r="C89" t="s">
        <v>116</v>
      </c>
      <c r="D89">
        <v>2</v>
      </c>
      <c r="E89">
        <v>1200</v>
      </c>
      <c r="F89">
        <f t="shared" si="81"/>
        <v>0.97299999999999998</v>
      </c>
      <c r="G89" s="61">
        <f t="shared" si="76"/>
        <v>14011.199999999999</v>
      </c>
      <c r="H89">
        <v>316</v>
      </c>
      <c r="I89" s="62">
        <v>0.36990000000000001</v>
      </c>
      <c r="J89">
        <v>205</v>
      </c>
      <c r="K89">
        <v>411</v>
      </c>
      <c r="L89">
        <f t="shared" si="73"/>
        <v>206</v>
      </c>
      <c r="M89">
        <f t="shared" si="74"/>
        <v>111</v>
      </c>
      <c r="N89" s="63">
        <f t="shared" si="75"/>
        <v>0.53106796116504862</v>
      </c>
      <c r="O89" s="62">
        <v>0.36990000000000001</v>
      </c>
      <c r="P89" s="64">
        <v>100</v>
      </c>
      <c r="Q89" s="65">
        <f t="shared" si="82"/>
        <v>-0.30776699029126209</v>
      </c>
      <c r="R89" s="65">
        <f t="shared" si="83"/>
        <v>1.0941667961165049</v>
      </c>
      <c r="S89" s="64">
        <f t="shared" si="84"/>
        <v>39937.088058252426</v>
      </c>
      <c r="T89" s="66">
        <f t="shared" si="85"/>
        <v>27955.961640776695</v>
      </c>
      <c r="U89" s="61">
        <f t="shared" si="86"/>
        <v>205</v>
      </c>
      <c r="V89" s="64">
        <f t="shared" si="87"/>
        <v>257.5</v>
      </c>
      <c r="W89" s="64">
        <f t="shared" si="88"/>
        <v>179.25</v>
      </c>
      <c r="X89">
        <f t="shared" si="89"/>
        <v>-162.68637856962346</v>
      </c>
      <c r="Y89" s="64">
        <f t="shared" si="90"/>
        <v>228.0060336113217</v>
      </c>
      <c r="Z89" s="64">
        <f t="shared" si="91"/>
        <v>228.0060336113217</v>
      </c>
      <c r="AA89" s="65">
        <f t="shared" si="92"/>
        <v>0.18934381984979301</v>
      </c>
      <c r="AB89" s="65">
        <f t="shared" si="93"/>
        <v>0.70075330097087385</v>
      </c>
      <c r="AC89" s="64">
        <f t="shared" si="94"/>
        <v>58318.232953459541</v>
      </c>
      <c r="AD89" s="66">
        <f t="shared" si="95"/>
        <v>40822.763067421678</v>
      </c>
      <c r="AE89" s="64">
        <f t="shared" si="96"/>
        <v>14011.199999999999</v>
      </c>
      <c r="AF89" s="64">
        <f t="shared" si="97"/>
        <v>26811.563067421681</v>
      </c>
      <c r="AH89" s="67">
        <f t="shared" si="98"/>
        <v>8525.8318284789657</v>
      </c>
      <c r="AI89" s="67">
        <f t="shared" si="99"/>
        <v>-42125.831828478964</v>
      </c>
      <c r="AJ89" s="67">
        <f t="shared" si="100"/>
        <v>-18125.831828478964</v>
      </c>
      <c r="AK89" s="68">
        <f t="shared" si="101"/>
        <v>-18125.831828478964</v>
      </c>
      <c r="AL89" s="68">
        <f t="shared" si="102"/>
        <v>-24125.831828478964</v>
      </c>
      <c r="AM89" s="69">
        <f t="shared" si="103"/>
        <v>-15314.268761057283</v>
      </c>
      <c r="AN89" s="69">
        <f t="shared" si="104"/>
        <v>8685.731238942717</v>
      </c>
      <c r="AO89" s="69">
        <f t="shared" si="105"/>
        <v>8685.731238942717</v>
      </c>
      <c r="AP89" s="69">
        <f t="shared" si="106"/>
        <v>2685.731238942717</v>
      </c>
      <c r="AR89" s="23">
        <f t="shared" si="107"/>
        <v>60</v>
      </c>
      <c r="AS89" s="23" t="str">
        <f t="shared" si="108"/>
        <v>W176</v>
      </c>
      <c r="AT89" s="69">
        <f t="shared" si="125"/>
        <v>-1303.0687610572859</v>
      </c>
      <c r="AU89" s="69">
        <f t="shared" si="109"/>
        <v>2685.731238942717</v>
      </c>
      <c r="AV89" t="s">
        <v>438</v>
      </c>
      <c r="AW89" t="s">
        <v>439</v>
      </c>
      <c r="AX89" s="64">
        <f t="shared" si="110"/>
        <v>-15314.268761057283</v>
      </c>
      <c r="AY89" s="64">
        <f t="shared" si="111"/>
        <v>8685.731238942717</v>
      </c>
      <c r="AZ89" s="64">
        <f t="shared" si="112"/>
        <v>8685.731238942717</v>
      </c>
      <c r="BA89" s="64">
        <f t="shared" si="113"/>
        <v>2685.731238942717</v>
      </c>
      <c r="BE89" s="23">
        <v>86</v>
      </c>
      <c r="BF89" s="23" t="str">
        <f t="shared" si="114"/>
        <v>W201</v>
      </c>
      <c r="BG89" s="23" t="str">
        <f t="shared" si="115"/>
        <v>San Diego</v>
      </c>
      <c r="BH89" s="23" t="str">
        <f t="shared" si="116"/>
        <v>CA</v>
      </c>
      <c r="BI89" s="69">
        <f t="shared" si="77"/>
        <v>2580000</v>
      </c>
      <c r="BJ89" s="69">
        <f t="shared" si="78"/>
        <v>-5462.7460033052412</v>
      </c>
      <c r="BK89" s="69">
        <f t="shared" si="79"/>
        <v>-1473.9460033052419</v>
      </c>
      <c r="BL89" s="23" t="str">
        <f t="shared" si="80"/>
        <v>NO</v>
      </c>
      <c r="BM89" s="69">
        <f t="shared" si="117"/>
        <v>1582366.5855029984</v>
      </c>
      <c r="BN89" s="69">
        <f t="shared" si="118"/>
        <v>-19473.946003305238</v>
      </c>
      <c r="BO89" s="69">
        <f t="shared" si="119"/>
        <v>4526.0539966947581</v>
      </c>
      <c r="BP89" s="69">
        <f t="shared" si="120"/>
        <v>4526.0539966947581</v>
      </c>
      <c r="BQ89" s="69">
        <f t="shared" si="121"/>
        <v>-1473.9460033052419</v>
      </c>
      <c r="CI89" s="23" t="str">
        <f t="shared" si="122"/>
        <v>W176</v>
      </c>
      <c r="CJ89" s="23" t="str">
        <f t="shared" si="126"/>
        <v>LT</v>
      </c>
      <c r="CK89" s="69">
        <f>G89</f>
        <v>14011.199999999999</v>
      </c>
      <c r="CL89" s="69">
        <f t="shared" si="123"/>
        <v>14011.199999999999</v>
      </c>
      <c r="CM89" s="69">
        <f t="shared" si="124"/>
        <v>14011.199999999999</v>
      </c>
    </row>
    <row r="90" spans="1:91" x14ac:dyDescent="0.25">
      <c r="A90" t="s">
        <v>217</v>
      </c>
      <c r="B90" t="s">
        <v>218</v>
      </c>
      <c r="C90" t="s">
        <v>107</v>
      </c>
      <c r="D90">
        <v>1</v>
      </c>
      <c r="E90">
        <v>700</v>
      </c>
      <c r="F90">
        <f t="shared" si="81"/>
        <v>0.97299999999999998</v>
      </c>
      <c r="G90" s="61">
        <f t="shared" si="76"/>
        <v>8173.2</v>
      </c>
      <c r="H90">
        <v>245</v>
      </c>
      <c r="I90" s="62">
        <v>0.56989999999999996</v>
      </c>
      <c r="J90">
        <v>192</v>
      </c>
      <c r="K90">
        <v>313</v>
      </c>
      <c r="L90">
        <f t="shared" ref="L90:L153" si="127">K90-J90</f>
        <v>121</v>
      </c>
      <c r="M90">
        <f t="shared" ref="M90:M153" si="128">H90-J90</f>
        <v>53</v>
      </c>
      <c r="N90" s="63">
        <f t="shared" ref="N90:N153" si="129">0.8*M90/L90+0.1</f>
        <v>0.45041322314049592</v>
      </c>
      <c r="O90" s="62">
        <v>0.56989999999999996</v>
      </c>
      <c r="P90" s="64">
        <v>100</v>
      </c>
      <c r="Q90" s="65">
        <f t="shared" si="82"/>
        <v>-0.50826446280991744</v>
      </c>
      <c r="R90" s="65">
        <f t="shared" si="83"/>
        <v>1.2528404958677686</v>
      </c>
      <c r="S90" s="64">
        <f t="shared" si="84"/>
        <v>45728.67809917355</v>
      </c>
      <c r="T90" s="66">
        <f t="shared" si="85"/>
        <v>32010.074669421483</v>
      </c>
      <c r="U90" s="61">
        <f t="shared" si="86"/>
        <v>192</v>
      </c>
      <c r="V90" s="64">
        <f t="shared" si="87"/>
        <v>151.25</v>
      </c>
      <c r="W90" s="64">
        <f t="shared" si="88"/>
        <v>176.875</v>
      </c>
      <c r="X90">
        <f t="shared" si="89"/>
        <v>-95.558503917108922</v>
      </c>
      <c r="Y90" s="64">
        <f t="shared" si="90"/>
        <v>169.71956343189285</v>
      </c>
      <c r="Z90" s="64">
        <f t="shared" si="91"/>
        <v>192</v>
      </c>
      <c r="AA90" s="65">
        <f t="shared" si="92"/>
        <v>0.1</v>
      </c>
      <c r="AB90" s="65">
        <f t="shared" si="93"/>
        <v>0.77146000000000003</v>
      </c>
      <c r="AC90" s="64">
        <f t="shared" si="94"/>
        <v>54063.916799999999</v>
      </c>
      <c r="AD90" s="66">
        <f t="shared" si="95"/>
        <v>37844.741759999997</v>
      </c>
      <c r="AE90" s="64">
        <f t="shared" si="96"/>
        <v>8173.2</v>
      </c>
      <c r="AF90" s="64">
        <f t="shared" si="97"/>
        <v>29671.541759999996</v>
      </c>
      <c r="AH90" s="67">
        <f t="shared" si="98"/>
        <v>9386.0966666666664</v>
      </c>
      <c r="AI90" s="67">
        <f t="shared" si="99"/>
        <v>-42986.096666666665</v>
      </c>
      <c r="AJ90" s="67">
        <f t="shared" si="100"/>
        <v>-18986.096666666665</v>
      </c>
      <c r="AK90" s="68">
        <f t="shared" si="101"/>
        <v>-18986.096666666665</v>
      </c>
      <c r="AL90" s="68">
        <f t="shared" si="102"/>
        <v>-24986.096666666665</v>
      </c>
      <c r="AM90" s="69">
        <f t="shared" si="103"/>
        <v>-13314.554906666668</v>
      </c>
      <c r="AN90" s="69">
        <f t="shared" si="104"/>
        <v>10685.445093333332</v>
      </c>
      <c r="AO90" s="69">
        <f t="shared" si="105"/>
        <v>10685.445093333332</v>
      </c>
      <c r="AP90" s="69">
        <f t="shared" si="106"/>
        <v>4685.4450933333319</v>
      </c>
      <c r="AR90" s="23">
        <f t="shared" si="107"/>
        <v>48</v>
      </c>
      <c r="AS90" s="23" t="str">
        <f t="shared" si="108"/>
        <v>W177</v>
      </c>
      <c r="AT90" s="69">
        <f t="shared" si="125"/>
        <v>-5141.3549066666674</v>
      </c>
      <c r="AU90" s="69">
        <f t="shared" si="109"/>
        <v>4685.4450933333319</v>
      </c>
      <c r="AV90" t="s">
        <v>438</v>
      </c>
      <c r="AW90" t="s">
        <v>439</v>
      </c>
      <c r="AX90" s="64">
        <f t="shared" si="110"/>
        <v>-13314.554906666668</v>
      </c>
      <c r="AY90" s="64">
        <f t="shared" si="111"/>
        <v>10685.445093333332</v>
      </c>
      <c r="AZ90" s="64">
        <f t="shared" si="112"/>
        <v>10685.445093333332</v>
      </c>
      <c r="BA90" s="64">
        <f t="shared" si="113"/>
        <v>4685.4450933333319</v>
      </c>
      <c r="BE90" s="23">
        <v>87</v>
      </c>
      <c r="BF90" s="23" t="str">
        <f t="shared" si="114"/>
        <v>W129</v>
      </c>
      <c r="BG90" s="23" t="str">
        <f t="shared" si="115"/>
        <v>Denver</v>
      </c>
      <c r="BH90" s="23" t="str">
        <f t="shared" si="116"/>
        <v>CO</v>
      </c>
      <c r="BI90" s="69">
        <f t="shared" si="77"/>
        <v>2610000</v>
      </c>
      <c r="BJ90" s="69">
        <f t="shared" si="78"/>
        <v>-5640.2358502492061</v>
      </c>
      <c r="BK90" s="69">
        <f t="shared" si="79"/>
        <v>-1651.4358502492032</v>
      </c>
      <c r="BL90" s="23" t="str">
        <f t="shared" si="80"/>
        <v>NO</v>
      </c>
      <c r="BM90" s="69">
        <f t="shared" si="117"/>
        <v>1576726.3496527493</v>
      </c>
      <c r="BN90" s="69">
        <f t="shared" si="118"/>
        <v>-19651.435850249203</v>
      </c>
      <c r="BO90" s="69">
        <f t="shared" si="119"/>
        <v>4348.5641497507968</v>
      </c>
      <c r="BP90" s="69">
        <f t="shared" si="120"/>
        <v>4348.5641497507968</v>
      </c>
      <c r="BQ90" s="69">
        <f t="shared" si="121"/>
        <v>-1651.4358502492032</v>
      </c>
      <c r="CI90" s="23" t="str">
        <f t="shared" si="122"/>
        <v>W177</v>
      </c>
      <c r="CJ90" s="23" t="str">
        <f t="shared" si="126"/>
        <v>LT</v>
      </c>
      <c r="CK90" s="69">
        <f>G90</f>
        <v>8173.2</v>
      </c>
      <c r="CL90" s="69">
        <f t="shared" si="123"/>
        <v>8173.2</v>
      </c>
      <c r="CM90" s="69">
        <f t="shared" si="124"/>
        <v>8173.2</v>
      </c>
    </row>
    <row r="91" spans="1:91" x14ac:dyDescent="0.25">
      <c r="A91" t="s">
        <v>219</v>
      </c>
      <c r="B91" t="s">
        <v>218</v>
      </c>
      <c r="C91" t="s">
        <v>107</v>
      </c>
      <c r="D91">
        <v>2</v>
      </c>
      <c r="E91">
        <v>1000</v>
      </c>
      <c r="F91">
        <f t="shared" si="81"/>
        <v>0.97299999999999998</v>
      </c>
      <c r="G91" s="61">
        <f t="shared" si="76"/>
        <v>11676</v>
      </c>
      <c r="H91">
        <v>266</v>
      </c>
      <c r="I91" s="62">
        <v>0.41920000000000002</v>
      </c>
      <c r="J91">
        <v>192</v>
      </c>
      <c r="K91">
        <v>357</v>
      </c>
      <c r="L91">
        <f t="shared" si="127"/>
        <v>165</v>
      </c>
      <c r="M91">
        <f t="shared" si="128"/>
        <v>74</v>
      </c>
      <c r="N91" s="63">
        <f t="shared" si="129"/>
        <v>0.45878787878787886</v>
      </c>
      <c r="O91" s="62">
        <v>0.41920000000000002</v>
      </c>
      <c r="P91" s="64">
        <v>100</v>
      </c>
      <c r="Q91" s="65">
        <f t="shared" si="82"/>
        <v>-0.34606060606060607</v>
      </c>
      <c r="R91" s="65">
        <f t="shared" si="83"/>
        <v>1.1244723636363636</v>
      </c>
      <c r="S91" s="64">
        <f t="shared" si="84"/>
        <v>41043.241272727275</v>
      </c>
      <c r="T91" s="66">
        <f t="shared" si="85"/>
        <v>28730.26889090909</v>
      </c>
      <c r="U91" s="61">
        <f t="shared" si="86"/>
        <v>192</v>
      </c>
      <c r="V91" s="64">
        <f t="shared" si="87"/>
        <v>206.25</v>
      </c>
      <c r="W91" s="64">
        <f t="shared" si="88"/>
        <v>171.375</v>
      </c>
      <c r="X91">
        <f t="shared" si="89"/>
        <v>-130.30705079605761</v>
      </c>
      <c r="Y91" s="64">
        <f t="shared" si="90"/>
        <v>196.52667740712661</v>
      </c>
      <c r="Z91" s="64">
        <f t="shared" si="91"/>
        <v>196.52667740712661</v>
      </c>
      <c r="AA91" s="65">
        <f t="shared" si="92"/>
        <v>0.12194752682243207</v>
      </c>
      <c r="AB91" s="65">
        <f t="shared" si="93"/>
        <v>0.7540907272727273</v>
      </c>
      <c r="AC91" s="64">
        <f t="shared" si="94"/>
        <v>54092.614959467959</v>
      </c>
      <c r="AD91" s="66">
        <f t="shared" si="95"/>
        <v>37864.830471627567</v>
      </c>
      <c r="AE91" s="64">
        <f t="shared" si="96"/>
        <v>11676</v>
      </c>
      <c r="AF91" s="64">
        <f t="shared" si="97"/>
        <v>26188.830471627567</v>
      </c>
      <c r="AH91" s="67">
        <f t="shared" si="98"/>
        <v>9174.7705151515165</v>
      </c>
      <c r="AI91" s="67">
        <f t="shared" si="99"/>
        <v>-42774.770515151518</v>
      </c>
      <c r="AJ91" s="67">
        <f t="shared" si="100"/>
        <v>-18774.770515151518</v>
      </c>
      <c r="AK91" s="68">
        <f t="shared" si="101"/>
        <v>-18774.770515151518</v>
      </c>
      <c r="AL91" s="68">
        <f t="shared" si="102"/>
        <v>-24774.770515151518</v>
      </c>
      <c r="AM91" s="69">
        <f t="shared" si="103"/>
        <v>-16585.940043523951</v>
      </c>
      <c r="AN91" s="69">
        <f t="shared" si="104"/>
        <v>7414.0599564760487</v>
      </c>
      <c r="AO91" s="69">
        <f t="shared" si="105"/>
        <v>7414.0599564760487</v>
      </c>
      <c r="AP91" s="69">
        <f t="shared" si="106"/>
        <v>1414.0599564760487</v>
      </c>
      <c r="AR91" s="23">
        <f t="shared" si="107"/>
        <v>68</v>
      </c>
      <c r="AS91" s="23" t="str">
        <f t="shared" si="108"/>
        <v>W178</v>
      </c>
      <c r="AT91" s="69">
        <f t="shared" si="125"/>
        <v>-4909.9400435239513</v>
      </c>
      <c r="AU91" s="69">
        <f t="shared" si="109"/>
        <v>1414.0599564760487</v>
      </c>
      <c r="AV91" t="s">
        <v>438</v>
      </c>
      <c r="AW91" t="s">
        <v>439</v>
      </c>
      <c r="AX91" s="64">
        <f t="shared" si="110"/>
        <v>-16585.940043523951</v>
      </c>
      <c r="AY91" s="64">
        <f t="shared" si="111"/>
        <v>7414.0599564760487</v>
      </c>
      <c r="AZ91" s="64">
        <f t="shared" si="112"/>
        <v>7414.0599564760487</v>
      </c>
      <c r="BA91" s="64">
        <f t="shared" si="113"/>
        <v>1414.0599564760487</v>
      </c>
      <c r="BE91" s="23">
        <v>88</v>
      </c>
      <c r="BF91" s="23" t="str">
        <f t="shared" si="114"/>
        <v>W51</v>
      </c>
      <c r="BG91" s="23" t="str">
        <f t="shared" si="115"/>
        <v>New York</v>
      </c>
      <c r="BH91" s="23" t="str">
        <f t="shared" si="116"/>
        <v>NY</v>
      </c>
      <c r="BI91" s="69">
        <f t="shared" si="77"/>
        <v>2640000</v>
      </c>
      <c r="BJ91" s="69">
        <f t="shared" si="78"/>
        <v>25852.40104387849</v>
      </c>
      <c r="BK91" s="69">
        <f t="shared" si="79"/>
        <v>-1683.9989561215152</v>
      </c>
      <c r="BL91" s="23" t="str">
        <f t="shared" si="80"/>
        <v>NO</v>
      </c>
      <c r="BM91" s="69">
        <f t="shared" si="117"/>
        <v>1602578.7506966277</v>
      </c>
      <c r="BN91" s="69">
        <f t="shared" si="118"/>
        <v>-19683.998956121512</v>
      </c>
      <c r="BO91" s="69">
        <f t="shared" si="119"/>
        <v>4316.0010438784848</v>
      </c>
      <c r="BP91" s="69">
        <f t="shared" si="120"/>
        <v>4316.0010438784848</v>
      </c>
      <c r="BQ91" s="69">
        <f t="shared" si="121"/>
        <v>-1683.9989561215152</v>
      </c>
      <c r="CI91" s="23" t="str">
        <f t="shared" si="122"/>
        <v>W178</v>
      </c>
      <c r="CJ91" s="23" t="str">
        <f t="shared" si="126"/>
        <v>LT</v>
      </c>
      <c r="CK91" s="69">
        <f>G91</f>
        <v>11676</v>
      </c>
      <c r="CL91" s="69">
        <f t="shared" si="123"/>
        <v>11676</v>
      </c>
      <c r="CM91" s="69">
        <f t="shared" si="124"/>
        <v>11676</v>
      </c>
    </row>
    <row r="92" spans="1:91" x14ac:dyDescent="0.25">
      <c r="A92" t="s">
        <v>220</v>
      </c>
      <c r="B92" t="s">
        <v>218</v>
      </c>
      <c r="C92" t="s">
        <v>116</v>
      </c>
      <c r="D92">
        <v>1</v>
      </c>
      <c r="E92">
        <v>800</v>
      </c>
      <c r="F92">
        <f t="shared" si="81"/>
        <v>0.97299999999999998</v>
      </c>
      <c r="G92" s="61">
        <f t="shared" si="76"/>
        <v>9340.7999999999993</v>
      </c>
      <c r="H92">
        <v>325</v>
      </c>
      <c r="I92" s="62">
        <v>0.45479999999999998</v>
      </c>
      <c r="J92">
        <v>186</v>
      </c>
      <c r="K92">
        <v>465</v>
      </c>
      <c r="L92">
        <f t="shared" si="127"/>
        <v>279</v>
      </c>
      <c r="M92">
        <f t="shared" si="128"/>
        <v>139</v>
      </c>
      <c r="N92" s="63">
        <f t="shared" si="129"/>
        <v>0.49856630824372761</v>
      </c>
      <c r="O92" s="62">
        <v>0.45479999999999998</v>
      </c>
      <c r="P92" s="64">
        <v>100</v>
      </c>
      <c r="Q92" s="65">
        <f t="shared" si="82"/>
        <v>-0.14659498207885302</v>
      </c>
      <c r="R92" s="65">
        <f t="shared" si="83"/>
        <v>0.96661526881720428</v>
      </c>
      <c r="S92" s="64">
        <f t="shared" si="84"/>
        <v>35281.457311827959</v>
      </c>
      <c r="T92" s="66">
        <f t="shared" si="85"/>
        <v>24697.020118279568</v>
      </c>
      <c r="U92" s="61">
        <f t="shared" si="86"/>
        <v>186</v>
      </c>
      <c r="V92" s="64">
        <f t="shared" si="87"/>
        <v>348.75</v>
      </c>
      <c r="W92" s="64">
        <f t="shared" si="88"/>
        <v>151.125</v>
      </c>
      <c r="X92">
        <f t="shared" si="89"/>
        <v>-220.33737680060653</v>
      </c>
      <c r="Y92" s="64">
        <f t="shared" si="90"/>
        <v>262.98147270659592</v>
      </c>
      <c r="Z92" s="64">
        <f t="shared" si="91"/>
        <v>262.98147270659592</v>
      </c>
      <c r="AA92" s="65">
        <f t="shared" si="92"/>
        <v>0.32073540561031089</v>
      </c>
      <c r="AB92" s="65">
        <f t="shared" si="93"/>
        <v>0.59677000000000002</v>
      </c>
      <c r="AC92" s="64">
        <f t="shared" si="94"/>
        <v>57282.900515497065</v>
      </c>
      <c r="AD92" s="66">
        <f t="shared" si="95"/>
        <v>40098.030360847944</v>
      </c>
      <c r="AE92" s="64">
        <f t="shared" si="96"/>
        <v>9340.7999999999993</v>
      </c>
      <c r="AF92" s="64">
        <f t="shared" si="97"/>
        <v>30757.230360847945</v>
      </c>
      <c r="AH92" s="67">
        <f t="shared" si="98"/>
        <v>7260.7016666666668</v>
      </c>
      <c r="AI92" s="67">
        <f t="shared" si="99"/>
        <v>-40860.701666666668</v>
      </c>
      <c r="AJ92" s="67">
        <f t="shared" si="100"/>
        <v>-16860.701666666668</v>
      </c>
      <c r="AK92" s="68">
        <f t="shared" si="101"/>
        <v>-16860.701666666668</v>
      </c>
      <c r="AL92" s="68">
        <f t="shared" si="102"/>
        <v>-22860.701666666668</v>
      </c>
      <c r="AM92" s="69">
        <f t="shared" si="103"/>
        <v>-10103.471305818723</v>
      </c>
      <c r="AN92" s="69">
        <f t="shared" si="104"/>
        <v>13896.528694181277</v>
      </c>
      <c r="AO92" s="69">
        <f t="shared" si="105"/>
        <v>13896.528694181277</v>
      </c>
      <c r="AP92" s="69">
        <f t="shared" si="106"/>
        <v>7896.5286941812774</v>
      </c>
      <c r="AR92" s="23">
        <f t="shared" si="107"/>
        <v>36</v>
      </c>
      <c r="AS92" s="23" t="str">
        <f t="shared" si="108"/>
        <v>W179</v>
      </c>
      <c r="AT92" s="69">
        <f t="shared" si="125"/>
        <v>-762.67130581872334</v>
      </c>
      <c r="AU92" s="69">
        <f t="shared" si="109"/>
        <v>7896.5286941812774</v>
      </c>
      <c r="AV92" t="s">
        <v>438</v>
      </c>
      <c r="AW92" t="s">
        <v>439</v>
      </c>
      <c r="AX92" s="64">
        <f t="shared" si="110"/>
        <v>-10103.471305818723</v>
      </c>
      <c r="AY92" s="64">
        <f t="shared" si="111"/>
        <v>13896.528694181277</v>
      </c>
      <c r="AZ92" s="64">
        <f t="shared" si="112"/>
        <v>13896.528694181277</v>
      </c>
      <c r="BA92" s="64">
        <f t="shared" si="113"/>
        <v>7896.5286941812774</v>
      </c>
      <c r="BE92" s="23">
        <v>89</v>
      </c>
      <c r="BF92" s="23" t="str">
        <f t="shared" si="114"/>
        <v>W80</v>
      </c>
      <c r="BG92" s="23" t="str">
        <f t="shared" si="115"/>
        <v>Palo Alto</v>
      </c>
      <c r="BH92" s="23" t="str">
        <f t="shared" si="116"/>
        <v>CA</v>
      </c>
      <c r="BI92" s="69">
        <f t="shared" si="77"/>
        <v>2670000</v>
      </c>
      <c r="BJ92" s="69">
        <f t="shared" si="78"/>
        <v>28747.503935123044</v>
      </c>
      <c r="BK92" s="69">
        <f t="shared" si="79"/>
        <v>-2291.6960648769527</v>
      </c>
      <c r="BL92" s="23" t="str">
        <f t="shared" si="80"/>
        <v>NO</v>
      </c>
      <c r="BM92" s="69">
        <f t="shared" si="117"/>
        <v>1631326.2546317508</v>
      </c>
      <c r="BN92" s="69">
        <f t="shared" si="118"/>
        <v>-20291.696064876953</v>
      </c>
      <c r="BO92" s="69">
        <f t="shared" si="119"/>
        <v>3708.3039351230473</v>
      </c>
      <c r="BP92" s="69">
        <f t="shared" si="120"/>
        <v>3708.3039351230473</v>
      </c>
      <c r="BQ92" s="69">
        <f t="shared" si="121"/>
        <v>-2291.6960648769527</v>
      </c>
      <c r="CI92" s="23" t="str">
        <f t="shared" si="122"/>
        <v>W179</v>
      </c>
      <c r="CJ92" s="23" t="str">
        <f t="shared" si="126"/>
        <v>LT</v>
      </c>
      <c r="CK92" s="69">
        <f>G92</f>
        <v>9340.7999999999993</v>
      </c>
      <c r="CL92" s="69">
        <f t="shared" si="123"/>
        <v>9340.7999999999993</v>
      </c>
      <c r="CM92" s="69">
        <f t="shared" si="124"/>
        <v>9340.7999999999993</v>
      </c>
    </row>
    <row r="93" spans="1:91" x14ac:dyDescent="0.25">
      <c r="A93" t="s">
        <v>221</v>
      </c>
      <c r="B93" t="s">
        <v>208</v>
      </c>
      <c r="C93" t="s">
        <v>116</v>
      </c>
      <c r="D93">
        <v>1</v>
      </c>
      <c r="E93">
        <v>2500</v>
      </c>
      <c r="F93">
        <f t="shared" si="81"/>
        <v>0.97299999999999998</v>
      </c>
      <c r="G93" s="61">
        <f t="shared" si="76"/>
        <v>29190</v>
      </c>
      <c r="H93">
        <v>393</v>
      </c>
      <c r="I93" s="62">
        <v>0.62190000000000001</v>
      </c>
      <c r="J93">
        <v>189</v>
      </c>
      <c r="K93">
        <v>588</v>
      </c>
      <c r="L93">
        <f t="shared" si="127"/>
        <v>399</v>
      </c>
      <c r="M93">
        <f t="shared" si="128"/>
        <v>204</v>
      </c>
      <c r="N93" s="63">
        <f t="shared" si="129"/>
        <v>0.50902255639097749</v>
      </c>
      <c r="O93" s="62">
        <v>0.62190000000000001</v>
      </c>
      <c r="P93" s="64">
        <v>100</v>
      </c>
      <c r="Q93" s="65">
        <f t="shared" si="82"/>
        <v>-7.8446115288220541E-2</v>
      </c>
      <c r="R93" s="65">
        <f t="shared" si="83"/>
        <v>0.91268225563909777</v>
      </c>
      <c r="S93" s="64">
        <f t="shared" si="84"/>
        <v>33312.90233082707</v>
      </c>
      <c r="T93" s="66">
        <f t="shared" si="85"/>
        <v>23319.031631578946</v>
      </c>
      <c r="U93" s="61">
        <f t="shared" si="86"/>
        <v>189</v>
      </c>
      <c r="V93" s="64">
        <f t="shared" si="87"/>
        <v>498.75</v>
      </c>
      <c r="W93" s="64">
        <f t="shared" si="88"/>
        <v>139.125</v>
      </c>
      <c r="X93">
        <f t="shared" si="89"/>
        <v>-315.10614101592114</v>
      </c>
      <c r="Y93" s="64">
        <f t="shared" si="90"/>
        <v>337.59178354814253</v>
      </c>
      <c r="Z93" s="64">
        <f t="shared" si="91"/>
        <v>337.59178354814253</v>
      </c>
      <c r="AA93" s="65">
        <f t="shared" si="92"/>
        <v>0.3979283880664512</v>
      </c>
      <c r="AB93" s="65">
        <f t="shared" si="93"/>
        <v>0.53567947368421054</v>
      </c>
      <c r="AC93" s="64">
        <f t="shared" si="94"/>
        <v>66006.960959881762</v>
      </c>
      <c r="AD93" s="66">
        <f t="shared" si="95"/>
        <v>46204.872671917234</v>
      </c>
      <c r="AE93" s="64">
        <f t="shared" si="96"/>
        <v>29190</v>
      </c>
      <c r="AF93" s="64">
        <f t="shared" si="97"/>
        <v>17014.872671917234</v>
      </c>
      <c r="AH93" s="67">
        <f t="shared" si="98"/>
        <v>6517.4335964912289</v>
      </c>
      <c r="AI93" s="67">
        <f t="shared" si="99"/>
        <v>-40117.433596491232</v>
      </c>
      <c r="AJ93" s="67">
        <f t="shared" si="100"/>
        <v>-16117.433596491228</v>
      </c>
      <c r="AK93" s="68">
        <f t="shared" si="101"/>
        <v>-16117.433596491228</v>
      </c>
      <c r="AL93" s="68">
        <f t="shared" si="102"/>
        <v>-22117.433596491228</v>
      </c>
      <c r="AM93" s="69">
        <f t="shared" si="103"/>
        <v>-23102.560924573998</v>
      </c>
      <c r="AN93" s="69">
        <f t="shared" si="104"/>
        <v>897.43907542600573</v>
      </c>
      <c r="AO93" s="69">
        <f t="shared" si="105"/>
        <v>897.43907542600573</v>
      </c>
      <c r="AP93" s="69">
        <f t="shared" si="106"/>
        <v>-5102.5609245739943</v>
      </c>
      <c r="AR93" s="23">
        <f t="shared" si="107"/>
        <v>106</v>
      </c>
      <c r="AS93" s="23" t="str">
        <f t="shared" si="108"/>
        <v>W18</v>
      </c>
      <c r="AT93" s="69">
        <f t="shared" si="125"/>
        <v>6087.4390754260021</v>
      </c>
      <c r="AU93" s="69">
        <f t="shared" si="109"/>
        <v>-5102.5609245739943</v>
      </c>
      <c r="AV93" t="s">
        <v>440</v>
      </c>
      <c r="AW93" t="s">
        <v>441</v>
      </c>
      <c r="AX93" s="64">
        <f t="shared" si="110"/>
        <v>-23102.560924573998</v>
      </c>
      <c r="AY93" s="64">
        <f t="shared" si="111"/>
        <v>897.43907542600573</v>
      </c>
      <c r="AZ93" s="64">
        <f t="shared" si="112"/>
        <v>897.43907542600573</v>
      </c>
      <c r="BA93" s="64">
        <f t="shared" si="113"/>
        <v>-5102.5609245739943</v>
      </c>
      <c r="BE93" s="23">
        <v>90</v>
      </c>
      <c r="BF93" s="23" t="str">
        <f t="shared" si="114"/>
        <v>W61</v>
      </c>
      <c r="BG93" s="23" t="str">
        <f t="shared" si="115"/>
        <v>Palo Alto</v>
      </c>
      <c r="BH93" s="23" t="str">
        <f t="shared" si="116"/>
        <v>CA</v>
      </c>
      <c r="BI93" s="69">
        <f t="shared" si="77"/>
        <v>2700000</v>
      </c>
      <c r="BJ93" s="69">
        <f t="shared" si="78"/>
        <v>10738.856766582627</v>
      </c>
      <c r="BK93" s="69">
        <f t="shared" si="79"/>
        <v>-2727.963233417373</v>
      </c>
      <c r="BL93" s="23" t="str">
        <f t="shared" si="80"/>
        <v>NO</v>
      </c>
      <c r="BM93" s="69">
        <f t="shared" si="117"/>
        <v>1642065.1113983335</v>
      </c>
      <c r="BN93" s="69">
        <f t="shared" si="118"/>
        <v>-20727.963233417373</v>
      </c>
      <c r="BO93" s="69">
        <f t="shared" si="119"/>
        <v>3272.036766582627</v>
      </c>
      <c r="BP93" s="69">
        <f t="shared" si="120"/>
        <v>3272.036766582627</v>
      </c>
      <c r="BQ93" s="69">
        <f t="shared" si="121"/>
        <v>-2727.963233417373</v>
      </c>
      <c r="CI93" s="23" t="str">
        <f t="shared" si="122"/>
        <v>W18</v>
      </c>
      <c r="CJ93" s="23" t="str">
        <f t="shared" si="126"/>
        <v>LT</v>
      </c>
      <c r="CK93" s="69">
        <f>G93</f>
        <v>29190</v>
      </c>
      <c r="CL93" s="69">
        <f t="shared" si="123"/>
        <v>29190</v>
      </c>
      <c r="CM93" s="69">
        <f t="shared" si="124"/>
        <v>29190</v>
      </c>
    </row>
    <row r="94" spans="1:91" x14ac:dyDescent="0.25">
      <c r="A94" t="s">
        <v>222</v>
      </c>
      <c r="B94" t="s">
        <v>218</v>
      </c>
      <c r="C94" t="s">
        <v>116</v>
      </c>
      <c r="D94">
        <v>2</v>
      </c>
      <c r="E94">
        <v>900</v>
      </c>
      <c r="F94">
        <f t="shared" si="81"/>
        <v>0.97299999999999998</v>
      </c>
      <c r="G94" s="61">
        <f t="shared" si="76"/>
        <v>10508.4</v>
      </c>
      <c r="H94">
        <v>256</v>
      </c>
      <c r="I94" s="62">
        <v>0.70960000000000001</v>
      </c>
      <c r="J94">
        <v>209</v>
      </c>
      <c r="K94">
        <v>358</v>
      </c>
      <c r="L94">
        <f t="shared" si="127"/>
        <v>149</v>
      </c>
      <c r="M94">
        <f t="shared" si="128"/>
        <v>47</v>
      </c>
      <c r="N94" s="63">
        <f t="shared" si="129"/>
        <v>0.3523489932885906</v>
      </c>
      <c r="O94" s="62">
        <v>0.70960000000000001</v>
      </c>
      <c r="P94" s="64">
        <v>100</v>
      </c>
      <c r="Q94" s="65">
        <f t="shared" si="82"/>
        <v>-0.4852348993288591</v>
      </c>
      <c r="R94" s="65">
        <f t="shared" si="83"/>
        <v>1.234614899328859</v>
      </c>
      <c r="S94" s="64">
        <f t="shared" si="84"/>
        <v>45063.443825503353</v>
      </c>
      <c r="T94" s="66">
        <f t="shared" si="85"/>
        <v>31544.410677852346</v>
      </c>
      <c r="U94" s="61">
        <f t="shared" si="86"/>
        <v>209</v>
      </c>
      <c r="V94" s="64">
        <f t="shared" si="87"/>
        <v>186.25</v>
      </c>
      <c r="W94" s="64">
        <f t="shared" si="88"/>
        <v>190.375</v>
      </c>
      <c r="X94">
        <f t="shared" si="89"/>
        <v>-117.67121556734901</v>
      </c>
      <c r="Y94" s="64">
        <f t="shared" si="90"/>
        <v>195.27863596158707</v>
      </c>
      <c r="Z94" s="64">
        <f t="shared" si="91"/>
        <v>209</v>
      </c>
      <c r="AA94" s="65">
        <f t="shared" si="92"/>
        <v>0.1</v>
      </c>
      <c r="AB94" s="65">
        <f t="shared" si="93"/>
        <v>0.77146000000000003</v>
      </c>
      <c r="AC94" s="64">
        <f t="shared" si="94"/>
        <v>58850.826099999998</v>
      </c>
      <c r="AD94" s="66">
        <f t="shared" si="95"/>
        <v>41195.578269999998</v>
      </c>
      <c r="AE94" s="64">
        <f t="shared" si="96"/>
        <v>10508.4</v>
      </c>
      <c r="AF94" s="64">
        <f t="shared" si="97"/>
        <v>30687.178269999997</v>
      </c>
      <c r="AH94" s="67">
        <f t="shared" si="98"/>
        <v>9386.0966666666664</v>
      </c>
      <c r="AI94" s="67">
        <f t="shared" si="99"/>
        <v>-42986.096666666665</v>
      </c>
      <c r="AJ94" s="67">
        <f t="shared" si="100"/>
        <v>-18986.096666666665</v>
      </c>
      <c r="AK94" s="68">
        <f t="shared" si="101"/>
        <v>-18986.096666666665</v>
      </c>
      <c r="AL94" s="68">
        <f t="shared" si="102"/>
        <v>-24986.096666666665</v>
      </c>
      <c r="AM94" s="69">
        <f t="shared" si="103"/>
        <v>-12298.918396666668</v>
      </c>
      <c r="AN94" s="69">
        <f t="shared" si="104"/>
        <v>11701.081603333332</v>
      </c>
      <c r="AO94" s="69">
        <f t="shared" si="105"/>
        <v>11701.081603333332</v>
      </c>
      <c r="AP94" s="69">
        <f t="shared" si="106"/>
        <v>5701.0816033333322</v>
      </c>
      <c r="AR94" s="23">
        <f t="shared" si="107"/>
        <v>44</v>
      </c>
      <c r="AS94" s="23" t="str">
        <f t="shared" si="108"/>
        <v>W180</v>
      </c>
      <c r="AT94" s="69">
        <f t="shared" si="125"/>
        <v>-1790.5183966666664</v>
      </c>
      <c r="AU94" s="69">
        <f t="shared" si="109"/>
        <v>5701.0816033333322</v>
      </c>
      <c r="AV94" t="s">
        <v>438</v>
      </c>
      <c r="AW94" t="s">
        <v>439</v>
      </c>
      <c r="AX94" s="64">
        <f t="shared" si="110"/>
        <v>-12298.918396666668</v>
      </c>
      <c r="AY94" s="64">
        <f t="shared" si="111"/>
        <v>11701.081603333332</v>
      </c>
      <c r="AZ94" s="64">
        <f t="shared" si="112"/>
        <v>11701.081603333332</v>
      </c>
      <c r="BA94" s="64">
        <f t="shared" si="113"/>
        <v>5701.0816033333322</v>
      </c>
      <c r="BE94" s="23">
        <v>91</v>
      </c>
      <c r="BF94" s="23" t="str">
        <f t="shared" si="114"/>
        <v>W63</v>
      </c>
      <c r="BG94" s="23" t="str">
        <f t="shared" si="115"/>
        <v>Palo Alto</v>
      </c>
      <c r="BH94" s="23" t="str">
        <f t="shared" si="116"/>
        <v>CA</v>
      </c>
      <c r="BI94" s="69">
        <f t="shared" si="77"/>
        <v>2730000</v>
      </c>
      <c r="BJ94" s="69">
        <f t="shared" si="78"/>
        <v>25876.333336178672</v>
      </c>
      <c r="BK94" s="69">
        <f t="shared" si="79"/>
        <v>-2827.6666638213283</v>
      </c>
      <c r="BL94" s="23" t="str">
        <f t="shared" si="80"/>
        <v>NO</v>
      </c>
      <c r="BM94" s="69">
        <f t="shared" si="117"/>
        <v>1667941.4447345121</v>
      </c>
      <c r="BN94" s="69">
        <f t="shared" si="118"/>
        <v>-20827.666663821328</v>
      </c>
      <c r="BO94" s="69">
        <f t="shared" si="119"/>
        <v>3172.3333361786717</v>
      </c>
      <c r="BP94" s="69">
        <f t="shared" si="120"/>
        <v>3172.3333361786717</v>
      </c>
      <c r="BQ94" s="69">
        <f t="shared" si="121"/>
        <v>-2827.6666638213283</v>
      </c>
      <c r="CI94" s="23" t="str">
        <f t="shared" si="122"/>
        <v>W180</v>
      </c>
      <c r="CJ94" s="23" t="str">
        <f t="shared" si="126"/>
        <v>LT</v>
      </c>
      <c r="CK94" s="69">
        <f>G94</f>
        <v>10508.4</v>
      </c>
      <c r="CL94" s="69">
        <f t="shared" si="123"/>
        <v>10508.4</v>
      </c>
      <c r="CM94" s="69">
        <f t="shared" si="124"/>
        <v>10508.4</v>
      </c>
    </row>
    <row r="95" spans="1:91" x14ac:dyDescent="0.25">
      <c r="A95" t="s">
        <v>223</v>
      </c>
      <c r="B95" t="s">
        <v>224</v>
      </c>
      <c r="C95" t="s">
        <v>107</v>
      </c>
      <c r="D95">
        <v>1</v>
      </c>
      <c r="E95">
        <v>700</v>
      </c>
      <c r="F95">
        <f t="shared" si="81"/>
        <v>0.97299999999999998</v>
      </c>
      <c r="G95" s="61">
        <f t="shared" si="76"/>
        <v>8173.2</v>
      </c>
      <c r="H95">
        <v>184</v>
      </c>
      <c r="I95" s="62">
        <v>0.30959999999999999</v>
      </c>
      <c r="J95">
        <v>42</v>
      </c>
      <c r="K95">
        <v>252</v>
      </c>
      <c r="L95">
        <f t="shared" si="127"/>
        <v>210</v>
      </c>
      <c r="M95">
        <f t="shared" si="128"/>
        <v>142</v>
      </c>
      <c r="N95" s="63">
        <f t="shared" si="129"/>
        <v>0.64095238095238094</v>
      </c>
      <c r="O95" s="62">
        <v>0.30959999999999999</v>
      </c>
      <c r="P95" s="64">
        <v>100</v>
      </c>
      <c r="Q95" s="65">
        <f t="shared" si="82"/>
        <v>0.32095238095238099</v>
      </c>
      <c r="R95" s="65">
        <f t="shared" si="83"/>
        <v>0.59659828571428575</v>
      </c>
      <c r="S95" s="64">
        <f t="shared" si="84"/>
        <v>21775.837428571431</v>
      </c>
      <c r="T95" s="66">
        <f t="shared" si="85"/>
        <v>15243.0862</v>
      </c>
      <c r="U95" s="61">
        <f t="shared" si="86"/>
        <v>42</v>
      </c>
      <c r="V95" s="64">
        <f t="shared" si="87"/>
        <v>262.5</v>
      </c>
      <c r="W95" s="64">
        <f t="shared" si="88"/>
        <v>15.75</v>
      </c>
      <c r="X95">
        <f t="shared" si="89"/>
        <v>-165.84533737680061</v>
      </c>
      <c r="Y95" s="64">
        <f t="shared" si="90"/>
        <v>148.94304397270659</v>
      </c>
      <c r="Z95" s="64">
        <f t="shared" si="91"/>
        <v>148.94304397270659</v>
      </c>
      <c r="AA95" s="65">
        <f t="shared" si="92"/>
        <v>0.50740207227697753</v>
      </c>
      <c r="AB95" s="65">
        <f t="shared" si="93"/>
        <v>0.449042</v>
      </c>
      <c r="AC95" s="64">
        <f t="shared" si="94"/>
        <v>24411.814058331121</v>
      </c>
      <c r="AD95" s="66">
        <f t="shared" si="95"/>
        <v>17088.269840831785</v>
      </c>
      <c r="AE95" s="64">
        <f t="shared" si="96"/>
        <v>8173.2</v>
      </c>
      <c r="AF95" s="64">
        <f t="shared" si="97"/>
        <v>8915.0698408317839</v>
      </c>
      <c r="AH95" s="67">
        <f t="shared" si="98"/>
        <v>5463.3443333333335</v>
      </c>
      <c r="AI95" s="67">
        <f t="shared" si="99"/>
        <v>-39063.344333333334</v>
      </c>
      <c r="AJ95" s="67">
        <f t="shared" si="100"/>
        <v>-15063.344333333334</v>
      </c>
      <c r="AK95" s="68">
        <f t="shared" si="101"/>
        <v>-15063.344333333334</v>
      </c>
      <c r="AL95" s="68">
        <f t="shared" si="102"/>
        <v>-21063.344333333334</v>
      </c>
      <c r="AM95" s="69">
        <f t="shared" si="103"/>
        <v>-30148.27449250155</v>
      </c>
      <c r="AN95" s="69">
        <f t="shared" si="104"/>
        <v>-6148.2744925015504</v>
      </c>
      <c r="AO95" s="69">
        <f t="shared" si="105"/>
        <v>-6148.2744925015504</v>
      </c>
      <c r="AP95" s="69">
        <f t="shared" si="106"/>
        <v>-12148.27449250155</v>
      </c>
      <c r="AR95" s="23">
        <f t="shared" si="107"/>
        <v>165</v>
      </c>
      <c r="AS95" s="23" t="str">
        <f t="shared" si="108"/>
        <v>W181</v>
      </c>
      <c r="AT95" s="69">
        <f t="shared" si="125"/>
        <v>-21975.07449250155</v>
      </c>
      <c r="AU95" s="69">
        <f t="shared" si="109"/>
        <v>-12148.27449250155</v>
      </c>
      <c r="AV95" t="s">
        <v>438</v>
      </c>
      <c r="AW95" t="s">
        <v>439</v>
      </c>
      <c r="AX95" s="64">
        <f t="shared" si="110"/>
        <v>-30148.27449250155</v>
      </c>
      <c r="AY95" s="64">
        <f t="shared" si="111"/>
        <v>-6148.2744925015504</v>
      </c>
      <c r="AZ95" s="64">
        <f t="shared" si="112"/>
        <v>-6148.2744925015504</v>
      </c>
      <c r="BA95" s="64">
        <f t="shared" si="113"/>
        <v>-12148.27449250155</v>
      </c>
      <c r="BE95" s="23">
        <v>92</v>
      </c>
      <c r="BF95" s="23" t="str">
        <f t="shared" si="114"/>
        <v>W148</v>
      </c>
      <c r="BG95" s="23" t="str">
        <f t="shared" si="115"/>
        <v>Denver</v>
      </c>
      <c r="BH95" s="23" t="str">
        <f t="shared" si="116"/>
        <v>CO</v>
      </c>
      <c r="BI95" s="69">
        <f t="shared" si="77"/>
        <v>2760000</v>
      </c>
      <c r="BJ95" s="69">
        <f t="shared" si="78"/>
        <v>-1392.702624390804</v>
      </c>
      <c r="BK95" s="69">
        <f t="shared" si="79"/>
        <v>-3241.9026243908011</v>
      </c>
      <c r="BL95" s="23" t="str">
        <f t="shared" si="80"/>
        <v>NO</v>
      </c>
      <c r="BM95" s="69">
        <f t="shared" si="117"/>
        <v>1666548.7421101213</v>
      </c>
      <c r="BN95" s="69">
        <f t="shared" si="118"/>
        <v>-21241.902624390805</v>
      </c>
      <c r="BO95" s="69">
        <f t="shared" si="119"/>
        <v>2758.0973756091989</v>
      </c>
      <c r="BP95" s="69">
        <f t="shared" si="120"/>
        <v>2758.0973756091989</v>
      </c>
      <c r="BQ95" s="69">
        <f t="shared" si="121"/>
        <v>-3241.9026243908011</v>
      </c>
      <c r="CI95" s="23" t="str">
        <f t="shared" si="122"/>
        <v>W181</v>
      </c>
      <c r="CJ95" s="23" t="str">
        <f t="shared" si="126"/>
        <v>LT</v>
      </c>
      <c r="CK95" s="69">
        <f>G95</f>
        <v>8173.2</v>
      </c>
      <c r="CL95" s="69">
        <f t="shared" si="123"/>
        <v>8173.2</v>
      </c>
      <c r="CM95" s="69">
        <f t="shared" si="124"/>
        <v>8173.2</v>
      </c>
    </row>
    <row r="96" spans="1:91" x14ac:dyDescent="0.25">
      <c r="A96" t="s">
        <v>225</v>
      </c>
      <c r="B96" t="s">
        <v>224</v>
      </c>
      <c r="C96" t="s">
        <v>107</v>
      </c>
      <c r="D96">
        <v>2</v>
      </c>
      <c r="E96">
        <v>1000</v>
      </c>
      <c r="F96">
        <f t="shared" si="81"/>
        <v>0.97299999999999998</v>
      </c>
      <c r="G96" s="61">
        <f t="shared" si="76"/>
        <v>11676</v>
      </c>
      <c r="H96">
        <v>427</v>
      </c>
      <c r="I96" s="62">
        <v>0.24110000000000001</v>
      </c>
      <c r="J96">
        <v>94</v>
      </c>
      <c r="K96">
        <v>531</v>
      </c>
      <c r="L96">
        <f t="shared" si="127"/>
        <v>437</v>
      </c>
      <c r="M96">
        <f t="shared" si="128"/>
        <v>333</v>
      </c>
      <c r="N96" s="63">
        <f t="shared" si="129"/>
        <v>0.70961098398169342</v>
      </c>
      <c r="O96" s="62">
        <v>0.24110000000000001</v>
      </c>
      <c r="P96" s="64">
        <v>100</v>
      </c>
      <c r="Q96" s="65">
        <f t="shared" si="82"/>
        <v>0.11098398169336385</v>
      </c>
      <c r="R96" s="65">
        <f t="shared" si="83"/>
        <v>0.76276727688787194</v>
      </c>
      <c r="S96" s="64">
        <f t="shared" si="84"/>
        <v>27841.005606407325</v>
      </c>
      <c r="T96" s="66">
        <f t="shared" si="85"/>
        <v>19488.703924485126</v>
      </c>
      <c r="U96" s="61">
        <f t="shared" si="86"/>
        <v>94</v>
      </c>
      <c r="V96" s="64">
        <f t="shared" si="87"/>
        <v>546.25</v>
      </c>
      <c r="W96" s="64">
        <f t="shared" si="88"/>
        <v>39.375</v>
      </c>
      <c r="X96">
        <f t="shared" si="89"/>
        <v>-345.1162496841041</v>
      </c>
      <c r="Y96" s="64">
        <f t="shared" si="90"/>
        <v>313.24338198129897</v>
      </c>
      <c r="Z96" s="64">
        <f t="shared" si="91"/>
        <v>313.24338198129897</v>
      </c>
      <c r="AA96" s="65">
        <f t="shared" si="92"/>
        <v>0.50136088234562737</v>
      </c>
      <c r="AB96" s="65">
        <f t="shared" si="93"/>
        <v>0.45382299771167051</v>
      </c>
      <c r="AC96" s="64">
        <f t="shared" si="94"/>
        <v>51887.323477794664</v>
      </c>
      <c r="AD96" s="66">
        <f t="shared" si="95"/>
        <v>36321.126434456259</v>
      </c>
      <c r="AE96" s="64">
        <f t="shared" si="96"/>
        <v>11676</v>
      </c>
      <c r="AF96" s="64">
        <f t="shared" si="97"/>
        <v>24645.126434456259</v>
      </c>
      <c r="AH96" s="67">
        <f t="shared" si="98"/>
        <v>5521.5131388253249</v>
      </c>
      <c r="AI96" s="67">
        <f t="shared" si="99"/>
        <v>-39121.513138825321</v>
      </c>
      <c r="AJ96" s="67">
        <f t="shared" si="100"/>
        <v>-15121.513138825325</v>
      </c>
      <c r="AK96" s="68">
        <f t="shared" si="101"/>
        <v>-15121.513138825325</v>
      </c>
      <c r="AL96" s="68">
        <f t="shared" si="102"/>
        <v>-21121.513138825325</v>
      </c>
      <c r="AM96" s="69">
        <f t="shared" si="103"/>
        <v>-14476.386704369062</v>
      </c>
      <c r="AN96" s="69">
        <f t="shared" si="104"/>
        <v>9523.6132956309339</v>
      </c>
      <c r="AO96" s="69">
        <f t="shared" si="105"/>
        <v>9523.6132956309339</v>
      </c>
      <c r="AP96" s="69">
        <f t="shared" si="106"/>
        <v>3523.6132956309339</v>
      </c>
      <c r="AR96" s="23">
        <f t="shared" si="107"/>
        <v>55</v>
      </c>
      <c r="AS96" s="23" t="str">
        <f t="shared" si="108"/>
        <v>W182</v>
      </c>
      <c r="AT96" s="69">
        <f t="shared" si="125"/>
        <v>-2800.3867043690625</v>
      </c>
      <c r="AU96" s="69">
        <f t="shared" si="109"/>
        <v>3523.6132956309339</v>
      </c>
      <c r="AV96" t="s">
        <v>438</v>
      </c>
      <c r="AW96" t="s">
        <v>439</v>
      </c>
      <c r="AX96" s="64">
        <f t="shared" si="110"/>
        <v>-14476.386704369062</v>
      </c>
      <c r="AY96" s="64">
        <f t="shared" si="111"/>
        <v>9523.6132956309339</v>
      </c>
      <c r="AZ96" s="64">
        <f t="shared" si="112"/>
        <v>9523.6132956309339</v>
      </c>
      <c r="BA96" s="64">
        <f t="shared" si="113"/>
        <v>3523.6132956309339</v>
      </c>
      <c r="BE96" s="23">
        <v>93</v>
      </c>
      <c r="BF96" s="23" t="str">
        <f t="shared" si="114"/>
        <v>W215</v>
      </c>
      <c r="BG96" s="23" t="str">
        <f t="shared" si="115"/>
        <v>Columbus</v>
      </c>
      <c r="BH96" s="23" t="str">
        <f t="shared" si="116"/>
        <v>OH</v>
      </c>
      <c r="BI96" s="69">
        <f t="shared" si="77"/>
        <v>2790000</v>
      </c>
      <c r="BJ96" s="69">
        <f t="shared" si="78"/>
        <v>-11162.274129806116</v>
      </c>
      <c r="BK96" s="69">
        <f t="shared" si="79"/>
        <v>-3437.1541298061129</v>
      </c>
      <c r="BL96" s="23" t="str">
        <f t="shared" si="80"/>
        <v>NO</v>
      </c>
      <c r="BM96" s="69">
        <f t="shared" si="117"/>
        <v>1655386.4679803152</v>
      </c>
      <c r="BN96" s="69">
        <f t="shared" si="118"/>
        <v>-21437.154129806113</v>
      </c>
      <c r="BO96" s="69">
        <f t="shared" si="119"/>
        <v>2562.8458701938871</v>
      </c>
      <c r="BP96" s="69">
        <f t="shared" si="120"/>
        <v>2562.8458701938871</v>
      </c>
      <c r="BQ96" s="69">
        <f t="shared" si="121"/>
        <v>-3437.1541298061129</v>
      </c>
      <c r="CI96" s="23" t="str">
        <f t="shared" si="122"/>
        <v>W182</v>
      </c>
      <c r="CJ96" s="23" t="str">
        <f t="shared" si="126"/>
        <v>LT</v>
      </c>
      <c r="CK96" s="69">
        <f>G96</f>
        <v>11676</v>
      </c>
      <c r="CL96" s="69">
        <f t="shared" si="123"/>
        <v>11676</v>
      </c>
      <c r="CM96" s="69">
        <f t="shared" si="124"/>
        <v>11676</v>
      </c>
    </row>
    <row r="97" spans="1:91" x14ac:dyDescent="0.25">
      <c r="A97" t="s">
        <v>226</v>
      </c>
      <c r="B97" t="s">
        <v>224</v>
      </c>
      <c r="C97" t="s">
        <v>116</v>
      </c>
      <c r="D97">
        <v>1</v>
      </c>
      <c r="E97">
        <v>900</v>
      </c>
      <c r="F97">
        <f t="shared" si="81"/>
        <v>0.97299999999999998</v>
      </c>
      <c r="G97" s="61">
        <f t="shared" si="76"/>
        <v>10508.4</v>
      </c>
      <c r="H97">
        <v>418</v>
      </c>
      <c r="I97" s="62">
        <v>4.6600000000000003E-2</v>
      </c>
      <c r="J97">
        <v>86</v>
      </c>
      <c r="K97">
        <v>488</v>
      </c>
      <c r="L97">
        <f t="shared" si="127"/>
        <v>402</v>
      </c>
      <c r="M97">
        <f t="shared" si="128"/>
        <v>332</v>
      </c>
      <c r="N97" s="63">
        <f t="shared" si="129"/>
        <v>0.76069651741293531</v>
      </c>
      <c r="O97" s="62">
        <v>4.6600000000000003E-2</v>
      </c>
      <c r="P97" s="64">
        <v>100</v>
      </c>
      <c r="Q97" s="65">
        <f t="shared" si="82"/>
        <v>0.12786069651741294</v>
      </c>
      <c r="R97" s="65">
        <f t="shared" si="83"/>
        <v>0.74941104477611942</v>
      </c>
      <c r="S97" s="64">
        <f t="shared" si="84"/>
        <v>27353.503134328359</v>
      </c>
      <c r="T97" s="66">
        <f t="shared" si="85"/>
        <v>19147.452194029851</v>
      </c>
      <c r="U97" s="61">
        <f t="shared" si="86"/>
        <v>86</v>
      </c>
      <c r="V97" s="64">
        <f t="shared" si="87"/>
        <v>502.5</v>
      </c>
      <c r="W97" s="64">
        <f t="shared" si="88"/>
        <v>35.75</v>
      </c>
      <c r="X97">
        <f t="shared" si="89"/>
        <v>-317.47536012130399</v>
      </c>
      <c r="Y97" s="64">
        <f t="shared" si="90"/>
        <v>287.91954131918118</v>
      </c>
      <c r="Z97" s="64">
        <f t="shared" si="91"/>
        <v>287.91954131918118</v>
      </c>
      <c r="AA97" s="65">
        <f t="shared" si="92"/>
        <v>0.50182993297349487</v>
      </c>
      <c r="AB97" s="65">
        <f t="shared" si="93"/>
        <v>0.45345179104477618</v>
      </c>
      <c r="AC97" s="64">
        <f t="shared" si="94"/>
        <v>47653.5355661102</v>
      </c>
      <c r="AD97" s="66">
        <f t="shared" si="95"/>
        <v>33357.474896277141</v>
      </c>
      <c r="AE97" s="64">
        <f t="shared" si="96"/>
        <v>10508.4</v>
      </c>
      <c r="AF97" s="64">
        <f t="shared" si="97"/>
        <v>22849.074896277139</v>
      </c>
      <c r="AH97" s="67">
        <f t="shared" si="98"/>
        <v>5516.9967910447767</v>
      </c>
      <c r="AI97" s="67">
        <f t="shared" si="99"/>
        <v>-39116.996791044774</v>
      </c>
      <c r="AJ97" s="67">
        <f t="shared" si="100"/>
        <v>-15116.996791044778</v>
      </c>
      <c r="AK97" s="68">
        <f t="shared" si="101"/>
        <v>-15116.996791044778</v>
      </c>
      <c r="AL97" s="68">
        <f t="shared" si="102"/>
        <v>-21116.996791044778</v>
      </c>
      <c r="AM97" s="69">
        <f t="shared" si="103"/>
        <v>-16267.921894767635</v>
      </c>
      <c r="AN97" s="69">
        <f t="shared" si="104"/>
        <v>7732.0781052323618</v>
      </c>
      <c r="AO97" s="69">
        <f t="shared" si="105"/>
        <v>7732.0781052323618</v>
      </c>
      <c r="AP97" s="69">
        <f t="shared" si="106"/>
        <v>1732.0781052323618</v>
      </c>
      <c r="AR97" s="23">
        <f t="shared" si="107"/>
        <v>66</v>
      </c>
      <c r="AS97" s="23" t="str">
        <f t="shared" si="108"/>
        <v>W183</v>
      </c>
      <c r="AT97" s="69">
        <f t="shared" si="125"/>
        <v>-5759.5218947676331</v>
      </c>
      <c r="AU97" s="69">
        <f t="shared" si="109"/>
        <v>1732.0781052323618</v>
      </c>
      <c r="AV97" t="s">
        <v>438</v>
      </c>
      <c r="AW97" t="s">
        <v>439</v>
      </c>
      <c r="AX97" s="64">
        <f t="shared" si="110"/>
        <v>-16267.921894767635</v>
      </c>
      <c r="AY97" s="64">
        <f t="shared" si="111"/>
        <v>7732.0781052323618</v>
      </c>
      <c r="AZ97" s="64">
        <f t="shared" si="112"/>
        <v>7732.0781052323618</v>
      </c>
      <c r="BA97" s="64">
        <f t="shared" si="113"/>
        <v>1732.0781052323618</v>
      </c>
      <c r="BE97" s="23">
        <v>94</v>
      </c>
      <c r="BF97" s="23" t="str">
        <f t="shared" si="114"/>
        <v>W125</v>
      </c>
      <c r="BG97" s="23" t="str">
        <f t="shared" si="115"/>
        <v>Bentonville</v>
      </c>
      <c r="BH97" s="23" t="str">
        <f t="shared" si="116"/>
        <v>AR</v>
      </c>
      <c r="BI97" s="69">
        <f t="shared" si="77"/>
        <v>2820000</v>
      </c>
      <c r="BJ97" s="69">
        <f t="shared" si="78"/>
        <v>-13315.330997387257</v>
      </c>
      <c r="BK97" s="69">
        <f t="shared" si="79"/>
        <v>-3488.5309973872572</v>
      </c>
      <c r="BL97" s="23" t="str">
        <f t="shared" si="80"/>
        <v>NO</v>
      </c>
      <c r="BM97" s="69">
        <f t="shared" si="117"/>
        <v>1642071.136982928</v>
      </c>
      <c r="BN97" s="69">
        <f t="shared" si="118"/>
        <v>-21488.530997387257</v>
      </c>
      <c r="BO97" s="69">
        <f t="shared" si="119"/>
        <v>2511.4690026127428</v>
      </c>
      <c r="BP97" s="69">
        <f t="shared" si="120"/>
        <v>2511.4690026127428</v>
      </c>
      <c r="BQ97" s="69">
        <f t="shared" si="121"/>
        <v>-3488.5309973872572</v>
      </c>
      <c r="CI97" s="23" t="str">
        <f t="shared" si="122"/>
        <v>W183</v>
      </c>
      <c r="CJ97" s="23" t="str">
        <f t="shared" si="126"/>
        <v>LT</v>
      </c>
      <c r="CK97" s="69">
        <f>G97</f>
        <v>10508.4</v>
      </c>
      <c r="CL97" s="69">
        <f t="shared" si="123"/>
        <v>10508.4</v>
      </c>
      <c r="CM97" s="69">
        <f t="shared" si="124"/>
        <v>10508.4</v>
      </c>
    </row>
    <row r="98" spans="1:91" x14ac:dyDescent="0.25">
      <c r="A98" t="s">
        <v>227</v>
      </c>
      <c r="B98" t="s">
        <v>224</v>
      </c>
      <c r="C98" t="s">
        <v>116</v>
      </c>
      <c r="D98">
        <v>2</v>
      </c>
      <c r="E98">
        <v>1200</v>
      </c>
      <c r="F98">
        <f t="shared" si="81"/>
        <v>0.97299999999999998</v>
      </c>
      <c r="G98" s="61">
        <f t="shared" si="76"/>
        <v>14011.199999999999</v>
      </c>
      <c r="H98">
        <v>219</v>
      </c>
      <c r="I98" s="62">
        <v>0.63560000000000005</v>
      </c>
      <c r="J98">
        <v>83</v>
      </c>
      <c r="K98">
        <v>556</v>
      </c>
      <c r="L98">
        <f t="shared" si="127"/>
        <v>473</v>
      </c>
      <c r="M98">
        <f t="shared" si="128"/>
        <v>136</v>
      </c>
      <c r="N98" s="63">
        <f t="shared" si="129"/>
        <v>0.33002114164904867</v>
      </c>
      <c r="O98" s="62">
        <v>0.63560000000000005</v>
      </c>
      <c r="P98" s="64">
        <v>100</v>
      </c>
      <c r="Q98" s="65">
        <f t="shared" si="82"/>
        <v>0.1287526427061311</v>
      </c>
      <c r="R98" s="65">
        <f t="shared" si="83"/>
        <v>0.74870515856236786</v>
      </c>
      <c r="S98" s="64">
        <f t="shared" si="84"/>
        <v>27327.738287526427</v>
      </c>
      <c r="T98" s="66">
        <f t="shared" si="85"/>
        <v>19129.416801268497</v>
      </c>
      <c r="U98" s="61">
        <f t="shared" si="86"/>
        <v>83</v>
      </c>
      <c r="V98" s="64">
        <f t="shared" si="87"/>
        <v>591.25</v>
      </c>
      <c r="W98" s="64">
        <f t="shared" si="88"/>
        <v>23.875</v>
      </c>
      <c r="X98">
        <f t="shared" si="89"/>
        <v>-373.54687894869852</v>
      </c>
      <c r="Y98" s="64">
        <f t="shared" si="90"/>
        <v>329.67647523376297</v>
      </c>
      <c r="Z98" s="64">
        <f t="shared" si="91"/>
        <v>329.67647523376297</v>
      </c>
      <c r="AA98" s="65">
        <f t="shared" si="92"/>
        <v>0.51721179743553991</v>
      </c>
      <c r="AB98" s="65">
        <f t="shared" si="93"/>
        <v>0.44127858350951377</v>
      </c>
      <c r="AC98" s="64">
        <f t="shared" si="94"/>
        <v>53099.896322760942</v>
      </c>
      <c r="AD98" s="66">
        <f t="shared" si="95"/>
        <v>37169.927425932656</v>
      </c>
      <c r="AE98" s="64">
        <f t="shared" si="96"/>
        <v>14011.199999999999</v>
      </c>
      <c r="AF98" s="64">
        <f t="shared" si="97"/>
        <v>23158.727425932659</v>
      </c>
      <c r="AH98" s="67">
        <f t="shared" si="98"/>
        <v>5368.889432699084</v>
      </c>
      <c r="AI98" s="67">
        <f t="shared" si="99"/>
        <v>-38968.889432699085</v>
      </c>
      <c r="AJ98" s="67">
        <f t="shared" si="100"/>
        <v>-14968.889432699085</v>
      </c>
      <c r="AK98" s="68">
        <f t="shared" si="101"/>
        <v>-14968.889432699085</v>
      </c>
      <c r="AL98" s="68">
        <f t="shared" si="102"/>
        <v>-20968.889432699085</v>
      </c>
      <c r="AM98" s="69">
        <f t="shared" si="103"/>
        <v>-15810.162006766426</v>
      </c>
      <c r="AN98" s="69">
        <f t="shared" si="104"/>
        <v>8189.8379932335738</v>
      </c>
      <c r="AO98" s="69">
        <f t="shared" si="105"/>
        <v>8189.8379932335738</v>
      </c>
      <c r="AP98" s="69">
        <f t="shared" si="106"/>
        <v>2189.8379932335738</v>
      </c>
      <c r="AR98" s="23">
        <f t="shared" si="107"/>
        <v>64</v>
      </c>
      <c r="AS98" s="23" t="str">
        <f t="shared" si="108"/>
        <v>W184</v>
      </c>
      <c r="AT98" s="69">
        <f t="shared" si="125"/>
        <v>-1798.9620067664291</v>
      </c>
      <c r="AU98" s="69">
        <f t="shared" si="109"/>
        <v>2189.8379932335738</v>
      </c>
      <c r="AV98" t="s">
        <v>438</v>
      </c>
      <c r="AW98" t="s">
        <v>439</v>
      </c>
      <c r="AX98" s="64">
        <f t="shared" si="110"/>
        <v>-15810.162006766426</v>
      </c>
      <c r="AY98" s="64">
        <f t="shared" si="111"/>
        <v>8189.8379932335738</v>
      </c>
      <c r="AZ98" s="64">
        <f t="shared" si="112"/>
        <v>8189.8379932335738</v>
      </c>
      <c r="BA98" s="64">
        <f t="shared" si="113"/>
        <v>2189.8379932335738</v>
      </c>
      <c r="BE98" s="23">
        <v>95</v>
      </c>
      <c r="BF98" s="23" t="str">
        <f t="shared" si="114"/>
        <v>W138</v>
      </c>
      <c r="BG98" s="23" t="str">
        <f t="shared" si="115"/>
        <v>Denver</v>
      </c>
      <c r="BH98" s="23" t="str">
        <f t="shared" si="116"/>
        <v>CO</v>
      </c>
      <c r="BI98" s="69">
        <f t="shared" si="77"/>
        <v>2850000</v>
      </c>
      <c r="BJ98" s="69">
        <f t="shared" si="78"/>
        <v>-4048.1789231197108</v>
      </c>
      <c r="BK98" s="69">
        <f t="shared" si="79"/>
        <v>-3562.1789231197108</v>
      </c>
      <c r="BL98" s="23" t="str">
        <f t="shared" si="80"/>
        <v>NO</v>
      </c>
      <c r="BM98" s="69">
        <f t="shared" si="117"/>
        <v>1638022.9580598082</v>
      </c>
      <c r="BN98" s="69">
        <f t="shared" si="118"/>
        <v>-21562.178923119711</v>
      </c>
      <c r="BO98" s="69">
        <f t="shared" si="119"/>
        <v>2437.8210768802892</v>
      </c>
      <c r="BP98" s="69">
        <f t="shared" si="120"/>
        <v>2437.8210768802892</v>
      </c>
      <c r="BQ98" s="69">
        <f t="shared" si="121"/>
        <v>-3562.1789231197108</v>
      </c>
      <c r="CI98" s="23" t="str">
        <f t="shared" si="122"/>
        <v>W184</v>
      </c>
      <c r="CJ98" s="23" t="str">
        <f t="shared" si="126"/>
        <v>LT</v>
      </c>
      <c r="CK98" s="69">
        <f>G98</f>
        <v>14011.199999999999</v>
      </c>
      <c r="CL98" s="69">
        <f t="shared" si="123"/>
        <v>14011.199999999999</v>
      </c>
      <c r="CM98" s="69">
        <f t="shared" si="124"/>
        <v>14011.199999999999</v>
      </c>
    </row>
    <row r="99" spans="1:91" x14ac:dyDescent="0.25">
      <c r="A99" t="s">
        <v>228</v>
      </c>
      <c r="B99" t="s">
        <v>229</v>
      </c>
      <c r="C99" t="s">
        <v>107</v>
      </c>
      <c r="D99">
        <v>1</v>
      </c>
      <c r="E99">
        <v>1100</v>
      </c>
      <c r="F99">
        <f t="shared" si="81"/>
        <v>0.97299999999999998</v>
      </c>
      <c r="G99" s="61">
        <f t="shared" si="76"/>
        <v>12843.6</v>
      </c>
      <c r="H99">
        <v>220</v>
      </c>
      <c r="I99" s="62">
        <v>0.43009999999999998</v>
      </c>
      <c r="J99">
        <v>84</v>
      </c>
      <c r="K99">
        <v>301</v>
      </c>
      <c r="L99">
        <f t="shared" si="127"/>
        <v>217</v>
      </c>
      <c r="M99">
        <f t="shared" si="128"/>
        <v>136</v>
      </c>
      <c r="N99" s="63">
        <f t="shared" si="129"/>
        <v>0.60138248847926268</v>
      </c>
      <c r="O99" s="62">
        <v>0.43009999999999998</v>
      </c>
      <c r="P99" s="64">
        <v>100</v>
      </c>
      <c r="Q99" s="65">
        <f t="shared" si="82"/>
        <v>0.15898617511520738</v>
      </c>
      <c r="R99" s="65">
        <f t="shared" si="83"/>
        <v>0.72477834101382488</v>
      </c>
      <c r="S99" s="64">
        <f t="shared" si="84"/>
        <v>26454.409447004608</v>
      </c>
      <c r="T99" s="66">
        <f t="shared" si="85"/>
        <v>18518.086612903226</v>
      </c>
      <c r="U99" s="61">
        <f t="shared" si="86"/>
        <v>84</v>
      </c>
      <c r="V99" s="64">
        <f t="shared" si="87"/>
        <v>271.25</v>
      </c>
      <c r="W99" s="64">
        <f t="shared" si="88"/>
        <v>56.875</v>
      </c>
      <c r="X99">
        <f t="shared" si="89"/>
        <v>-171.37351528936063</v>
      </c>
      <c r="Y99" s="64">
        <f t="shared" si="90"/>
        <v>174.20781210513016</v>
      </c>
      <c r="Z99" s="64">
        <f t="shared" si="91"/>
        <v>174.20781210513016</v>
      </c>
      <c r="AA99" s="65">
        <f t="shared" si="92"/>
        <v>0.43256336259955819</v>
      </c>
      <c r="AB99" s="65">
        <f t="shared" si="93"/>
        <v>0.50826935483870961</v>
      </c>
      <c r="AC99" s="64">
        <f t="shared" si="94"/>
        <v>32318.739677286241</v>
      </c>
      <c r="AD99" s="66">
        <f t="shared" si="95"/>
        <v>22623.117774100367</v>
      </c>
      <c r="AE99" s="64">
        <f t="shared" si="96"/>
        <v>12843.6</v>
      </c>
      <c r="AF99" s="64">
        <f t="shared" si="97"/>
        <v>9779.5177741003663</v>
      </c>
      <c r="AH99" s="67">
        <f t="shared" si="98"/>
        <v>6183.9438172043001</v>
      </c>
      <c r="AI99" s="67">
        <f t="shared" si="99"/>
        <v>-39783.943817204301</v>
      </c>
      <c r="AJ99" s="67">
        <f t="shared" si="100"/>
        <v>-15783.943817204301</v>
      </c>
      <c r="AK99" s="68">
        <f t="shared" si="101"/>
        <v>-15783.943817204301</v>
      </c>
      <c r="AL99" s="68">
        <f t="shared" si="102"/>
        <v>-21783.943817204301</v>
      </c>
      <c r="AM99" s="69">
        <f t="shared" si="103"/>
        <v>-30004.426043103937</v>
      </c>
      <c r="AN99" s="69">
        <f t="shared" si="104"/>
        <v>-6004.4260431039347</v>
      </c>
      <c r="AO99" s="69">
        <f t="shared" si="105"/>
        <v>-6004.4260431039347</v>
      </c>
      <c r="AP99" s="69">
        <f t="shared" si="106"/>
        <v>-12004.426043103935</v>
      </c>
      <c r="AR99" s="23">
        <f t="shared" si="107"/>
        <v>164</v>
      </c>
      <c r="AS99" s="23" t="str">
        <f t="shared" si="108"/>
        <v>W185</v>
      </c>
      <c r="AT99" s="69">
        <f t="shared" si="125"/>
        <v>-17160.826043103934</v>
      </c>
      <c r="AU99" s="69">
        <f t="shared" si="109"/>
        <v>-12004.426043103935</v>
      </c>
      <c r="AV99" t="s">
        <v>442</v>
      </c>
      <c r="AW99" t="s">
        <v>429</v>
      </c>
      <c r="AX99" s="64">
        <f t="shared" si="110"/>
        <v>-30004.426043103937</v>
      </c>
      <c r="AY99" s="64">
        <f t="shared" si="111"/>
        <v>-6004.4260431039347</v>
      </c>
      <c r="AZ99" s="64">
        <f t="shared" si="112"/>
        <v>-6004.4260431039347</v>
      </c>
      <c r="BA99" s="64">
        <f t="shared" si="113"/>
        <v>-12004.426043103935</v>
      </c>
      <c r="BE99" s="23">
        <v>96</v>
      </c>
      <c r="BF99" s="23" t="str">
        <f t="shared" si="114"/>
        <v>W197</v>
      </c>
      <c r="BG99" s="23" t="str">
        <f t="shared" si="115"/>
        <v>San Diego</v>
      </c>
      <c r="BH99" s="23" t="str">
        <f t="shared" si="116"/>
        <v>CA</v>
      </c>
      <c r="BI99" s="69">
        <f t="shared" si="77"/>
        <v>2880000</v>
      </c>
      <c r="BJ99" s="69">
        <f t="shared" si="78"/>
        <v>-1106.6117683345001</v>
      </c>
      <c r="BK99" s="69">
        <f t="shared" si="79"/>
        <v>-4123.4117683344994</v>
      </c>
      <c r="BL99" s="23" t="str">
        <f t="shared" si="80"/>
        <v>NO</v>
      </c>
      <c r="BM99" s="69">
        <f t="shared" si="117"/>
        <v>1636916.3462914738</v>
      </c>
      <c r="BN99" s="69">
        <f t="shared" si="118"/>
        <v>-22123.411768334499</v>
      </c>
      <c r="BO99" s="69">
        <f t="shared" si="119"/>
        <v>1876.5882316655006</v>
      </c>
      <c r="BP99" s="69">
        <f t="shared" si="120"/>
        <v>1876.5882316655006</v>
      </c>
      <c r="BQ99" s="69">
        <f t="shared" si="121"/>
        <v>-4123.4117683344994</v>
      </c>
      <c r="CI99" s="23" t="str">
        <f t="shared" si="122"/>
        <v>W185</v>
      </c>
      <c r="CJ99" s="23" t="str">
        <f t="shared" si="126"/>
        <v>LT</v>
      </c>
      <c r="CK99" s="69">
        <f>G99</f>
        <v>12843.6</v>
      </c>
      <c r="CL99" s="69">
        <f t="shared" si="123"/>
        <v>12843.6</v>
      </c>
      <c r="CM99" s="69">
        <f t="shared" si="124"/>
        <v>12843.6</v>
      </c>
    </row>
    <row r="100" spans="1:91" x14ac:dyDescent="0.25">
      <c r="A100" t="s">
        <v>230</v>
      </c>
      <c r="B100" t="s">
        <v>229</v>
      </c>
      <c r="C100" t="s">
        <v>107</v>
      </c>
      <c r="D100">
        <v>2</v>
      </c>
      <c r="E100">
        <v>1400</v>
      </c>
      <c r="F100">
        <f t="shared" si="81"/>
        <v>0.97299999999999998</v>
      </c>
      <c r="G100" s="61">
        <f t="shared" si="76"/>
        <v>16346.4</v>
      </c>
      <c r="H100">
        <v>481</v>
      </c>
      <c r="I100" s="62">
        <v>0.38080000000000003</v>
      </c>
      <c r="J100">
        <v>134</v>
      </c>
      <c r="K100">
        <v>568</v>
      </c>
      <c r="L100">
        <f t="shared" si="127"/>
        <v>434</v>
      </c>
      <c r="M100">
        <f t="shared" si="128"/>
        <v>347</v>
      </c>
      <c r="N100" s="63">
        <f t="shared" si="129"/>
        <v>0.73963133640553003</v>
      </c>
      <c r="O100" s="62">
        <v>0.38080000000000003</v>
      </c>
      <c r="P100" s="64">
        <v>100</v>
      </c>
      <c r="Q100" s="65">
        <f t="shared" si="82"/>
        <v>3.7327188940092168E-2</v>
      </c>
      <c r="R100" s="65">
        <f t="shared" si="83"/>
        <v>0.82105926267281104</v>
      </c>
      <c r="S100" s="64">
        <f t="shared" si="84"/>
        <v>29968.663087557605</v>
      </c>
      <c r="T100" s="66">
        <f t="shared" si="85"/>
        <v>20978.064161290324</v>
      </c>
      <c r="U100" s="61">
        <f t="shared" si="86"/>
        <v>134</v>
      </c>
      <c r="V100" s="64">
        <f t="shared" si="87"/>
        <v>542.5</v>
      </c>
      <c r="W100" s="64">
        <f t="shared" si="88"/>
        <v>79.75</v>
      </c>
      <c r="X100">
        <f t="shared" si="89"/>
        <v>-342.74703057872125</v>
      </c>
      <c r="Y100" s="64">
        <f t="shared" si="90"/>
        <v>331.41562421026032</v>
      </c>
      <c r="Z100" s="64">
        <f t="shared" si="91"/>
        <v>331.41562421026032</v>
      </c>
      <c r="AA100" s="65">
        <f t="shared" si="92"/>
        <v>0.46389976812951211</v>
      </c>
      <c r="AB100" s="65">
        <f t="shared" si="93"/>
        <v>0.48346972350230416</v>
      </c>
      <c r="AC100" s="64">
        <f t="shared" si="94"/>
        <v>58483.738373466505</v>
      </c>
      <c r="AD100" s="66">
        <f t="shared" si="95"/>
        <v>40938.616861426548</v>
      </c>
      <c r="AE100" s="64">
        <f t="shared" si="96"/>
        <v>16346.4</v>
      </c>
      <c r="AF100" s="64">
        <f t="shared" si="97"/>
        <v>24592.216861426547</v>
      </c>
      <c r="AH100" s="67">
        <f t="shared" si="98"/>
        <v>5882.214969278034</v>
      </c>
      <c r="AI100" s="67">
        <f t="shared" si="99"/>
        <v>-39482.214969278037</v>
      </c>
      <c r="AJ100" s="67">
        <f t="shared" si="100"/>
        <v>-15482.214969278033</v>
      </c>
      <c r="AK100" s="68">
        <f t="shared" si="101"/>
        <v>-15482.214969278033</v>
      </c>
      <c r="AL100" s="68">
        <f t="shared" si="102"/>
        <v>-21482.214969278033</v>
      </c>
      <c r="AM100" s="69">
        <f t="shared" si="103"/>
        <v>-14889.99810785149</v>
      </c>
      <c r="AN100" s="69">
        <f t="shared" si="104"/>
        <v>9110.0018921485134</v>
      </c>
      <c r="AO100" s="69">
        <f t="shared" si="105"/>
        <v>9110.0018921485134</v>
      </c>
      <c r="AP100" s="69">
        <f t="shared" si="106"/>
        <v>3110.0018921485134</v>
      </c>
      <c r="AR100" s="23">
        <f t="shared" si="107"/>
        <v>59</v>
      </c>
      <c r="AS100" s="23" t="str">
        <f t="shared" si="108"/>
        <v>W186</v>
      </c>
      <c r="AT100" s="69">
        <f t="shared" si="125"/>
        <v>1456.4018921485113</v>
      </c>
      <c r="AU100" s="69">
        <f t="shared" si="109"/>
        <v>3110.0018921485134</v>
      </c>
      <c r="AV100" t="s">
        <v>442</v>
      </c>
      <c r="AW100" t="s">
        <v>429</v>
      </c>
      <c r="AX100" s="64">
        <f t="shared" si="110"/>
        <v>-14889.99810785149</v>
      </c>
      <c r="AY100" s="64">
        <f t="shared" si="111"/>
        <v>9110.0018921485134</v>
      </c>
      <c r="AZ100" s="64">
        <f t="shared" si="112"/>
        <v>9110.0018921485134</v>
      </c>
      <c r="BA100" s="64">
        <f t="shared" si="113"/>
        <v>3110.0018921485134</v>
      </c>
      <c r="BE100" s="23">
        <v>97</v>
      </c>
      <c r="BF100" s="23" t="str">
        <f t="shared" si="114"/>
        <v>W236</v>
      </c>
      <c r="BG100" s="23" t="str">
        <f t="shared" si="115"/>
        <v>Charleston</v>
      </c>
      <c r="BH100" s="23" t="str">
        <f t="shared" si="116"/>
        <v>SC</v>
      </c>
      <c r="BI100" s="69">
        <f t="shared" si="77"/>
        <v>2910000</v>
      </c>
      <c r="BJ100" s="69">
        <f t="shared" si="78"/>
        <v>1166.1020533333358</v>
      </c>
      <c r="BK100" s="69">
        <f t="shared" si="79"/>
        <v>-4127.5179466666632</v>
      </c>
      <c r="BL100" s="23" t="str">
        <f t="shared" si="80"/>
        <v>NO</v>
      </c>
      <c r="BM100" s="69">
        <f t="shared" si="117"/>
        <v>1638082.4483448071</v>
      </c>
      <c r="BN100" s="69">
        <f t="shared" si="118"/>
        <v>-22127.517946666663</v>
      </c>
      <c r="BO100" s="69">
        <f t="shared" si="119"/>
        <v>1872.4820533333368</v>
      </c>
      <c r="BP100" s="69">
        <f t="shared" si="120"/>
        <v>1872.4820533333368</v>
      </c>
      <c r="BQ100" s="69">
        <f t="shared" si="121"/>
        <v>-4127.5179466666632</v>
      </c>
      <c r="CI100" s="23" t="str">
        <f t="shared" si="122"/>
        <v>W186</v>
      </c>
      <c r="CJ100" s="23" t="str">
        <f t="shared" si="126"/>
        <v>LT</v>
      </c>
      <c r="CK100" s="69">
        <f>G100</f>
        <v>16346.4</v>
      </c>
      <c r="CL100" s="69">
        <f t="shared" si="123"/>
        <v>16346.4</v>
      </c>
      <c r="CM100" s="69">
        <f t="shared" si="124"/>
        <v>16346.4</v>
      </c>
    </row>
    <row r="101" spans="1:91" x14ac:dyDescent="0.25">
      <c r="A101" t="s">
        <v>231</v>
      </c>
      <c r="B101" t="s">
        <v>229</v>
      </c>
      <c r="C101" t="s">
        <v>116</v>
      </c>
      <c r="D101">
        <v>1</v>
      </c>
      <c r="E101">
        <v>1300</v>
      </c>
      <c r="F101">
        <f t="shared" si="81"/>
        <v>0.97299999999999998</v>
      </c>
      <c r="G101" s="61">
        <f t="shared" si="76"/>
        <v>15178.8</v>
      </c>
      <c r="H101">
        <v>280</v>
      </c>
      <c r="I101" s="62">
        <v>0.45750000000000002</v>
      </c>
      <c r="J101">
        <v>109</v>
      </c>
      <c r="K101">
        <v>615</v>
      </c>
      <c r="L101">
        <f t="shared" si="127"/>
        <v>506</v>
      </c>
      <c r="M101">
        <f t="shared" si="128"/>
        <v>171</v>
      </c>
      <c r="N101" s="63">
        <f t="shared" si="129"/>
        <v>0.37035573122529653</v>
      </c>
      <c r="O101" s="62">
        <v>0.45750000000000002</v>
      </c>
      <c r="P101" s="64">
        <v>100</v>
      </c>
      <c r="Q101" s="65">
        <f t="shared" si="82"/>
        <v>8.5770750988142297E-2</v>
      </c>
      <c r="R101" s="65">
        <f t="shared" si="83"/>
        <v>0.78272102766798424</v>
      </c>
      <c r="S101" s="64">
        <f t="shared" si="84"/>
        <v>28569.317509881424</v>
      </c>
      <c r="T101" s="66">
        <f t="shared" si="85"/>
        <v>19998.522256916996</v>
      </c>
      <c r="U101" s="61">
        <f t="shared" si="86"/>
        <v>109</v>
      </c>
      <c r="V101" s="64">
        <f t="shared" si="87"/>
        <v>632.5</v>
      </c>
      <c r="W101" s="64">
        <f t="shared" si="88"/>
        <v>45.75</v>
      </c>
      <c r="X101">
        <f t="shared" si="89"/>
        <v>-399.60828910791002</v>
      </c>
      <c r="Y101" s="64">
        <f t="shared" si="90"/>
        <v>362.78181071518827</v>
      </c>
      <c r="Z101" s="64">
        <f t="shared" si="91"/>
        <v>362.78181071518827</v>
      </c>
      <c r="AA101" s="65">
        <f t="shared" si="92"/>
        <v>0.50123606437183921</v>
      </c>
      <c r="AB101" s="65">
        <f t="shared" si="93"/>
        <v>0.45392177865612648</v>
      </c>
      <c r="AC101" s="64">
        <f t="shared" si="94"/>
        <v>60106.216146133891</v>
      </c>
      <c r="AD101" s="66">
        <f t="shared" si="95"/>
        <v>42074.351302293719</v>
      </c>
      <c r="AE101" s="64">
        <f t="shared" si="96"/>
        <v>15178.8</v>
      </c>
      <c r="AF101" s="64">
        <f t="shared" si="97"/>
        <v>26895.551302293719</v>
      </c>
      <c r="AH101" s="67">
        <f t="shared" si="98"/>
        <v>5522.7149736495394</v>
      </c>
      <c r="AI101" s="67">
        <f t="shared" si="99"/>
        <v>-39122.714973649541</v>
      </c>
      <c r="AJ101" s="67">
        <f t="shared" si="100"/>
        <v>-15122.714973649539</v>
      </c>
      <c r="AK101" s="68">
        <f t="shared" si="101"/>
        <v>-15122.714973649539</v>
      </c>
      <c r="AL101" s="68">
        <f t="shared" si="102"/>
        <v>-21122.714973649541</v>
      </c>
      <c r="AM101" s="69">
        <f t="shared" si="103"/>
        <v>-12227.163671355822</v>
      </c>
      <c r="AN101" s="69">
        <f t="shared" si="104"/>
        <v>11772.83632864418</v>
      </c>
      <c r="AO101" s="69">
        <f t="shared" si="105"/>
        <v>11772.83632864418</v>
      </c>
      <c r="AP101" s="69">
        <f t="shared" si="106"/>
        <v>5772.8363286441781</v>
      </c>
      <c r="AR101" s="23">
        <f t="shared" si="107"/>
        <v>42</v>
      </c>
      <c r="AS101" s="23" t="str">
        <f t="shared" si="108"/>
        <v>W187</v>
      </c>
      <c r="AT101" s="69">
        <f t="shared" si="125"/>
        <v>2951.6363286441774</v>
      </c>
      <c r="AU101" s="69">
        <f t="shared" si="109"/>
        <v>5772.8363286441781</v>
      </c>
      <c r="AV101" t="s">
        <v>442</v>
      </c>
      <c r="AW101" t="s">
        <v>429</v>
      </c>
      <c r="AX101" s="64">
        <f t="shared" si="110"/>
        <v>-12227.163671355822</v>
      </c>
      <c r="AY101" s="64">
        <f t="shared" si="111"/>
        <v>11772.83632864418</v>
      </c>
      <c r="AZ101" s="64">
        <f t="shared" si="112"/>
        <v>11772.83632864418</v>
      </c>
      <c r="BA101" s="64">
        <f t="shared" si="113"/>
        <v>5772.8363286441781</v>
      </c>
      <c r="BE101" s="23">
        <v>98</v>
      </c>
      <c r="BF101" s="23" t="str">
        <f t="shared" si="114"/>
        <v>W22</v>
      </c>
      <c r="BG101" s="23" t="str">
        <f t="shared" si="115"/>
        <v>Chicago</v>
      </c>
      <c r="BH101" s="23" t="str">
        <f t="shared" si="116"/>
        <v>IL</v>
      </c>
      <c r="BI101" s="69">
        <f t="shared" si="77"/>
        <v>2940000</v>
      </c>
      <c r="BJ101" s="69">
        <f t="shared" si="78"/>
        <v>9296.2490902766222</v>
      </c>
      <c r="BK101" s="69">
        <f t="shared" si="79"/>
        <v>-4228.9509097233786</v>
      </c>
      <c r="BL101" s="23" t="str">
        <f t="shared" si="80"/>
        <v>NO</v>
      </c>
      <c r="BM101" s="69">
        <f t="shared" si="117"/>
        <v>1647378.6974350838</v>
      </c>
      <c r="BN101" s="69">
        <f t="shared" si="118"/>
        <v>-22228.950909723379</v>
      </c>
      <c r="BO101" s="69">
        <f t="shared" si="119"/>
        <v>1771.0490902766214</v>
      </c>
      <c r="BP101" s="69">
        <f t="shared" si="120"/>
        <v>1771.0490902766214</v>
      </c>
      <c r="BQ101" s="69">
        <f t="shared" si="121"/>
        <v>-4228.9509097233786</v>
      </c>
      <c r="CI101" s="23" t="str">
        <f t="shared" si="122"/>
        <v>W187</v>
      </c>
      <c r="CJ101" s="23" t="str">
        <f t="shared" si="126"/>
        <v>LT</v>
      </c>
      <c r="CK101" s="69">
        <f>G101</f>
        <v>15178.8</v>
      </c>
      <c r="CL101" s="69">
        <f t="shared" si="123"/>
        <v>15178.8</v>
      </c>
      <c r="CM101" s="69">
        <f t="shared" si="124"/>
        <v>15178.8</v>
      </c>
    </row>
    <row r="102" spans="1:91" x14ac:dyDescent="0.25">
      <c r="A102" t="s">
        <v>232</v>
      </c>
      <c r="B102" t="s">
        <v>229</v>
      </c>
      <c r="C102" t="s">
        <v>116</v>
      </c>
      <c r="D102">
        <v>2</v>
      </c>
      <c r="E102">
        <v>1900</v>
      </c>
      <c r="F102">
        <f t="shared" si="81"/>
        <v>0.97299999999999998</v>
      </c>
      <c r="G102" s="61">
        <f t="shared" si="76"/>
        <v>22184.399999999998</v>
      </c>
      <c r="H102">
        <v>568</v>
      </c>
      <c r="I102" s="62">
        <v>0.189</v>
      </c>
      <c r="J102">
        <v>227</v>
      </c>
      <c r="K102">
        <v>861</v>
      </c>
      <c r="L102">
        <f t="shared" si="127"/>
        <v>634</v>
      </c>
      <c r="M102">
        <f t="shared" si="128"/>
        <v>341</v>
      </c>
      <c r="N102" s="63">
        <f t="shared" si="129"/>
        <v>0.53028391167192435</v>
      </c>
      <c r="O102" s="62">
        <v>0.189</v>
      </c>
      <c r="P102" s="64">
        <v>100</v>
      </c>
      <c r="Q102" s="65">
        <f t="shared" si="82"/>
        <v>-6.0252365930599378E-2</v>
      </c>
      <c r="R102" s="65">
        <f t="shared" si="83"/>
        <v>0.89828372239747634</v>
      </c>
      <c r="S102" s="64">
        <f t="shared" si="84"/>
        <v>32787.355867507889</v>
      </c>
      <c r="T102" s="66">
        <f t="shared" si="85"/>
        <v>22951.149107255522</v>
      </c>
      <c r="U102" s="61">
        <f t="shared" si="86"/>
        <v>227</v>
      </c>
      <c r="V102" s="64">
        <f t="shared" si="87"/>
        <v>792.5</v>
      </c>
      <c r="W102" s="64">
        <f t="shared" si="88"/>
        <v>147.75</v>
      </c>
      <c r="X102">
        <f t="shared" si="89"/>
        <v>-500.694970937579</v>
      </c>
      <c r="Y102" s="64">
        <f t="shared" si="90"/>
        <v>499.76614227950472</v>
      </c>
      <c r="Z102" s="64">
        <f t="shared" si="91"/>
        <v>499.76614227950472</v>
      </c>
      <c r="AA102" s="65">
        <f t="shared" si="92"/>
        <v>0.44418440666183562</v>
      </c>
      <c r="AB102" s="65">
        <f t="shared" si="93"/>
        <v>0.49907246056782334</v>
      </c>
      <c r="AC102" s="64">
        <f t="shared" si="94"/>
        <v>91038.124192611285</v>
      </c>
      <c r="AD102" s="66">
        <f t="shared" si="95"/>
        <v>63726.686934827892</v>
      </c>
      <c r="AE102" s="64">
        <f t="shared" si="96"/>
        <v>22184.399999999998</v>
      </c>
      <c r="AF102" s="64">
        <f t="shared" si="97"/>
        <v>41542.286934827891</v>
      </c>
      <c r="AH102" s="67">
        <f t="shared" si="98"/>
        <v>6072.0482702418503</v>
      </c>
      <c r="AI102" s="67">
        <f t="shared" si="99"/>
        <v>-39672.048270241852</v>
      </c>
      <c r="AJ102" s="67">
        <f t="shared" si="100"/>
        <v>-15672.04827024185</v>
      </c>
      <c r="AK102" s="68">
        <f t="shared" si="101"/>
        <v>-15672.04827024185</v>
      </c>
      <c r="AL102" s="68">
        <f t="shared" si="102"/>
        <v>-21672.048270241852</v>
      </c>
      <c r="AM102" s="69">
        <f t="shared" si="103"/>
        <v>1870.2386645860388</v>
      </c>
      <c r="AN102" s="69">
        <f t="shared" si="104"/>
        <v>25870.238664586039</v>
      </c>
      <c r="AO102" s="69">
        <f t="shared" si="105"/>
        <v>25870.238664586039</v>
      </c>
      <c r="AP102" s="69">
        <f t="shared" si="106"/>
        <v>19870.238664586039</v>
      </c>
      <c r="AR102" s="23">
        <f t="shared" si="107"/>
        <v>20</v>
      </c>
      <c r="AS102" s="23" t="str">
        <f t="shared" si="108"/>
        <v>W188</v>
      </c>
      <c r="AT102" s="69">
        <f t="shared" si="125"/>
        <v>24054.63866458604</v>
      </c>
      <c r="AU102" s="69">
        <f t="shared" si="109"/>
        <v>19870.238664586039</v>
      </c>
      <c r="AV102" t="s">
        <v>442</v>
      </c>
      <c r="AW102" t="s">
        <v>429</v>
      </c>
      <c r="AX102" s="64">
        <f t="shared" si="110"/>
        <v>1870.2386645860388</v>
      </c>
      <c r="AY102" s="64">
        <f t="shared" si="111"/>
        <v>25870.238664586039</v>
      </c>
      <c r="AZ102" s="64">
        <f t="shared" si="112"/>
        <v>25870.238664586039</v>
      </c>
      <c r="BA102" s="64">
        <f t="shared" si="113"/>
        <v>19870.238664586039</v>
      </c>
      <c r="BE102" s="23">
        <v>99</v>
      </c>
      <c r="BF102" s="23" t="str">
        <f t="shared" si="114"/>
        <v>W170</v>
      </c>
      <c r="BG102" s="23" t="str">
        <f t="shared" si="115"/>
        <v>Omaha</v>
      </c>
      <c r="BH102" s="23" t="str">
        <f t="shared" si="116"/>
        <v>NE</v>
      </c>
      <c r="BI102" s="69">
        <f t="shared" si="77"/>
        <v>2970000</v>
      </c>
      <c r="BJ102" s="69">
        <f t="shared" si="78"/>
        <v>-6079.1550535127681</v>
      </c>
      <c r="BK102" s="69">
        <f t="shared" si="79"/>
        <v>-4425.5550535127695</v>
      </c>
      <c r="BL102" s="23" t="str">
        <f t="shared" si="80"/>
        <v>NO</v>
      </c>
      <c r="BM102" s="69">
        <f t="shared" si="117"/>
        <v>1641299.5423815711</v>
      </c>
      <c r="BN102" s="69">
        <f t="shared" si="118"/>
        <v>-22425.55505351277</v>
      </c>
      <c r="BO102" s="69">
        <f t="shared" si="119"/>
        <v>1574.4449464872305</v>
      </c>
      <c r="BP102" s="69">
        <f t="shared" si="120"/>
        <v>1574.4449464872305</v>
      </c>
      <c r="BQ102" s="69">
        <f t="shared" si="121"/>
        <v>-4425.5550535127695</v>
      </c>
      <c r="CI102" s="23" t="str">
        <f t="shared" si="122"/>
        <v>W188</v>
      </c>
      <c r="CJ102" s="23" t="str">
        <f t="shared" si="126"/>
        <v>LT</v>
      </c>
      <c r="CK102" s="69">
        <f>G102</f>
        <v>22184.399999999998</v>
      </c>
      <c r="CL102" s="69">
        <f t="shared" si="123"/>
        <v>22184.399999999998</v>
      </c>
      <c r="CM102" s="69">
        <f t="shared" si="124"/>
        <v>22184.399999999998</v>
      </c>
    </row>
    <row r="103" spans="1:91" x14ac:dyDescent="0.25">
      <c r="A103" t="s">
        <v>233</v>
      </c>
      <c r="B103" t="s">
        <v>234</v>
      </c>
      <c r="C103" t="s">
        <v>107</v>
      </c>
      <c r="D103">
        <v>1</v>
      </c>
      <c r="E103">
        <v>900</v>
      </c>
      <c r="F103">
        <f t="shared" si="81"/>
        <v>0.97299999999999998</v>
      </c>
      <c r="G103" s="61">
        <f t="shared" si="76"/>
        <v>10508.4</v>
      </c>
      <c r="H103">
        <v>318</v>
      </c>
      <c r="I103" s="62">
        <v>0.29039999999999999</v>
      </c>
      <c r="J103">
        <v>176</v>
      </c>
      <c r="K103">
        <v>440</v>
      </c>
      <c r="L103">
        <f t="shared" si="127"/>
        <v>264</v>
      </c>
      <c r="M103">
        <f t="shared" si="128"/>
        <v>142</v>
      </c>
      <c r="N103" s="63">
        <f t="shared" si="129"/>
        <v>0.53030303030303039</v>
      </c>
      <c r="O103" s="62">
        <v>0.29039999999999999</v>
      </c>
      <c r="P103" s="64">
        <v>100</v>
      </c>
      <c r="Q103" s="65">
        <f t="shared" si="82"/>
        <v>-0.13030303030303031</v>
      </c>
      <c r="R103" s="65">
        <f t="shared" si="83"/>
        <v>0.95372181818181823</v>
      </c>
      <c r="S103" s="64">
        <f t="shared" si="84"/>
        <v>34810.846363636367</v>
      </c>
      <c r="T103" s="66">
        <f t="shared" si="85"/>
        <v>24367.592454545455</v>
      </c>
      <c r="U103" s="61">
        <f t="shared" si="86"/>
        <v>176</v>
      </c>
      <c r="V103" s="64">
        <f t="shared" si="87"/>
        <v>330</v>
      </c>
      <c r="W103" s="64">
        <f t="shared" si="88"/>
        <v>143</v>
      </c>
      <c r="X103">
        <f t="shared" si="89"/>
        <v>-208.49128127369218</v>
      </c>
      <c r="Y103" s="64">
        <f t="shared" si="90"/>
        <v>248.84268385140257</v>
      </c>
      <c r="Z103" s="64">
        <f t="shared" si="91"/>
        <v>248.84268385140257</v>
      </c>
      <c r="AA103" s="65">
        <f t="shared" si="92"/>
        <v>0.32073540561031083</v>
      </c>
      <c r="AB103" s="65">
        <f t="shared" si="93"/>
        <v>0.59677000000000002</v>
      </c>
      <c r="AC103" s="64">
        <f t="shared" si="94"/>
        <v>54203.174681330551</v>
      </c>
      <c r="AD103" s="66">
        <f t="shared" si="95"/>
        <v>37942.222276931381</v>
      </c>
      <c r="AE103" s="64">
        <f t="shared" si="96"/>
        <v>10508.4</v>
      </c>
      <c r="AF103" s="64">
        <f t="shared" si="97"/>
        <v>27433.82227693138</v>
      </c>
      <c r="AH103" s="67">
        <f t="shared" si="98"/>
        <v>7260.7016666666668</v>
      </c>
      <c r="AI103" s="67">
        <f t="shared" si="99"/>
        <v>-40860.701666666668</v>
      </c>
      <c r="AJ103" s="67">
        <f t="shared" si="100"/>
        <v>-16860.701666666668</v>
      </c>
      <c r="AK103" s="68">
        <f t="shared" si="101"/>
        <v>-16860.701666666668</v>
      </c>
      <c r="AL103" s="68">
        <f t="shared" si="102"/>
        <v>-22860.701666666668</v>
      </c>
      <c r="AM103" s="69">
        <f t="shared" si="103"/>
        <v>-13426.879389735288</v>
      </c>
      <c r="AN103" s="69">
        <f t="shared" si="104"/>
        <v>10573.120610264712</v>
      </c>
      <c r="AO103" s="69">
        <f t="shared" si="105"/>
        <v>10573.120610264712</v>
      </c>
      <c r="AP103" s="69">
        <f t="shared" si="106"/>
        <v>4573.120610264712</v>
      </c>
      <c r="AR103" s="23">
        <f t="shared" si="107"/>
        <v>50</v>
      </c>
      <c r="AS103" s="23" t="str">
        <f t="shared" si="108"/>
        <v>W189</v>
      </c>
      <c r="AT103" s="69">
        <f t="shared" si="125"/>
        <v>-2918.4793897352865</v>
      </c>
      <c r="AU103" s="69">
        <f t="shared" si="109"/>
        <v>4573.120610264712</v>
      </c>
      <c r="AV103" t="s">
        <v>442</v>
      </c>
      <c r="AW103" t="s">
        <v>429</v>
      </c>
      <c r="AX103" s="64">
        <f t="shared" si="110"/>
        <v>-13426.879389735288</v>
      </c>
      <c r="AY103" s="64">
        <f t="shared" si="111"/>
        <v>10573.120610264712</v>
      </c>
      <c r="AZ103" s="64">
        <f t="shared" si="112"/>
        <v>10573.120610264712</v>
      </c>
      <c r="BA103" s="64">
        <f t="shared" si="113"/>
        <v>4573.120610264712</v>
      </c>
      <c r="BE103" s="23">
        <v>100</v>
      </c>
      <c r="BF103" s="23" t="str">
        <f t="shared" si="114"/>
        <v>W139</v>
      </c>
      <c r="BG103" s="23" t="str">
        <f t="shared" si="115"/>
        <v>Denver</v>
      </c>
      <c r="BH103" s="23" t="str">
        <f t="shared" si="116"/>
        <v>CO</v>
      </c>
      <c r="BI103" s="69">
        <f t="shared" si="77"/>
        <v>3000000</v>
      </c>
      <c r="BJ103" s="69">
        <f t="shared" si="78"/>
        <v>-7309.5432366666646</v>
      </c>
      <c r="BK103" s="69">
        <f t="shared" si="79"/>
        <v>-4488.3432366666639</v>
      </c>
      <c r="BL103" s="23" t="str">
        <f t="shared" si="80"/>
        <v>NO</v>
      </c>
      <c r="BM103" s="69">
        <f t="shared" si="117"/>
        <v>1633989.9991449045</v>
      </c>
      <c r="BN103" s="69">
        <f t="shared" si="118"/>
        <v>-22488.343236666664</v>
      </c>
      <c r="BO103" s="69">
        <f t="shared" si="119"/>
        <v>1511.6567633333361</v>
      </c>
      <c r="BP103" s="69">
        <f t="shared" si="120"/>
        <v>1511.6567633333361</v>
      </c>
      <c r="BQ103" s="69">
        <f t="shared" si="121"/>
        <v>-4488.3432366666639</v>
      </c>
      <c r="CI103" s="23" t="str">
        <f t="shared" si="122"/>
        <v>W189</v>
      </c>
      <c r="CJ103" s="23" t="str">
        <f t="shared" si="126"/>
        <v>LT</v>
      </c>
      <c r="CK103" s="69">
        <f>G103</f>
        <v>10508.4</v>
      </c>
      <c r="CL103" s="69">
        <f t="shared" si="123"/>
        <v>10508.4</v>
      </c>
      <c r="CM103" s="69">
        <f t="shared" si="124"/>
        <v>10508.4</v>
      </c>
    </row>
    <row r="104" spans="1:91" x14ac:dyDescent="0.25">
      <c r="A104" t="s">
        <v>235</v>
      </c>
      <c r="B104" t="s">
        <v>208</v>
      </c>
      <c r="C104" t="s">
        <v>116</v>
      </c>
      <c r="D104">
        <v>2</v>
      </c>
      <c r="E104">
        <v>2800</v>
      </c>
      <c r="F104">
        <f t="shared" si="81"/>
        <v>0.97299999999999998</v>
      </c>
      <c r="G104" s="61">
        <f t="shared" si="76"/>
        <v>32692.799999999999</v>
      </c>
      <c r="H104">
        <v>556</v>
      </c>
      <c r="I104" s="62">
        <v>0.29859999999999998</v>
      </c>
      <c r="J104">
        <v>191</v>
      </c>
      <c r="K104">
        <v>826</v>
      </c>
      <c r="L104">
        <f t="shared" si="127"/>
        <v>635</v>
      </c>
      <c r="M104">
        <f t="shared" si="128"/>
        <v>365</v>
      </c>
      <c r="N104" s="63">
        <f t="shared" si="129"/>
        <v>0.5598425196850394</v>
      </c>
      <c r="O104" s="62">
        <v>0.29859999999999998</v>
      </c>
      <c r="P104" s="64">
        <v>100</v>
      </c>
      <c r="Q104" s="65">
        <f t="shared" si="82"/>
        <v>-1.4645669291338578E-2</v>
      </c>
      <c r="R104" s="65">
        <f t="shared" si="83"/>
        <v>0.86219058267716542</v>
      </c>
      <c r="S104" s="64">
        <f t="shared" si="84"/>
        <v>31469.956267716538</v>
      </c>
      <c r="T104" s="66">
        <f t="shared" si="85"/>
        <v>22028.969387401576</v>
      </c>
      <c r="U104" s="61">
        <f t="shared" si="86"/>
        <v>191</v>
      </c>
      <c r="V104" s="64">
        <f t="shared" si="87"/>
        <v>793.75</v>
      </c>
      <c r="W104" s="64">
        <f t="shared" si="88"/>
        <v>111.625</v>
      </c>
      <c r="X104">
        <f t="shared" si="89"/>
        <v>-501.48471063937325</v>
      </c>
      <c r="Y104" s="64">
        <f t="shared" si="90"/>
        <v>482.37539486985088</v>
      </c>
      <c r="Z104" s="64">
        <f t="shared" si="91"/>
        <v>482.37539486985088</v>
      </c>
      <c r="AA104" s="65">
        <f t="shared" si="92"/>
        <v>0.46708711164705624</v>
      </c>
      <c r="AB104" s="65">
        <f t="shared" si="93"/>
        <v>0.48094725984251974</v>
      </c>
      <c r="AC104" s="64">
        <f t="shared" si="94"/>
        <v>84678.950398009503</v>
      </c>
      <c r="AD104" s="66">
        <f t="shared" si="95"/>
        <v>59275.265278606646</v>
      </c>
      <c r="AE104" s="64">
        <f t="shared" si="96"/>
        <v>32692.799999999999</v>
      </c>
      <c r="AF104" s="64">
        <f t="shared" si="97"/>
        <v>26582.465278606647</v>
      </c>
      <c r="AH104" s="67">
        <f t="shared" si="98"/>
        <v>5851.5249947506572</v>
      </c>
      <c r="AI104" s="67">
        <f t="shared" si="99"/>
        <v>-39451.52499475066</v>
      </c>
      <c r="AJ104" s="67">
        <f t="shared" si="100"/>
        <v>-15451.524994750656</v>
      </c>
      <c r="AK104" s="68">
        <f t="shared" si="101"/>
        <v>-15451.524994750656</v>
      </c>
      <c r="AL104" s="68">
        <f t="shared" si="102"/>
        <v>-21451.524994750656</v>
      </c>
      <c r="AM104" s="69">
        <f t="shared" si="103"/>
        <v>-12869.059716144013</v>
      </c>
      <c r="AN104" s="69">
        <f t="shared" si="104"/>
        <v>11130.940283855991</v>
      </c>
      <c r="AO104" s="69">
        <f t="shared" si="105"/>
        <v>11130.940283855991</v>
      </c>
      <c r="AP104" s="69">
        <f t="shared" si="106"/>
        <v>5130.9402838559909</v>
      </c>
      <c r="AR104" s="23">
        <f t="shared" si="107"/>
        <v>46</v>
      </c>
      <c r="AS104" s="23" t="str">
        <f t="shared" si="108"/>
        <v>W19</v>
      </c>
      <c r="AT104" s="69">
        <f t="shared" si="125"/>
        <v>19823.740283855986</v>
      </c>
      <c r="AU104" s="69">
        <f t="shared" si="109"/>
        <v>5130.9402838559909</v>
      </c>
      <c r="AV104" t="s">
        <v>440</v>
      </c>
      <c r="AW104" t="s">
        <v>441</v>
      </c>
      <c r="AX104" s="64">
        <f t="shared" si="110"/>
        <v>-12869.059716144013</v>
      </c>
      <c r="AY104" s="64">
        <f t="shared" si="111"/>
        <v>11130.940283855991</v>
      </c>
      <c r="AZ104" s="64">
        <f t="shared" si="112"/>
        <v>11130.940283855991</v>
      </c>
      <c r="BA104" s="64">
        <f t="shared" si="113"/>
        <v>5130.9402838559909</v>
      </c>
      <c r="BE104" s="23">
        <v>101</v>
      </c>
      <c r="BF104" s="23" t="str">
        <f t="shared" si="114"/>
        <v>W106</v>
      </c>
      <c r="BG104" s="23" t="str">
        <f t="shared" si="115"/>
        <v>Austin</v>
      </c>
      <c r="BH104" s="23" t="str">
        <f t="shared" si="116"/>
        <v>TX</v>
      </c>
      <c r="BI104" s="69">
        <f t="shared" si="77"/>
        <v>3030000</v>
      </c>
      <c r="BJ104" s="69">
        <f t="shared" si="78"/>
        <v>-304.4596316906609</v>
      </c>
      <c r="BK104" s="69">
        <f t="shared" si="79"/>
        <v>-4488.8596316906587</v>
      </c>
      <c r="BL104" s="23" t="str">
        <f t="shared" si="80"/>
        <v>NO</v>
      </c>
      <c r="BM104" s="69">
        <f t="shared" si="117"/>
        <v>1633685.5395132138</v>
      </c>
      <c r="BN104" s="69">
        <f t="shared" si="118"/>
        <v>-22488.859631690659</v>
      </c>
      <c r="BO104" s="69">
        <f t="shared" si="119"/>
        <v>1511.1403683093395</v>
      </c>
      <c r="BP104" s="69">
        <f t="shared" si="120"/>
        <v>1511.1403683093395</v>
      </c>
      <c r="BQ104" s="69">
        <f t="shared" si="121"/>
        <v>-4488.8596316906587</v>
      </c>
      <c r="CI104" s="23" t="str">
        <f t="shared" si="122"/>
        <v>W19</v>
      </c>
      <c r="CJ104" s="23" t="str">
        <f t="shared" si="126"/>
        <v>LT</v>
      </c>
      <c r="CK104" s="69">
        <f>G104</f>
        <v>32692.799999999999</v>
      </c>
      <c r="CL104" s="69">
        <f t="shared" si="123"/>
        <v>32692.799999999999</v>
      </c>
      <c r="CM104" s="69">
        <f t="shared" si="124"/>
        <v>32692.799999999999</v>
      </c>
    </row>
    <row r="105" spans="1:91" x14ac:dyDescent="0.25">
      <c r="A105" t="s">
        <v>236</v>
      </c>
      <c r="B105" t="s">
        <v>234</v>
      </c>
      <c r="C105" t="s">
        <v>107</v>
      </c>
      <c r="D105">
        <v>2</v>
      </c>
      <c r="E105">
        <v>1100</v>
      </c>
      <c r="F105">
        <f t="shared" si="81"/>
        <v>0.97299999999999998</v>
      </c>
      <c r="G105" s="61">
        <f t="shared" si="76"/>
        <v>12843.6</v>
      </c>
      <c r="H105">
        <v>538</v>
      </c>
      <c r="I105" s="62">
        <v>0.58079999999999998</v>
      </c>
      <c r="J105">
        <v>225</v>
      </c>
      <c r="K105">
        <v>1033</v>
      </c>
      <c r="L105">
        <f t="shared" si="127"/>
        <v>808</v>
      </c>
      <c r="M105">
        <f t="shared" si="128"/>
        <v>313</v>
      </c>
      <c r="N105" s="63">
        <f t="shared" si="129"/>
        <v>0.40990099009900993</v>
      </c>
      <c r="O105" s="62">
        <v>0.58079999999999998</v>
      </c>
      <c r="P105" s="64">
        <v>100</v>
      </c>
      <c r="Q105" s="65">
        <f t="shared" si="82"/>
        <v>-2.3762376237623756E-2</v>
      </c>
      <c r="R105" s="65">
        <f t="shared" si="83"/>
        <v>0.86940554455445551</v>
      </c>
      <c r="S105" s="64">
        <f t="shared" si="84"/>
        <v>31733.302376237625</v>
      </c>
      <c r="T105" s="66">
        <f t="shared" si="85"/>
        <v>22213.311663366338</v>
      </c>
      <c r="U105" s="61">
        <f t="shared" si="86"/>
        <v>225</v>
      </c>
      <c r="V105" s="64">
        <f t="shared" si="87"/>
        <v>1010</v>
      </c>
      <c r="W105" s="64">
        <f t="shared" si="88"/>
        <v>124</v>
      </c>
      <c r="X105">
        <f t="shared" si="89"/>
        <v>-638.1096790497852</v>
      </c>
      <c r="Y105" s="64">
        <f t="shared" si="90"/>
        <v>604.77609299974733</v>
      </c>
      <c r="Z105" s="64">
        <f t="shared" si="91"/>
        <v>604.77609299974733</v>
      </c>
      <c r="AA105" s="65">
        <f t="shared" si="92"/>
        <v>0.47601593366311618</v>
      </c>
      <c r="AB105" s="65">
        <f t="shared" si="93"/>
        <v>0.47388099009900986</v>
      </c>
      <c r="AC105" s="64">
        <f t="shared" si="94"/>
        <v>104606.04121470985</v>
      </c>
      <c r="AD105" s="66">
        <f t="shared" si="95"/>
        <v>73224.228850296888</v>
      </c>
      <c r="AE105" s="64">
        <f t="shared" si="96"/>
        <v>12843.6</v>
      </c>
      <c r="AF105" s="64">
        <f t="shared" si="97"/>
        <v>60380.628850296889</v>
      </c>
      <c r="AH105" s="67">
        <f t="shared" si="98"/>
        <v>5765.5520462046206</v>
      </c>
      <c r="AI105" s="67">
        <f t="shared" si="99"/>
        <v>-39365.552046204619</v>
      </c>
      <c r="AJ105" s="67">
        <f t="shared" si="100"/>
        <v>-15365.552046204621</v>
      </c>
      <c r="AK105" s="68">
        <f t="shared" si="101"/>
        <v>-15365.552046204621</v>
      </c>
      <c r="AL105" s="68">
        <f t="shared" si="102"/>
        <v>-21365.552046204619</v>
      </c>
      <c r="AM105" s="69">
        <f t="shared" si="103"/>
        <v>21015.07680409227</v>
      </c>
      <c r="AN105" s="69">
        <f t="shared" si="104"/>
        <v>45015.07680409227</v>
      </c>
      <c r="AO105" s="69">
        <f t="shared" si="105"/>
        <v>45015.07680409227</v>
      </c>
      <c r="AP105" s="69">
        <f t="shared" si="106"/>
        <v>39015.07680409227</v>
      </c>
      <c r="AR105" s="23">
        <f t="shared" si="107"/>
        <v>9</v>
      </c>
      <c r="AS105" s="23" t="str">
        <f t="shared" si="108"/>
        <v>W190</v>
      </c>
      <c r="AT105" s="69">
        <f t="shared" si="125"/>
        <v>33858.676804092269</v>
      </c>
      <c r="AU105" s="69">
        <f t="shared" si="109"/>
        <v>39015.07680409227</v>
      </c>
      <c r="AV105" t="s">
        <v>442</v>
      </c>
      <c r="AW105" t="s">
        <v>429</v>
      </c>
      <c r="AX105" s="64">
        <f t="shared" si="110"/>
        <v>21015.07680409227</v>
      </c>
      <c r="AY105" s="64">
        <f t="shared" si="111"/>
        <v>45015.07680409227</v>
      </c>
      <c r="AZ105" s="64">
        <f t="shared" si="112"/>
        <v>45015.07680409227</v>
      </c>
      <c r="BA105" s="64">
        <f t="shared" si="113"/>
        <v>39015.07680409227</v>
      </c>
      <c r="BE105" s="23">
        <v>102</v>
      </c>
      <c r="BF105" s="23" t="str">
        <f t="shared" si="114"/>
        <v>W207</v>
      </c>
      <c r="BG105" s="23" t="str">
        <f t="shared" si="115"/>
        <v>Columbus</v>
      </c>
      <c r="BH105" s="23" t="str">
        <f t="shared" si="116"/>
        <v>OH</v>
      </c>
      <c r="BI105" s="69">
        <f t="shared" si="77"/>
        <v>3060000</v>
      </c>
      <c r="BJ105" s="69">
        <f t="shared" si="78"/>
        <v>-12068.761155807093</v>
      </c>
      <c r="BK105" s="69">
        <f t="shared" si="79"/>
        <v>-4577.1611558070981</v>
      </c>
      <c r="BL105" s="23" t="str">
        <f t="shared" si="80"/>
        <v>NO</v>
      </c>
      <c r="BM105" s="69">
        <f t="shared" si="117"/>
        <v>1621616.7783574066</v>
      </c>
      <c r="BN105" s="69">
        <f t="shared" si="118"/>
        <v>-22577.161155807094</v>
      </c>
      <c r="BO105" s="69">
        <f t="shared" si="119"/>
        <v>1422.8388441929019</v>
      </c>
      <c r="BP105" s="69">
        <f t="shared" si="120"/>
        <v>1422.8388441929019</v>
      </c>
      <c r="BQ105" s="69">
        <f t="shared" si="121"/>
        <v>-4577.1611558070981</v>
      </c>
      <c r="CI105" s="23" t="str">
        <f t="shared" si="122"/>
        <v>W190</v>
      </c>
      <c r="CJ105" s="23" t="str">
        <f t="shared" si="126"/>
        <v>LT</v>
      </c>
      <c r="CK105" s="69">
        <f>G105</f>
        <v>12843.6</v>
      </c>
      <c r="CL105" s="69">
        <f t="shared" si="123"/>
        <v>12843.6</v>
      </c>
      <c r="CM105" s="69">
        <f t="shared" si="124"/>
        <v>12843.6</v>
      </c>
    </row>
    <row r="106" spans="1:91" x14ac:dyDescent="0.25">
      <c r="A106" t="s">
        <v>237</v>
      </c>
      <c r="B106" t="s">
        <v>234</v>
      </c>
      <c r="C106" t="s">
        <v>116</v>
      </c>
      <c r="D106">
        <v>1</v>
      </c>
      <c r="E106">
        <v>1300</v>
      </c>
      <c r="F106">
        <f t="shared" si="81"/>
        <v>0.97299999999999998</v>
      </c>
      <c r="G106" s="61">
        <f t="shared" si="76"/>
        <v>15178.8</v>
      </c>
      <c r="H106">
        <v>318</v>
      </c>
      <c r="I106" s="62">
        <v>0.39179999999999998</v>
      </c>
      <c r="J106">
        <v>157</v>
      </c>
      <c r="K106">
        <v>471</v>
      </c>
      <c r="L106">
        <f t="shared" si="127"/>
        <v>314</v>
      </c>
      <c r="M106">
        <f t="shared" si="128"/>
        <v>161</v>
      </c>
      <c r="N106" s="63">
        <f t="shared" si="129"/>
        <v>0.51019108280254777</v>
      </c>
      <c r="O106" s="62">
        <v>0.39179999999999998</v>
      </c>
      <c r="P106" s="64">
        <v>100</v>
      </c>
      <c r="Q106" s="65">
        <f t="shared" si="82"/>
        <v>-4.5222929936305722E-2</v>
      </c>
      <c r="R106" s="65">
        <f t="shared" si="83"/>
        <v>0.88638942675159238</v>
      </c>
      <c r="S106" s="64">
        <f t="shared" si="84"/>
        <v>32353.214076433123</v>
      </c>
      <c r="T106" s="66">
        <f t="shared" si="85"/>
        <v>22647.249853503185</v>
      </c>
      <c r="U106" s="61">
        <f t="shared" si="86"/>
        <v>157</v>
      </c>
      <c r="V106" s="64">
        <f t="shared" si="87"/>
        <v>392.5</v>
      </c>
      <c r="W106" s="64">
        <f t="shared" si="88"/>
        <v>117.75</v>
      </c>
      <c r="X106">
        <f t="shared" si="89"/>
        <v>-247.97826636340662</v>
      </c>
      <c r="Y106" s="64">
        <f t="shared" si="90"/>
        <v>269.80531336871366</v>
      </c>
      <c r="Z106" s="64">
        <f t="shared" si="91"/>
        <v>269.80531336871366</v>
      </c>
      <c r="AA106" s="65">
        <f t="shared" si="92"/>
        <v>0.38740207227697748</v>
      </c>
      <c r="AB106" s="65">
        <f t="shared" si="93"/>
        <v>0.5440100000000001</v>
      </c>
      <c r="AC106" s="64">
        <f t="shared" si="94"/>
        <v>53573.527811885593</v>
      </c>
      <c r="AD106" s="66">
        <f t="shared" si="95"/>
        <v>37501.469468319912</v>
      </c>
      <c r="AE106" s="64">
        <f t="shared" si="96"/>
        <v>15178.8</v>
      </c>
      <c r="AF106" s="64">
        <f t="shared" si="97"/>
        <v>22322.669468319913</v>
      </c>
      <c r="AH106" s="67">
        <f t="shared" si="98"/>
        <v>6618.7883333333348</v>
      </c>
      <c r="AI106" s="67">
        <f t="shared" si="99"/>
        <v>-40218.788333333338</v>
      </c>
      <c r="AJ106" s="67">
        <f t="shared" si="100"/>
        <v>-16218.788333333334</v>
      </c>
      <c r="AK106" s="68">
        <f t="shared" si="101"/>
        <v>-16218.788333333334</v>
      </c>
      <c r="AL106" s="68">
        <f t="shared" si="102"/>
        <v>-22218.788333333334</v>
      </c>
      <c r="AM106" s="69">
        <f t="shared" si="103"/>
        <v>-17896.118865013425</v>
      </c>
      <c r="AN106" s="69">
        <f t="shared" si="104"/>
        <v>6103.8811349865791</v>
      </c>
      <c r="AO106" s="69">
        <f t="shared" si="105"/>
        <v>6103.8811349865791</v>
      </c>
      <c r="AP106" s="69">
        <f t="shared" si="106"/>
        <v>103.88113498657913</v>
      </c>
      <c r="AR106" s="23">
        <f t="shared" si="107"/>
        <v>75</v>
      </c>
      <c r="AS106" s="23" t="str">
        <f t="shared" si="108"/>
        <v>W191</v>
      </c>
      <c r="AT106" s="69">
        <f t="shared" si="125"/>
        <v>-2717.3188650134252</v>
      </c>
      <c r="AU106" s="69">
        <f t="shared" si="109"/>
        <v>103.88113498657913</v>
      </c>
      <c r="AV106" t="s">
        <v>442</v>
      </c>
      <c r="AW106" t="s">
        <v>429</v>
      </c>
      <c r="AX106" s="64">
        <f t="shared" si="110"/>
        <v>-17896.118865013425</v>
      </c>
      <c r="AY106" s="64">
        <f t="shared" si="111"/>
        <v>6103.8811349865791</v>
      </c>
      <c r="AZ106" s="64">
        <f t="shared" si="112"/>
        <v>6103.8811349865791</v>
      </c>
      <c r="BA106" s="64">
        <f t="shared" si="113"/>
        <v>103.88113498657913</v>
      </c>
      <c r="BE106" s="23">
        <v>103</v>
      </c>
      <c r="BF106" s="23" t="str">
        <f t="shared" si="114"/>
        <v>W158</v>
      </c>
      <c r="BG106" s="23" t="str">
        <f t="shared" si="115"/>
        <v>Miami</v>
      </c>
      <c r="BH106" s="23" t="str">
        <f t="shared" si="116"/>
        <v>FL</v>
      </c>
      <c r="BI106" s="69">
        <f t="shared" si="77"/>
        <v>3090000</v>
      </c>
      <c r="BJ106" s="69">
        <f t="shared" si="78"/>
        <v>-2973.1665766666702</v>
      </c>
      <c r="BK106" s="69">
        <f t="shared" si="79"/>
        <v>-4822.3665766666709</v>
      </c>
      <c r="BL106" s="23" t="str">
        <f t="shared" si="80"/>
        <v>NO</v>
      </c>
      <c r="BM106" s="69">
        <f t="shared" si="117"/>
        <v>1618643.6117807399</v>
      </c>
      <c r="BN106" s="69">
        <f t="shared" si="118"/>
        <v>-22822.366576666671</v>
      </c>
      <c r="BO106" s="69">
        <f t="shared" si="119"/>
        <v>1177.6334233333291</v>
      </c>
      <c r="BP106" s="69">
        <f t="shared" si="120"/>
        <v>1177.6334233333291</v>
      </c>
      <c r="BQ106" s="69">
        <f t="shared" si="121"/>
        <v>-4822.3665766666709</v>
      </c>
      <c r="CI106" s="23" t="str">
        <f t="shared" si="122"/>
        <v>W191</v>
      </c>
      <c r="CJ106" s="23" t="str">
        <f t="shared" si="126"/>
        <v>LT</v>
      </c>
      <c r="CK106" s="69">
        <f>G106</f>
        <v>15178.8</v>
      </c>
      <c r="CL106" s="69">
        <f t="shared" si="123"/>
        <v>15178.8</v>
      </c>
      <c r="CM106" s="69">
        <f t="shared" si="124"/>
        <v>15178.8</v>
      </c>
    </row>
    <row r="107" spans="1:91" x14ac:dyDescent="0.25">
      <c r="A107" t="s">
        <v>238</v>
      </c>
      <c r="B107" t="s">
        <v>234</v>
      </c>
      <c r="C107" t="s">
        <v>116</v>
      </c>
      <c r="D107">
        <v>2</v>
      </c>
      <c r="E107">
        <v>1600</v>
      </c>
      <c r="F107">
        <f t="shared" si="81"/>
        <v>0.97299999999999998</v>
      </c>
      <c r="G107" s="61">
        <f t="shared" si="76"/>
        <v>18681.599999999999</v>
      </c>
      <c r="H107">
        <v>680</v>
      </c>
      <c r="I107" s="62">
        <v>0.38629999999999998</v>
      </c>
      <c r="J107">
        <v>253</v>
      </c>
      <c r="K107">
        <v>886</v>
      </c>
      <c r="L107">
        <f t="shared" si="127"/>
        <v>633</v>
      </c>
      <c r="M107">
        <f t="shared" si="128"/>
        <v>427</v>
      </c>
      <c r="N107" s="63">
        <f t="shared" si="129"/>
        <v>0.63965244865718796</v>
      </c>
      <c r="O107" s="62">
        <v>0.38629999999999998</v>
      </c>
      <c r="P107" s="64">
        <v>100</v>
      </c>
      <c r="Q107" s="65">
        <f t="shared" si="82"/>
        <v>-9.3364928909952599E-2</v>
      </c>
      <c r="R107" s="65">
        <f t="shared" si="83"/>
        <v>0.92448900473933648</v>
      </c>
      <c r="S107" s="64">
        <f t="shared" si="84"/>
        <v>33743.848672985783</v>
      </c>
      <c r="T107" s="66">
        <f t="shared" si="85"/>
        <v>23620.694071090045</v>
      </c>
      <c r="U107" s="61">
        <f t="shared" si="86"/>
        <v>253</v>
      </c>
      <c r="V107" s="64">
        <f t="shared" si="87"/>
        <v>791.25</v>
      </c>
      <c r="W107" s="64">
        <f t="shared" si="88"/>
        <v>173.875</v>
      </c>
      <c r="X107">
        <f t="shared" si="89"/>
        <v>-499.9052312357847</v>
      </c>
      <c r="Y107" s="64">
        <f t="shared" si="90"/>
        <v>512.15688968915856</v>
      </c>
      <c r="Z107" s="64">
        <f t="shared" si="91"/>
        <v>512.15688968915856</v>
      </c>
      <c r="AA107" s="65">
        <f t="shared" si="92"/>
        <v>0.42752845458345473</v>
      </c>
      <c r="AB107" s="65">
        <f t="shared" si="93"/>
        <v>0.51225398104265396</v>
      </c>
      <c r="AC107" s="64">
        <f t="shared" si="94"/>
        <v>95759.358066518616</v>
      </c>
      <c r="AD107" s="66">
        <f t="shared" si="95"/>
        <v>67031.550646563031</v>
      </c>
      <c r="AE107" s="64">
        <f t="shared" si="96"/>
        <v>18681.599999999999</v>
      </c>
      <c r="AF107" s="64">
        <f t="shared" si="97"/>
        <v>48349.950646563033</v>
      </c>
      <c r="AH107" s="67">
        <f t="shared" si="98"/>
        <v>6232.4234360189575</v>
      </c>
      <c r="AI107" s="67">
        <f t="shared" si="99"/>
        <v>-39832.423436018958</v>
      </c>
      <c r="AJ107" s="67">
        <f t="shared" si="100"/>
        <v>-15832.423436018958</v>
      </c>
      <c r="AK107" s="68">
        <f t="shared" si="101"/>
        <v>-15832.423436018958</v>
      </c>
      <c r="AL107" s="68">
        <f t="shared" si="102"/>
        <v>-21832.423436018958</v>
      </c>
      <c r="AM107" s="69">
        <f t="shared" si="103"/>
        <v>8517.5272105440745</v>
      </c>
      <c r="AN107" s="69">
        <f t="shared" si="104"/>
        <v>32517.527210544074</v>
      </c>
      <c r="AO107" s="69">
        <f t="shared" si="105"/>
        <v>32517.527210544074</v>
      </c>
      <c r="AP107" s="69">
        <f t="shared" si="106"/>
        <v>26517.527210544074</v>
      </c>
      <c r="AR107" s="23">
        <f t="shared" si="107"/>
        <v>15</v>
      </c>
      <c r="AS107" s="23" t="str">
        <f t="shared" si="108"/>
        <v>W192</v>
      </c>
      <c r="AT107" s="69">
        <f t="shared" si="125"/>
        <v>27199.127210544073</v>
      </c>
      <c r="AU107" s="69">
        <f t="shared" si="109"/>
        <v>26517.527210544074</v>
      </c>
      <c r="AV107" t="s">
        <v>442</v>
      </c>
      <c r="AW107" t="s">
        <v>429</v>
      </c>
      <c r="AX107" s="64">
        <f t="shared" si="110"/>
        <v>8517.5272105440745</v>
      </c>
      <c r="AY107" s="64">
        <f t="shared" si="111"/>
        <v>32517.527210544074</v>
      </c>
      <c r="AZ107" s="64">
        <f t="shared" si="112"/>
        <v>32517.527210544074</v>
      </c>
      <c r="BA107" s="64">
        <f t="shared" si="113"/>
        <v>26517.527210544074</v>
      </c>
      <c r="BE107" s="23">
        <v>104</v>
      </c>
      <c r="BF107" s="23" t="str">
        <f t="shared" si="114"/>
        <v>W208</v>
      </c>
      <c r="BG107" s="23" t="str">
        <f t="shared" si="115"/>
        <v>Columbus</v>
      </c>
      <c r="BH107" s="23" t="str">
        <f t="shared" si="116"/>
        <v>OH</v>
      </c>
      <c r="BI107" s="69">
        <f t="shared" si="77"/>
        <v>3120000</v>
      </c>
      <c r="BJ107" s="69">
        <f t="shared" si="78"/>
        <v>-6532.7679582270139</v>
      </c>
      <c r="BK107" s="69">
        <f t="shared" si="79"/>
        <v>-4879.1679582270153</v>
      </c>
      <c r="BL107" s="23" t="str">
        <f t="shared" si="80"/>
        <v>NO</v>
      </c>
      <c r="BM107" s="69">
        <f t="shared" si="117"/>
        <v>1612110.8438225128</v>
      </c>
      <c r="BN107" s="69">
        <f t="shared" si="118"/>
        <v>-22879.167958227015</v>
      </c>
      <c r="BO107" s="69">
        <f t="shared" si="119"/>
        <v>1120.8320417729847</v>
      </c>
      <c r="BP107" s="69">
        <f t="shared" si="120"/>
        <v>1120.8320417729847</v>
      </c>
      <c r="BQ107" s="69">
        <f t="shared" si="121"/>
        <v>-4879.1679582270153</v>
      </c>
      <c r="CI107" s="23" t="str">
        <f t="shared" si="122"/>
        <v>W192</v>
      </c>
      <c r="CJ107" s="23" t="str">
        <f t="shared" si="126"/>
        <v>LT</v>
      </c>
      <c r="CK107" s="69">
        <f>G107</f>
        <v>18681.599999999999</v>
      </c>
      <c r="CL107" s="69">
        <f t="shared" si="123"/>
        <v>18681.599999999999</v>
      </c>
      <c r="CM107" s="69">
        <f t="shared" si="124"/>
        <v>18681.599999999999</v>
      </c>
    </row>
    <row r="108" spans="1:91" x14ac:dyDescent="0.25">
      <c r="A108" t="s">
        <v>239</v>
      </c>
      <c r="B108" t="s">
        <v>240</v>
      </c>
      <c r="C108" t="s">
        <v>107</v>
      </c>
      <c r="D108">
        <v>1</v>
      </c>
      <c r="E108">
        <v>1400</v>
      </c>
      <c r="F108">
        <f t="shared" si="81"/>
        <v>0.97299999999999998</v>
      </c>
      <c r="G108" s="61">
        <f t="shared" si="76"/>
        <v>16346.4</v>
      </c>
      <c r="H108">
        <v>202</v>
      </c>
      <c r="I108" s="62">
        <v>0.48770000000000002</v>
      </c>
      <c r="J108">
        <v>76</v>
      </c>
      <c r="K108">
        <v>342</v>
      </c>
      <c r="L108">
        <f t="shared" si="127"/>
        <v>266</v>
      </c>
      <c r="M108">
        <f t="shared" si="128"/>
        <v>126</v>
      </c>
      <c r="N108" s="63">
        <f t="shared" si="129"/>
        <v>0.47894736842105268</v>
      </c>
      <c r="O108" s="62">
        <v>0.48770000000000002</v>
      </c>
      <c r="P108" s="64">
        <v>100</v>
      </c>
      <c r="Q108" s="65">
        <f t="shared" si="82"/>
        <v>0.17218045112781954</v>
      </c>
      <c r="R108" s="65">
        <f t="shared" si="83"/>
        <v>0.71433639097744361</v>
      </c>
      <c r="S108" s="64">
        <f t="shared" si="84"/>
        <v>26073.278270676692</v>
      </c>
      <c r="T108" s="66">
        <f t="shared" si="85"/>
        <v>18251.294789473683</v>
      </c>
      <c r="U108" s="61">
        <f t="shared" si="86"/>
        <v>76</v>
      </c>
      <c r="V108" s="64">
        <f t="shared" si="87"/>
        <v>332.5</v>
      </c>
      <c r="W108" s="64">
        <f t="shared" si="88"/>
        <v>42.75</v>
      </c>
      <c r="X108">
        <f t="shared" si="89"/>
        <v>-210.07076067728076</v>
      </c>
      <c r="Y108" s="64">
        <f t="shared" si="90"/>
        <v>200.06118903209503</v>
      </c>
      <c r="Z108" s="64">
        <f t="shared" si="91"/>
        <v>200.06118903209503</v>
      </c>
      <c r="AA108" s="65">
        <f t="shared" si="92"/>
        <v>0.47311635799126323</v>
      </c>
      <c r="AB108" s="65">
        <f t="shared" si="93"/>
        <v>0.47617571428571431</v>
      </c>
      <c r="AC108" s="64">
        <f t="shared" si="94"/>
        <v>34771.462049695612</v>
      </c>
      <c r="AD108" s="66">
        <f t="shared" si="95"/>
        <v>24340.023434786926</v>
      </c>
      <c r="AE108" s="64">
        <f t="shared" si="96"/>
        <v>16346.4</v>
      </c>
      <c r="AF108" s="64">
        <f t="shared" si="97"/>
        <v>7993.6234347869267</v>
      </c>
      <c r="AH108" s="67">
        <f t="shared" si="98"/>
        <v>5793.4711904761916</v>
      </c>
      <c r="AI108" s="67">
        <f t="shared" si="99"/>
        <v>-39393.471190476193</v>
      </c>
      <c r="AJ108" s="67">
        <f t="shared" si="100"/>
        <v>-15393.471190476192</v>
      </c>
      <c r="AK108" s="68">
        <f t="shared" si="101"/>
        <v>-15393.471190476192</v>
      </c>
      <c r="AL108" s="68">
        <f t="shared" si="102"/>
        <v>-21393.471190476193</v>
      </c>
      <c r="AM108" s="69">
        <f t="shared" si="103"/>
        <v>-31399.847755689269</v>
      </c>
      <c r="AN108" s="69">
        <f t="shared" si="104"/>
        <v>-7399.8477556892649</v>
      </c>
      <c r="AO108" s="69">
        <f t="shared" si="105"/>
        <v>-7399.8477556892649</v>
      </c>
      <c r="AP108" s="69">
        <f t="shared" si="106"/>
        <v>-13399.847755689267</v>
      </c>
      <c r="AR108" s="23">
        <f t="shared" si="107"/>
        <v>175</v>
      </c>
      <c r="AS108" s="23" t="str">
        <f t="shared" si="108"/>
        <v>W193</v>
      </c>
      <c r="AT108" s="69">
        <f t="shared" si="125"/>
        <v>-15053.447755689267</v>
      </c>
      <c r="AU108" s="69">
        <f t="shared" si="109"/>
        <v>-13399.847755689267</v>
      </c>
      <c r="AV108" t="s">
        <v>442</v>
      </c>
      <c r="AW108" t="s">
        <v>429</v>
      </c>
      <c r="AX108" s="64">
        <f t="shared" si="110"/>
        <v>-31399.847755689269</v>
      </c>
      <c r="AY108" s="64">
        <f t="shared" si="111"/>
        <v>-7399.8477556892649</v>
      </c>
      <c r="AZ108" s="64">
        <f t="shared" si="112"/>
        <v>-7399.8477556892649</v>
      </c>
      <c r="BA108" s="64">
        <f t="shared" si="113"/>
        <v>-13399.847755689267</v>
      </c>
      <c r="BE108" s="23">
        <v>105</v>
      </c>
      <c r="BF108" s="23" t="str">
        <f t="shared" si="114"/>
        <v>W174</v>
      </c>
      <c r="BG108" s="23" t="str">
        <f t="shared" si="115"/>
        <v>Omaha</v>
      </c>
      <c r="BH108" s="23" t="str">
        <f t="shared" si="116"/>
        <v>NE</v>
      </c>
      <c r="BI108" s="69">
        <f t="shared" si="77"/>
        <v>3150000</v>
      </c>
      <c r="BJ108" s="69">
        <f t="shared" si="78"/>
        <v>-12417.460198200974</v>
      </c>
      <c r="BK108" s="69">
        <f t="shared" si="79"/>
        <v>-4925.8601982009714</v>
      </c>
      <c r="BL108" s="23" t="str">
        <f t="shared" si="80"/>
        <v>NO</v>
      </c>
      <c r="BM108" s="69">
        <f t="shared" si="117"/>
        <v>1599693.3836243118</v>
      </c>
      <c r="BN108" s="69">
        <f t="shared" si="118"/>
        <v>-22925.860198200971</v>
      </c>
      <c r="BO108" s="69">
        <f t="shared" si="119"/>
        <v>1074.1398017990286</v>
      </c>
      <c r="BP108" s="69">
        <f t="shared" si="120"/>
        <v>1074.1398017990286</v>
      </c>
      <c r="BQ108" s="69">
        <f t="shared" si="121"/>
        <v>-4925.8601982009714</v>
      </c>
      <c r="CI108" s="23" t="str">
        <f t="shared" si="122"/>
        <v>W193</v>
      </c>
      <c r="CJ108" s="23" t="str">
        <f t="shared" si="126"/>
        <v>LT</v>
      </c>
      <c r="CK108" s="69">
        <f>G108</f>
        <v>16346.4</v>
      </c>
      <c r="CL108" s="69">
        <f t="shared" si="123"/>
        <v>16346.4</v>
      </c>
      <c r="CM108" s="69">
        <f t="shared" si="124"/>
        <v>16346.4</v>
      </c>
    </row>
    <row r="109" spans="1:91" x14ac:dyDescent="0.25">
      <c r="A109" t="s">
        <v>241</v>
      </c>
      <c r="B109" t="s">
        <v>240</v>
      </c>
      <c r="C109" t="s">
        <v>107</v>
      </c>
      <c r="D109">
        <v>2</v>
      </c>
      <c r="E109">
        <v>2000</v>
      </c>
      <c r="F109">
        <f t="shared" si="81"/>
        <v>0.97299999999999998</v>
      </c>
      <c r="G109" s="61">
        <f t="shared" si="76"/>
        <v>23352</v>
      </c>
      <c r="H109">
        <v>579</v>
      </c>
      <c r="I109" s="62">
        <v>0.41099999999999998</v>
      </c>
      <c r="J109">
        <v>107</v>
      </c>
      <c r="K109">
        <v>781</v>
      </c>
      <c r="L109">
        <f t="shared" si="127"/>
        <v>674</v>
      </c>
      <c r="M109">
        <f t="shared" si="128"/>
        <v>472</v>
      </c>
      <c r="N109" s="63">
        <f t="shared" si="129"/>
        <v>0.66023738872403559</v>
      </c>
      <c r="O109" s="62">
        <v>0.41099999999999998</v>
      </c>
      <c r="P109" s="64">
        <v>100</v>
      </c>
      <c r="Q109" s="65">
        <f t="shared" si="82"/>
        <v>9.1691394658753714E-2</v>
      </c>
      <c r="R109" s="65">
        <f t="shared" si="83"/>
        <v>0.77803543026706234</v>
      </c>
      <c r="S109" s="64">
        <f t="shared" si="84"/>
        <v>28398.293204747777</v>
      </c>
      <c r="T109" s="66">
        <f t="shared" si="85"/>
        <v>19878.805243323444</v>
      </c>
      <c r="U109" s="61">
        <f t="shared" si="86"/>
        <v>107</v>
      </c>
      <c r="V109" s="64">
        <f t="shared" si="87"/>
        <v>842.5</v>
      </c>
      <c r="W109" s="64">
        <f t="shared" si="88"/>
        <v>22.75</v>
      </c>
      <c r="X109">
        <f t="shared" si="89"/>
        <v>-532.28455900935057</v>
      </c>
      <c r="Y109" s="64">
        <f t="shared" si="90"/>
        <v>464.13624589335359</v>
      </c>
      <c r="Z109" s="64">
        <f t="shared" si="91"/>
        <v>464.13624589335359</v>
      </c>
      <c r="AA109" s="65">
        <f t="shared" si="92"/>
        <v>0.52390058859745237</v>
      </c>
      <c r="AB109" s="65">
        <f t="shared" si="93"/>
        <v>0.43598507418397625</v>
      </c>
      <c r="AC109" s="64">
        <f t="shared" si="94"/>
        <v>73860.113593009402</v>
      </c>
      <c r="AD109" s="66">
        <f t="shared" si="95"/>
        <v>51702.079515106576</v>
      </c>
      <c r="AE109" s="64">
        <f t="shared" si="96"/>
        <v>23352</v>
      </c>
      <c r="AF109" s="64">
        <f t="shared" si="97"/>
        <v>28350.079515106576</v>
      </c>
      <c r="AH109" s="67">
        <f t="shared" si="98"/>
        <v>5304.4850692383779</v>
      </c>
      <c r="AI109" s="67">
        <f t="shared" si="99"/>
        <v>-38904.485069238377</v>
      </c>
      <c r="AJ109" s="67">
        <f t="shared" si="100"/>
        <v>-14904.485069238377</v>
      </c>
      <c r="AK109" s="68">
        <f t="shared" si="101"/>
        <v>-14904.485069238377</v>
      </c>
      <c r="AL109" s="68">
        <f t="shared" si="102"/>
        <v>-20904.485069238377</v>
      </c>
      <c r="AM109" s="69">
        <f t="shared" si="103"/>
        <v>-10554.405554131801</v>
      </c>
      <c r="AN109" s="69">
        <f t="shared" si="104"/>
        <v>13445.594445868199</v>
      </c>
      <c r="AO109" s="69">
        <f t="shared" si="105"/>
        <v>13445.594445868199</v>
      </c>
      <c r="AP109" s="69">
        <f t="shared" si="106"/>
        <v>7445.5944458681988</v>
      </c>
      <c r="AR109" s="23">
        <f t="shared" si="107"/>
        <v>38</v>
      </c>
      <c r="AS109" s="23" t="str">
        <f t="shared" si="108"/>
        <v>W194</v>
      </c>
      <c r="AT109" s="69">
        <f t="shared" si="125"/>
        <v>12797.594445868199</v>
      </c>
      <c r="AU109" s="69">
        <f t="shared" si="109"/>
        <v>7445.5944458681988</v>
      </c>
      <c r="AV109" t="s">
        <v>442</v>
      </c>
      <c r="AW109" t="s">
        <v>429</v>
      </c>
      <c r="AX109" s="64">
        <f t="shared" si="110"/>
        <v>-10554.405554131801</v>
      </c>
      <c r="AY109" s="64">
        <f t="shared" si="111"/>
        <v>13445.594445868199</v>
      </c>
      <c r="AZ109" s="64">
        <f t="shared" si="112"/>
        <v>13445.594445868199</v>
      </c>
      <c r="BA109" s="64">
        <f t="shared" si="113"/>
        <v>7445.5944458681988</v>
      </c>
      <c r="BE109" s="23">
        <v>106</v>
      </c>
      <c r="BF109" s="23" t="str">
        <f t="shared" si="114"/>
        <v>W18</v>
      </c>
      <c r="BG109" s="23" t="str">
        <f t="shared" si="115"/>
        <v>Chicago</v>
      </c>
      <c r="BH109" s="23" t="str">
        <f t="shared" si="116"/>
        <v>IL</v>
      </c>
      <c r="BI109" s="69">
        <f t="shared" si="77"/>
        <v>3180000</v>
      </c>
      <c r="BJ109" s="69">
        <f t="shared" si="78"/>
        <v>6087.4390754260021</v>
      </c>
      <c r="BK109" s="69">
        <f t="shared" si="79"/>
        <v>-5102.5609245739943</v>
      </c>
      <c r="BL109" s="23" t="str">
        <f t="shared" si="80"/>
        <v>NO</v>
      </c>
      <c r="BM109" s="69">
        <f t="shared" si="117"/>
        <v>1605780.8226997377</v>
      </c>
      <c r="BN109" s="69">
        <f t="shared" si="118"/>
        <v>-23102.560924573998</v>
      </c>
      <c r="BO109" s="69">
        <f t="shared" si="119"/>
        <v>897.43907542600573</v>
      </c>
      <c r="BP109" s="69">
        <f t="shared" si="120"/>
        <v>897.43907542600573</v>
      </c>
      <c r="BQ109" s="69">
        <f t="shared" si="121"/>
        <v>-5102.5609245739943</v>
      </c>
      <c r="CI109" s="23" t="str">
        <f t="shared" si="122"/>
        <v>W194</v>
      </c>
      <c r="CJ109" s="23" t="str">
        <f t="shared" si="126"/>
        <v>LT</v>
      </c>
      <c r="CK109" s="69">
        <f>G109</f>
        <v>23352</v>
      </c>
      <c r="CL109" s="69">
        <f t="shared" si="123"/>
        <v>23352</v>
      </c>
      <c r="CM109" s="69">
        <f t="shared" si="124"/>
        <v>23352</v>
      </c>
    </row>
    <row r="110" spans="1:91" x14ac:dyDescent="0.25">
      <c r="A110" t="s">
        <v>242</v>
      </c>
      <c r="B110" t="s">
        <v>240</v>
      </c>
      <c r="C110" t="s">
        <v>116</v>
      </c>
      <c r="D110">
        <v>1</v>
      </c>
      <c r="E110">
        <v>1700</v>
      </c>
      <c r="F110">
        <f t="shared" si="81"/>
        <v>0.97299999999999998</v>
      </c>
      <c r="G110" s="61">
        <f t="shared" si="76"/>
        <v>19849.2</v>
      </c>
      <c r="H110">
        <v>524</v>
      </c>
      <c r="I110" s="62">
        <v>0.50409999999999999</v>
      </c>
      <c r="J110">
        <v>162</v>
      </c>
      <c r="K110">
        <v>614</v>
      </c>
      <c r="L110">
        <f t="shared" si="127"/>
        <v>452</v>
      </c>
      <c r="M110">
        <f t="shared" si="128"/>
        <v>362</v>
      </c>
      <c r="N110" s="63">
        <f t="shared" si="129"/>
        <v>0.74070796460176991</v>
      </c>
      <c r="O110" s="62">
        <v>0.50409999999999999</v>
      </c>
      <c r="P110" s="64">
        <v>100</v>
      </c>
      <c r="Q110" s="65">
        <f t="shared" si="82"/>
        <v>-9.7345132743362761E-3</v>
      </c>
      <c r="R110" s="65">
        <f t="shared" si="83"/>
        <v>0.8583038938053098</v>
      </c>
      <c r="S110" s="64">
        <f t="shared" si="84"/>
        <v>31328.092123893806</v>
      </c>
      <c r="T110" s="66">
        <f t="shared" si="85"/>
        <v>21929.664486725662</v>
      </c>
      <c r="U110" s="61">
        <f t="shared" si="86"/>
        <v>162</v>
      </c>
      <c r="V110" s="64">
        <f t="shared" si="87"/>
        <v>565</v>
      </c>
      <c r="W110" s="64">
        <f t="shared" si="88"/>
        <v>105.5</v>
      </c>
      <c r="X110">
        <f t="shared" si="89"/>
        <v>-356.96234521101843</v>
      </c>
      <c r="Y110" s="64">
        <f t="shared" si="90"/>
        <v>356.38217083649226</v>
      </c>
      <c r="Z110" s="64">
        <f t="shared" si="91"/>
        <v>356.38217083649226</v>
      </c>
      <c r="AA110" s="65">
        <f t="shared" si="92"/>
        <v>0.4440392404185704</v>
      </c>
      <c r="AB110" s="65">
        <f t="shared" si="93"/>
        <v>0.49918734513274343</v>
      </c>
      <c r="AC110" s="64">
        <f t="shared" si="94"/>
        <v>64934.036445067031</v>
      </c>
      <c r="AD110" s="66">
        <f t="shared" si="95"/>
        <v>45453.825511546922</v>
      </c>
      <c r="AE110" s="64">
        <f t="shared" si="96"/>
        <v>19849.2</v>
      </c>
      <c r="AF110" s="64">
        <f t="shared" si="97"/>
        <v>25604.625511546921</v>
      </c>
      <c r="AH110" s="67">
        <f t="shared" si="98"/>
        <v>6073.446032448378</v>
      </c>
      <c r="AI110" s="67">
        <f t="shared" si="99"/>
        <v>-39673.446032448381</v>
      </c>
      <c r="AJ110" s="67">
        <f t="shared" si="100"/>
        <v>-15673.446032448377</v>
      </c>
      <c r="AK110" s="68">
        <f t="shared" si="101"/>
        <v>-15673.446032448377</v>
      </c>
      <c r="AL110" s="68">
        <f t="shared" si="102"/>
        <v>-21673.446032448377</v>
      </c>
      <c r="AM110" s="69">
        <f t="shared" si="103"/>
        <v>-14068.82052090146</v>
      </c>
      <c r="AN110" s="69">
        <f t="shared" si="104"/>
        <v>9931.1794790985441</v>
      </c>
      <c r="AO110" s="69">
        <f t="shared" si="105"/>
        <v>9931.1794790985441</v>
      </c>
      <c r="AP110" s="69">
        <f t="shared" si="106"/>
        <v>3931.1794790985441</v>
      </c>
      <c r="AR110" s="23">
        <f t="shared" si="107"/>
        <v>51</v>
      </c>
      <c r="AS110" s="23" t="str">
        <f t="shared" si="108"/>
        <v>W195</v>
      </c>
      <c r="AT110" s="69">
        <f t="shared" si="125"/>
        <v>5780.3794790985412</v>
      </c>
      <c r="AU110" s="69">
        <f t="shared" si="109"/>
        <v>3931.1794790985441</v>
      </c>
      <c r="AV110" t="s">
        <v>442</v>
      </c>
      <c r="AW110" t="s">
        <v>429</v>
      </c>
      <c r="AX110" s="64">
        <f t="shared" si="110"/>
        <v>-14068.82052090146</v>
      </c>
      <c r="AY110" s="64">
        <f t="shared" si="111"/>
        <v>9931.1794790985441</v>
      </c>
      <c r="AZ110" s="64">
        <f t="shared" si="112"/>
        <v>9931.1794790985441</v>
      </c>
      <c r="BA110" s="64">
        <f t="shared" si="113"/>
        <v>3931.1794790985441</v>
      </c>
      <c r="BE110" s="23">
        <v>107</v>
      </c>
      <c r="BF110" s="23" t="str">
        <f t="shared" si="114"/>
        <v>W232</v>
      </c>
      <c r="BG110" s="23" t="str">
        <f t="shared" si="115"/>
        <v>Richmond</v>
      </c>
      <c r="BH110" s="23" t="str">
        <f t="shared" si="116"/>
        <v>VA</v>
      </c>
      <c r="BI110" s="69">
        <f t="shared" si="77"/>
        <v>3210000</v>
      </c>
      <c r="BJ110" s="69">
        <f t="shared" si="78"/>
        <v>-5076.1085118726405</v>
      </c>
      <c r="BK110" s="69">
        <f t="shared" si="79"/>
        <v>-5173.9085118726362</v>
      </c>
      <c r="BL110" s="23" t="str">
        <f t="shared" si="80"/>
        <v>NO</v>
      </c>
      <c r="BM110" s="69">
        <f t="shared" si="117"/>
        <v>1600704.7141878651</v>
      </c>
      <c r="BN110" s="69">
        <f t="shared" si="118"/>
        <v>-23173.90851187264</v>
      </c>
      <c r="BO110" s="69">
        <f t="shared" si="119"/>
        <v>826.09148812736385</v>
      </c>
      <c r="BP110" s="69">
        <f t="shared" si="120"/>
        <v>826.09148812736385</v>
      </c>
      <c r="BQ110" s="69">
        <f t="shared" si="121"/>
        <v>-5173.9085118726362</v>
      </c>
      <c r="CI110" s="23" t="str">
        <f t="shared" si="122"/>
        <v>W195</v>
      </c>
      <c r="CJ110" s="23" t="str">
        <f t="shared" si="126"/>
        <v>LT</v>
      </c>
      <c r="CK110" s="69">
        <f>G110</f>
        <v>19849.2</v>
      </c>
      <c r="CL110" s="69">
        <f t="shared" si="123"/>
        <v>19849.2</v>
      </c>
      <c r="CM110" s="69">
        <f t="shared" si="124"/>
        <v>19849.2</v>
      </c>
    </row>
    <row r="111" spans="1:91" x14ac:dyDescent="0.25">
      <c r="A111" t="s">
        <v>243</v>
      </c>
      <c r="B111" t="s">
        <v>240</v>
      </c>
      <c r="C111" t="s">
        <v>116</v>
      </c>
      <c r="D111">
        <v>2</v>
      </c>
      <c r="E111">
        <v>2500</v>
      </c>
      <c r="F111">
        <f t="shared" si="81"/>
        <v>0.97299999999999998</v>
      </c>
      <c r="G111" s="61">
        <f t="shared" si="76"/>
        <v>29190</v>
      </c>
      <c r="H111">
        <v>560</v>
      </c>
      <c r="I111" s="62">
        <v>0.2767</v>
      </c>
      <c r="J111">
        <v>158</v>
      </c>
      <c r="K111">
        <v>906</v>
      </c>
      <c r="L111">
        <f t="shared" si="127"/>
        <v>748</v>
      </c>
      <c r="M111">
        <f t="shared" si="128"/>
        <v>402</v>
      </c>
      <c r="N111" s="63">
        <f t="shared" si="129"/>
        <v>0.5299465240641712</v>
      </c>
      <c r="O111" s="62">
        <v>0.2767</v>
      </c>
      <c r="P111" s="64">
        <v>100</v>
      </c>
      <c r="Q111" s="65">
        <f t="shared" si="82"/>
        <v>3.796791443850267E-2</v>
      </c>
      <c r="R111" s="65">
        <f t="shared" si="83"/>
        <v>0.82055219251336897</v>
      </c>
      <c r="S111" s="64">
        <f t="shared" si="84"/>
        <v>29950.155026737968</v>
      </c>
      <c r="T111" s="66">
        <f t="shared" si="85"/>
        <v>20965.108518716577</v>
      </c>
      <c r="U111" s="61">
        <f t="shared" si="86"/>
        <v>158</v>
      </c>
      <c r="V111" s="64">
        <f t="shared" si="87"/>
        <v>935</v>
      </c>
      <c r="W111" s="64">
        <f t="shared" si="88"/>
        <v>64.5</v>
      </c>
      <c r="X111">
        <f t="shared" si="89"/>
        <v>-590.7252969421279</v>
      </c>
      <c r="Y111" s="64">
        <f t="shared" si="90"/>
        <v>534.72093757897403</v>
      </c>
      <c r="Z111" s="64">
        <f t="shared" si="91"/>
        <v>534.72093757897403</v>
      </c>
      <c r="AA111" s="65">
        <f t="shared" si="92"/>
        <v>0.50291009366735195</v>
      </c>
      <c r="AB111" s="65">
        <f t="shared" si="93"/>
        <v>0.45259695187165772</v>
      </c>
      <c r="AC111" s="64">
        <f t="shared" si="94"/>
        <v>88334.769254322498</v>
      </c>
      <c r="AD111" s="66">
        <f t="shared" si="95"/>
        <v>61834.338478025747</v>
      </c>
      <c r="AE111" s="64">
        <f t="shared" si="96"/>
        <v>29190</v>
      </c>
      <c r="AF111" s="64">
        <f t="shared" si="97"/>
        <v>32644.338478025747</v>
      </c>
      <c r="AH111" s="67">
        <f t="shared" si="98"/>
        <v>5506.5962477718358</v>
      </c>
      <c r="AI111" s="67">
        <f t="shared" si="99"/>
        <v>-39106.596247771835</v>
      </c>
      <c r="AJ111" s="67">
        <f t="shared" si="100"/>
        <v>-15106.596247771835</v>
      </c>
      <c r="AK111" s="68">
        <f t="shared" si="101"/>
        <v>-15106.596247771835</v>
      </c>
      <c r="AL111" s="68">
        <f t="shared" si="102"/>
        <v>-21106.596247771835</v>
      </c>
      <c r="AM111" s="69">
        <f t="shared" si="103"/>
        <v>-6462.2577697460874</v>
      </c>
      <c r="AN111" s="69">
        <f t="shared" si="104"/>
        <v>17537.742230253913</v>
      </c>
      <c r="AO111" s="69">
        <f t="shared" si="105"/>
        <v>17537.742230253913</v>
      </c>
      <c r="AP111" s="69">
        <f t="shared" si="106"/>
        <v>11537.742230253913</v>
      </c>
      <c r="AR111" s="23">
        <f t="shared" si="107"/>
        <v>32</v>
      </c>
      <c r="AS111" s="23" t="str">
        <f t="shared" si="108"/>
        <v>W196</v>
      </c>
      <c r="AT111" s="69">
        <f t="shared" si="125"/>
        <v>22727.742230253913</v>
      </c>
      <c r="AU111" s="69">
        <f t="shared" si="109"/>
        <v>11537.742230253913</v>
      </c>
      <c r="AV111" t="s">
        <v>442</v>
      </c>
      <c r="AW111" t="s">
        <v>429</v>
      </c>
      <c r="AX111" s="64">
        <f t="shared" si="110"/>
        <v>-6462.2577697460874</v>
      </c>
      <c r="AY111" s="64">
        <f t="shared" si="111"/>
        <v>17537.742230253913</v>
      </c>
      <c r="AZ111" s="64">
        <f t="shared" si="112"/>
        <v>17537.742230253913</v>
      </c>
      <c r="BA111" s="64">
        <f t="shared" si="113"/>
        <v>11537.742230253913</v>
      </c>
      <c r="BE111" s="23">
        <v>108</v>
      </c>
      <c r="BF111" s="23" t="str">
        <f t="shared" si="114"/>
        <v>W104</v>
      </c>
      <c r="BG111" s="23" t="str">
        <f t="shared" si="115"/>
        <v>Austin</v>
      </c>
      <c r="BH111" s="23" t="str">
        <f t="shared" si="116"/>
        <v>TX</v>
      </c>
      <c r="BI111" s="69">
        <f t="shared" si="77"/>
        <v>3240000</v>
      </c>
      <c r="BJ111" s="69">
        <f t="shared" si="78"/>
        <v>9495.8659676959287</v>
      </c>
      <c r="BK111" s="69">
        <f t="shared" si="79"/>
        <v>-5196.9340323040669</v>
      </c>
      <c r="BL111" s="23" t="str">
        <f t="shared" si="80"/>
        <v>NO</v>
      </c>
      <c r="BM111" s="69">
        <f t="shared" si="117"/>
        <v>1610200.580155561</v>
      </c>
      <c r="BN111" s="69">
        <f t="shared" si="118"/>
        <v>-23196.934032304071</v>
      </c>
      <c r="BO111" s="69">
        <f t="shared" si="119"/>
        <v>803.06596769593307</v>
      </c>
      <c r="BP111" s="69">
        <f t="shared" si="120"/>
        <v>803.06596769593307</v>
      </c>
      <c r="BQ111" s="69">
        <f t="shared" si="121"/>
        <v>-5196.9340323040669</v>
      </c>
      <c r="CI111" s="23" t="str">
        <f t="shared" si="122"/>
        <v>W196</v>
      </c>
      <c r="CJ111" s="23" t="str">
        <f t="shared" si="126"/>
        <v>LT</v>
      </c>
      <c r="CK111" s="69">
        <f>G111</f>
        <v>29190</v>
      </c>
      <c r="CL111" s="69">
        <f t="shared" si="123"/>
        <v>29190</v>
      </c>
      <c r="CM111" s="69">
        <f t="shared" si="124"/>
        <v>29190</v>
      </c>
    </row>
    <row r="112" spans="1:91" x14ac:dyDescent="0.25">
      <c r="A112" t="s">
        <v>244</v>
      </c>
      <c r="B112" t="s">
        <v>245</v>
      </c>
      <c r="C112" t="s">
        <v>107</v>
      </c>
      <c r="D112">
        <v>1</v>
      </c>
      <c r="E112">
        <v>1800</v>
      </c>
      <c r="F112">
        <f t="shared" si="81"/>
        <v>0.97299999999999998</v>
      </c>
      <c r="G112" s="61">
        <f t="shared" si="76"/>
        <v>21016.799999999999</v>
      </c>
      <c r="H112">
        <v>362</v>
      </c>
      <c r="I112" s="62">
        <v>0.32879999999999998</v>
      </c>
      <c r="J112">
        <v>199</v>
      </c>
      <c r="K112">
        <v>432</v>
      </c>
      <c r="L112">
        <f t="shared" si="127"/>
        <v>233</v>
      </c>
      <c r="M112">
        <f t="shared" si="128"/>
        <v>163</v>
      </c>
      <c r="N112" s="63">
        <f t="shared" si="129"/>
        <v>0.65965665236051507</v>
      </c>
      <c r="O112" s="62">
        <v>0.32879999999999998</v>
      </c>
      <c r="P112" s="64">
        <v>100</v>
      </c>
      <c r="Q112" s="65">
        <f t="shared" si="82"/>
        <v>-0.23991416309012878</v>
      </c>
      <c r="R112" s="65">
        <f t="shared" si="83"/>
        <v>1.040468068669528</v>
      </c>
      <c r="S112" s="64">
        <f t="shared" si="84"/>
        <v>37977.084506437772</v>
      </c>
      <c r="T112" s="66">
        <f t="shared" si="85"/>
        <v>26583.95915450644</v>
      </c>
      <c r="U112" s="61">
        <f t="shared" si="86"/>
        <v>199</v>
      </c>
      <c r="V112" s="64">
        <f t="shared" si="87"/>
        <v>291.25</v>
      </c>
      <c r="W112" s="64">
        <f t="shared" si="88"/>
        <v>169.875</v>
      </c>
      <c r="X112">
        <f t="shared" si="89"/>
        <v>-184.00935051806925</v>
      </c>
      <c r="Y112" s="64">
        <f t="shared" si="90"/>
        <v>241.45585355066973</v>
      </c>
      <c r="Z112" s="64">
        <f t="shared" si="91"/>
        <v>241.45585355066973</v>
      </c>
      <c r="AA112" s="65">
        <f t="shared" si="92"/>
        <v>0.24577117098942397</v>
      </c>
      <c r="AB112" s="65">
        <f t="shared" si="93"/>
        <v>0.65609669527896985</v>
      </c>
      <c r="AC112" s="64">
        <f t="shared" si="94"/>
        <v>57822.711463180429</v>
      </c>
      <c r="AD112" s="66">
        <f t="shared" si="95"/>
        <v>40475.898024226299</v>
      </c>
      <c r="AE112" s="64">
        <f t="shared" si="96"/>
        <v>21016.799999999999</v>
      </c>
      <c r="AF112" s="64">
        <f t="shared" si="97"/>
        <v>19459.098024226299</v>
      </c>
      <c r="AH112" s="67">
        <f t="shared" si="98"/>
        <v>7982.5097925608006</v>
      </c>
      <c r="AI112" s="67">
        <f t="shared" si="99"/>
        <v>-41582.509792560799</v>
      </c>
      <c r="AJ112" s="67">
        <f t="shared" si="100"/>
        <v>-17582.509792560799</v>
      </c>
      <c r="AK112" s="68">
        <f t="shared" si="101"/>
        <v>-17582.509792560799</v>
      </c>
      <c r="AL112" s="68">
        <f t="shared" si="102"/>
        <v>-23582.509792560799</v>
      </c>
      <c r="AM112" s="69">
        <f t="shared" si="103"/>
        <v>-22123.411768334499</v>
      </c>
      <c r="AN112" s="69">
        <f t="shared" si="104"/>
        <v>1876.5882316655006</v>
      </c>
      <c r="AO112" s="69">
        <f t="shared" si="105"/>
        <v>1876.5882316655006</v>
      </c>
      <c r="AP112" s="69">
        <f t="shared" si="106"/>
        <v>-4123.4117683344994</v>
      </c>
      <c r="AR112" s="23">
        <f t="shared" si="107"/>
        <v>96</v>
      </c>
      <c r="AS112" s="23" t="str">
        <f t="shared" si="108"/>
        <v>W197</v>
      </c>
      <c r="AT112" s="69">
        <f t="shared" si="125"/>
        <v>-1106.6117683345001</v>
      </c>
      <c r="AU112" s="69">
        <f t="shared" si="109"/>
        <v>-4123.4117683344994</v>
      </c>
      <c r="AV112" t="s">
        <v>442</v>
      </c>
      <c r="AW112" t="s">
        <v>429</v>
      </c>
      <c r="AX112" s="64">
        <f t="shared" si="110"/>
        <v>-22123.411768334499</v>
      </c>
      <c r="AY112" s="64">
        <f t="shared" si="111"/>
        <v>1876.5882316655006</v>
      </c>
      <c r="AZ112" s="64">
        <f t="shared" si="112"/>
        <v>1876.5882316655006</v>
      </c>
      <c r="BA112" s="64">
        <f t="shared" si="113"/>
        <v>-4123.4117683344994</v>
      </c>
      <c r="BE112" s="23">
        <v>109</v>
      </c>
      <c r="BF112" s="23" t="str">
        <f t="shared" si="114"/>
        <v>W70</v>
      </c>
      <c r="BG112" s="23" t="str">
        <f t="shared" si="115"/>
        <v>Palo Alto</v>
      </c>
      <c r="BH112" s="23" t="str">
        <f t="shared" si="116"/>
        <v>CA</v>
      </c>
      <c r="BI112" s="69">
        <f t="shared" si="77"/>
        <v>3270000</v>
      </c>
      <c r="BJ112" s="69">
        <f t="shared" si="78"/>
        <v>11732.961999664076</v>
      </c>
      <c r="BK112" s="69">
        <f t="shared" si="79"/>
        <v>-5295.0380003359242</v>
      </c>
      <c r="BL112" s="23" t="str">
        <f t="shared" si="80"/>
        <v>NO</v>
      </c>
      <c r="BM112" s="69">
        <f t="shared" si="117"/>
        <v>1621933.5421552251</v>
      </c>
      <c r="BN112" s="69">
        <f t="shared" si="118"/>
        <v>-23295.038000335924</v>
      </c>
      <c r="BO112" s="69">
        <f t="shared" si="119"/>
        <v>704.96199966407585</v>
      </c>
      <c r="BP112" s="69">
        <f t="shared" si="120"/>
        <v>704.96199966407585</v>
      </c>
      <c r="BQ112" s="69">
        <f t="shared" si="121"/>
        <v>-5295.0380003359242</v>
      </c>
      <c r="CI112" s="23" t="str">
        <f t="shared" si="122"/>
        <v>W197</v>
      </c>
      <c r="CJ112" s="23" t="str">
        <f t="shared" si="126"/>
        <v>LT</v>
      </c>
      <c r="CK112" s="69">
        <f>G112</f>
        <v>21016.799999999999</v>
      </c>
      <c r="CL112" s="69">
        <f t="shared" si="123"/>
        <v>21016.799999999999</v>
      </c>
      <c r="CM112" s="69">
        <f t="shared" si="124"/>
        <v>21016.799999999999</v>
      </c>
    </row>
    <row r="113" spans="1:91" x14ac:dyDescent="0.25">
      <c r="A113" t="s">
        <v>246</v>
      </c>
      <c r="B113" t="s">
        <v>245</v>
      </c>
      <c r="C113" t="s">
        <v>107</v>
      </c>
      <c r="D113">
        <v>2</v>
      </c>
      <c r="E113">
        <v>2600</v>
      </c>
      <c r="F113">
        <f t="shared" si="81"/>
        <v>0.97299999999999998</v>
      </c>
      <c r="G113" s="61">
        <f t="shared" si="76"/>
        <v>30357.599999999999</v>
      </c>
      <c r="H113">
        <v>417</v>
      </c>
      <c r="I113" s="62">
        <v>0.53149999999999997</v>
      </c>
      <c r="J113">
        <v>366</v>
      </c>
      <c r="K113">
        <v>594</v>
      </c>
      <c r="L113">
        <f t="shared" si="127"/>
        <v>228</v>
      </c>
      <c r="M113">
        <f t="shared" si="128"/>
        <v>51</v>
      </c>
      <c r="N113" s="63">
        <f t="shared" si="129"/>
        <v>0.27894736842105267</v>
      </c>
      <c r="O113" s="62">
        <v>0.53149999999999997</v>
      </c>
      <c r="P113" s="64">
        <v>100</v>
      </c>
      <c r="Q113" s="65">
        <f t="shared" si="82"/>
        <v>-0.83333333333333337</v>
      </c>
      <c r="R113" s="65">
        <f t="shared" si="83"/>
        <v>1.5101</v>
      </c>
      <c r="S113" s="64">
        <f t="shared" si="84"/>
        <v>55118.65</v>
      </c>
      <c r="T113" s="66">
        <f t="shared" si="85"/>
        <v>38583.055</v>
      </c>
      <c r="U113" s="61">
        <f t="shared" si="86"/>
        <v>366</v>
      </c>
      <c r="V113" s="64">
        <f t="shared" si="87"/>
        <v>285</v>
      </c>
      <c r="W113" s="64">
        <f t="shared" si="88"/>
        <v>337.5</v>
      </c>
      <c r="X113">
        <f t="shared" si="89"/>
        <v>-180.06065200909779</v>
      </c>
      <c r="Y113" s="64">
        <f t="shared" si="90"/>
        <v>321.90959059893856</v>
      </c>
      <c r="Z113" s="64">
        <f t="shared" si="91"/>
        <v>366</v>
      </c>
      <c r="AA113" s="65">
        <f t="shared" si="92"/>
        <v>0.1</v>
      </c>
      <c r="AB113" s="65">
        <f t="shared" si="93"/>
        <v>0.77146000000000003</v>
      </c>
      <c r="AC113" s="64">
        <f t="shared" si="94"/>
        <v>103059.34139999999</v>
      </c>
      <c r="AD113" s="66">
        <f t="shared" si="95"/>
        <v>72141.538979999983</v>
      </c>
      <c r="AE113" s="64">
        <f t="shared" si="96"/>
        <v>30357.599999999999</v>
      </c>
      <c r="AF113" s="64">
        <f t="shared" si="97"/>
        <v>41783.938979999984</v>
      </c>
      <c r="AH113" s="67">
        <f t="shared" si="98"/>
        <v>9386.0966666666664</v>
      </c>
      <c r="AI113" s="67">
        <f t="shared" si="99"/>
        <v>-42986.096666666665</v>
      </c>
      <c r="AJ113" s="67">
        <f t="shared" si="100"/>
        <v>-18986.096666666665</v>
      </c>
      <c r="AK113" s="68">
        <f t="shared" si="101"/>
        <v>-18986.096666666665</v>
      </c>
      <c r="AL113" s="68">
        <f t="shared" si="102"/>
        <v>-24986.096666666665</v>
      </c>
      <c r="AM113" s="69">
        <f t="shared" si="103"/>
        <v>-1202.1576866666801</v>
      </c>
      <c r="AN113" s="69">
        <f t="shared" si="104"/>
        <v>22797.84231333332</v>
      </c>
      <c r="AO113" s="69">
        <f t="shared" si="105"/>
        <v>22797.84231333332</v>
      </c>
      <c r="AP113" s="69">
        <f t="shared" si="106"/>
        <v>16797.84231333332</v>
      </c>
      <c r="AR113" s="23">
        <f t="shared" si="107"/>
        <v>25</v>
      </c>
      <c r="AS113" s="23" t="str">
        <f t="shared" si="108"/>
        <v>W198</v>
      </c>
      <c r="AT113" s="69">
        <f t="shared" si="125"/>
        <v>29155.442313333318</v>
      </c>
      <c r="AU113" s="69">
        <f t="shared" si="109"/>
        <v>16797.84231333332</v>
      </c>
      <c r="AV113" t="s">
        <v>442</v>
      </c>
      <c r="AW113" t="s">
        <v>429</v>
      </c>
      <c r="AX113" s="64">
        <f t="shared" si="110"/>
        <v>-1202.1576866666801</v>
      </c>
      <c r="AY113" s="64">
        <f t="shared" si="111"/>
        <v>22797.84231333332</v>
      </c>
      <c r="AZ113" s="64">
        <f t="shared" si="112"/>
        <v>22797.84231333332</v>
      </c>
      <c r="BA113" s="64">
        <f t="shared" si="113"/>
        <v>16797.84231333332</v>
      </c>
      <c r="BE113" s="23">
        <v>110</v>
      </c>
      <c r="BF113" s="23" t="str">
        <f t="shared" si="114"/>
        <v>W65</v>
      </c>
      <c r="BG113" s="23" t="str">
        <f t="shared" si="115"/>
        <v>Palo Alto</v>
      </c>
      <c r="BH113" s="23" t="str">
        <f t="shared" si="116"/>
        <v>CA</v>
      </c>
      <c r="BI113" s="69">
        <f t="shared" si="77"/>
        <v>3300000</v>
      </c>
      <c r="BJ113" s="69">
        <f t="shared" si="78"/>
        <v>11698.427934607324</v>
      </c>
      <c r="BK113" s="69">
        <f t="shared" si="79"/>
        <v>-5329.5720653926728</v>
      </c>
      <c r="BL113" s="23" t="str">
        <f t="shared" si="80"/>
        <v>NO</v>
      </c>
      <c r="BM113" s="69">
        <f t="shared" si="117"/>
        <v>1633631.9700898323</v>
      </c>
      <c r="BN113" s="69">
        <f t="shared" si="118"/>
        <v>-23329.572065392676</v>
      </c>
      <c r="BO113" s="69">
        <f t="shared" si="119"/>
        <v>670.42793460732719</v>
      </c>
      <c r="BP113" s="69">
        <f t="shared" si="120"/>
        <v>670.42793460732719</v>
      </c>
      <c r="BQ113" s="69">
        <f t="shared" si="121"/>
        <v>-5329.5720653926728</v>
      </c>
      <c r="CI113" s="23" t="str">
        <f t="shared" si="122"/>
        <v>W198</v>
      </c>
      <c r="CJ113" s="23" t="str">
        <f t="shared" si="126"/>
        <v>LT</v>
      </c>
      <c r="CK113" s="69">
        <f>G113</f>
        <v>30357.599999999999</v>
      </c>
      <c r="CL113" s="69">
        <f t="shared" si="123"/>
        <v>30357.599999999999</v>
      </c>
      <c r="CM113" s="69">
        <f t="shared" si="124"/>
        <v>30357.599999999999</v>
      </c>
    </row>
    <row r="114" spans="1:91" x14ac:dyDescent="0.25">
      <c r="A114" t="s">
        <v>247</v>
      </c>
      <c r="B114" t="s">
        <v>245</v>
      </c>
      <c r="C114" t="s">
        <v>116</v>
      </c>
      <c r="D114">
        <v>1</v>
      </c>
      <c r="E114">
        <v>2500</v>
      </c>
      <c r="F114">
        <f t="shared" si="81"/>
        <v>0.97299999999999998</v>
      </c>
      <c r="G114" s="61">
        <f t="shared" si="76"/>
        <v>29190</v>
      </c>
      <c r="H114">
        <v>474</v>
      </c>
      <c r="I114" s="62">
        <v>0.4274</v>
      </c>
      <c r="J114">
        <v>333</v>
      </c>
      <c r="K114">
        <v>665</v>
      </c>
      <c r="L114">
        <f t="shared" si="127"/>
        <v>332</v>
      </c>
      <c r="M114">
        <f t="shared" si="128"/>
        <v>141</v>
      </c>
      <c r="N114" s="63">
        <f t="shared" si="129"/>
        <v>0.43975903614457834</v>
      </c>
      <c r="O114" s="62">
        <v>0.4274</v>
      </c>
      <c r="P114" s="64">
        <v>100</v>
      </c>
      <c r="Q114" s="65">
        <f t="shared" si="82"/>
        <v>-0.46144578313253015</v>
      </c>
      <c r="R114" s="65">
        <f t="shared" si="83"/>
        <v>1.2157881927710843</v>
      </c>
      <c r="S114" s="64">
        <f t="shared" si="84"/>
        <v>44376.269036144578</v>
      </c>
      <c r="T114" s="66">
        <f t="shared" si="85"/>
        <v>31063.388325301203</v>
      </c>
      <c r="U114" s="61">
        <f t="shared" si="86"/>
        <v>333</v>
      </c>
      <c r="V114" s="64">
        <f t="shared" si="87"/>
        <v>415</v>
      </c>
      <c r="W114" s="64">
        <f t="shared" si="88"/>
        <v>291.5</v>
      </c>
      <c r="X114">
        <f t="shared" si="89"/>
        <v>-262.19358099570383</v>
      </c>
      <c r="Y114" s="64">
        <f t="shared" si="90"/>
        <v>368.77185999494566</v>
      </c>
      <c r="Z114" s="64">
        <f t="shared" si="91"/>
        <v>368.77185999494566</v>
      </c>
      <c r="AA114" s="65">
        <f t="shared" si="92"/>
        <v>0.18619725299986906</v>
      </c>
      <c r="AB114" s="65">
        <f t="shared" si="93"/>
        <v>0.70324349397590369</v>
      </c>
      <c r="AC114" s="64">
        <f t="shared" si="94"/>
        <v>94657.790125536005</v>
      </c>
      <c r="AD114" s="66">
        <f t="shared" si="95"/>
        <v>66260.453087875198</v>
      </c>
      <c r="AE114" s="64">
        <f t="shared" si="96"/>
        <v>29190</v>
      </c>
      <c r="AF114" s="64">
        <f t="shared" si="97"/>
        <v>37070.453087875198</v>
      </c>
      <c r="AH114" s="67">
        <f t="shared" si="98"/>
        <v>8556.1291767068287</v>
      </c>
      <c r="AI114" s="67">
        <f t="shared" si="99"/>
        <v>-42156.129176706832</v>
      </c>
      <c r="AJ114" s="67">
        <f t="shared" si="100"/>
        <v>-18156.129176706829</v>
      </c>
      <c r="AK114" s="68">
        <f t="shared" si="101"/>
        <v>-18156.129176706829</v>
      </c>
      <c r="AL114" s="68">
        <f t="shared" si="102"/>
        <v>-24156.129176706829</v>
      </c>
      <c r="AM114" s="69">
        <f t="shared" si="103"/>
        <v>-5085.6760888316348</v>
      </c>
      <c r="AN114" s="69">
        <f t="shared" si="104"/>
        <v>18914.323911168369</v>
      </c>
      <c r="AO114" s="69">
        <f t="shared" si="105"/>
        <v>18914.323911168369</v>
      </c>
      <c r="AP114" s="69">
        <f t="shared" si="106"/>
        <v>12914.323911168369</v>
      </c>
      <c r="AR114" s="23">
        <f t="shared" si="107"/>
        <v>29</v>
      </c>
      <c r="AS114" s="23" t="str">
        <f t="shared" si="108"/>
        <v>W199</v>
      </c>
      <c r="AT114" s="69">
        <f t="shared" si="125"/>
        <v>24104.323911168365</v>
      </c>
      <c r="AU114" s="69">
        <f t="shared" si="109"/>
        <v>12914.323911168369</v>
      </c>
      <c r="AV114" t="s">
        <v>442</v>
      </c>
      <c r="AW114" t="s">
        <v>429</v>
      </c>
      <c r="AX114" s="64">
        <f t="shared" si="110"/>
        <v>-5085.6760888316348</v>
      </c>
      <c r="AY114" s="64">
        <f t="shared" si="111"/>
        <v>18914.323911168369</v>
      </c>
      <c r="AZ114" s="64">
        <f t="shared" si="112"/>
        <v>18914.323911168369</v>
      </c>
      <c r="BA114" s="64">
        <f t="shared" si="113"/>
        <v>12914.323911168369</v>
      </c>
      <c r="BE114" s="23">
        <v>111</v>
      </c>
      <c r="BF114" s="23" t="str">
        <f t="shared" si="114"/>
        <v>W226</v>
      </c>
      <c r="BG114" s="23" t="str">
        <f t="shared" si="115"/>
        <v>Richmond</v>
      </c>
      <c r="BH114" s="23" t="str">
        <f t="shared" si="116"/>
        <v>VA</v>
      </c>
      <c r="BI114" s="69">
        <f t="shared" si="77"/>
        <v>3330000</v>
      </c>
      <c r="BJ114" s="69">
        <f t="shared" si="78"/>
        <v>-13503.791652377069</v>
      </c>
      <c r="BK114" s="69">
        <f t="shared" si="79"/>
        <v>-5650.2356523770686</v>
      </c>
      <c r="BL114" s="23" t="str">
        <f t="shared" si="80"/>
        <v>NO</v>
      </c>
      <c r="BM114" s="69">
        <f t="shared" si="117"/>
        <v>1620128.1784374553</v>
      </c>
      <c r="BN114" s="69">
        <f t="shared" si="118"/>
        <v>-23650.235652377069</v>
      </c>
      <c r="BO114" s="69">
        <f t="shared" si="119"/>
        <v>349.76434762293138</v>
      </c>
      <c r="BP114" s="69">
        <f t="shared" si="120"/>
        <v>349.76434762293138</v>
      </c>
      <c r="BQ114" s="69">
        <f t="shared" si="121"/>
        <v>-5650.2356523770686</v>
      </c>
      <c r="CI114" s="23" t="str">
        <f t="shared" si="122"/>
        <v>W199</v>
      </c>
      <c r="CJ114" s="23" t="str">
        <f t="shared" si="126"/>
        <v>LT</v>
      </c>
      <c r="CK114" s="69">
        <f>G114</f>
        <v>29190</v>
      </c>
      <c r="CL114" s="69">
        <f t="shared" si="123"/>
        <v>29190</v>
      </c>
      <c r="CM114" s="69">
        <f t="shared" si="124"/>
        <v>29190</v>
      </c>
    </row>
    <row r="115" spans="1:91" x14ac:dyDescent="0.25">
      <c r="A115" t="s">
        <v>248</v>
      </c>
      <c r="B115" t="s">
        <v>106</v>
      </c>
      <c r="C115" t="s">
        <v>116</v>
      </c>
      <c r="D115">
        <v>1</v>
      </c>
      <c r="E115">
        <v>1500</v>
      </c>
      <c r="F115">
        <f t="shared" si="81"/>
        <v>0.97299999999999998</v>
      </c>
      <c r="G115" s="61">
        <f t="shared" si="76"/>
        <v>17514</v>
      </c>
      <c r="H115">
        <v>146</v>
      </c>
      <c r="I115" s="62">
        <v>0.24110000000000001</v>
      </c>
      <c r="J115">
        <v>81</v>
      </c>
      <c r="K115">
        <v>205</v>
      </c>
      <c r="L115">
        <f t="shared" si="127"/>
        <v>124</v>
      </c>
      <c r="M115">
        <f t="shared" si="128"/>
        <v>65</v>
      </c>
      <c r="N115" s="63">
        <f t="shared" si="129"/>
        <v>0.51935483870967747</v>
      </c>
      <c r="O115" s="62">
        <v>0.24110000000000001</v>
      </c>
      <c r="P115" s="64">
        <v>100</v>
      </c>
      <c r="Q115" s="65">
        <f t="shared" si="82"/>
        <v>0.22258064516129034</v>
      </c>
      <c r="R115" s="65">
        <f t="shared" si="83"/>
        <v>0.67444967741935491</v>
      </c>
      <c r="S115" s="64">
        <f t="shared" si="84"/>
        <v>24617.413225806453</v>
      </c>
      <c r="T115" s="66">
        <f t="shared" si="85"/>
        <v>17232.189258064514</v>
      </c>
      <c r="U115" s="61">
        <f t="shared" si="86"/>
        <v>81</v>
      </c>
      <c r="V115" s="64">
        <f t="shared" si="87"/>
        <v>155</v>
      </c>
      <c r="W115" s="64">
        <f t="shared" si="88"/>
        <v>65.5</v>
      </c>
      <c r="X115">
        <f t="shared" si="89"/>
        <v>-97.92772302249179</v>
      </c>
      <c r="Y115" s="64">
        <f t="shared" si="90"/>
        <v>116.04732120293151</v>
      </c>
      <c r="Z115" s="64">
        <f t="shared" si="91"/>
        <v>116.04732120293151</v>
      </c>
      <c r="AA115" s="65">
        <f t="shared" si="92"/>
        <v>0.32611174969633233</v>
      </c>
      <c r="AB115" s="65">
        <f t="shared" si="93"/>
        <v>0.59251516129032256</v>
      </c>
      <c r="AC115" s="64">
        <f t="shared" si="94"/>
        <v>25097.325992550665</v>
      </c>
      <c r="AD115" s="66">
        <f t="shared" si="95"/>
        <v>17568.128194785462</v>
      </c>
      <c r="AE115" s="64">
        <f t="shared" si="96"/>
        <v>17514</v>
      </c>
      <c r="AF115" s="64">
        <f t="shared" si="97"/>
        <v>54.128194785462256</v>
      </c>
      <c r="AH115" s="67">
        <f t="shared" si="98"/>
        <v>7208.9344623655916</v>
      </c>
      <c r="AI115" s="67">
        <f t="shared" si="99"/>
        <v>-40808.934462365592</v>
      </c>
      <c r="AJ115" s="67">
        <f t="shared" si="100"/>
        <v>-16808.934462365592</v>
      </c>
      <c r="AK115" s="68">
        <f t="shared" si="101"/>
        <v>-16808.934462365592</v>
      </c>
      <c r="AL115" s="68">
        <f t="shared" si="102"/>
        <v>-22808.934462365592</v>
      </c>
      <c r="AM115" s="69">
        <f t="shared" si="103"/>
        <v>-40754.806267580134</v>
      </c>
      <c r="AN115" s="69">
        <f t="shared" si="104"/>
        <v>-16754.80626758013</v>
      </c>
      <c r="AO115" s="69">
        <f t="shared" si="105"/>
        <v>-16754.80626758013</v>
      </c>
      <c r="AP115" s="69">
        <f t="shared" si="106"/>
        <v>-22754.80626758013</v>
      </c>
      <c r="AR115" s="23">
        <f t="shared" si="107"/>
        <v>228</v>
      </c>
      <c r="AS115" s="23" t="str">
        <f t="shared" si="108"/>
        <v>W2</v>
      </c>
      <c r="AT115" s="69">
        <f t="shared" si="125"/>
        <v>-23240.80626758013</v>
      </c>
      <c r="AU115" s="69">
        <f t="shared" si="109"/>
        <v>-22754.80626758013</v>
      </c>
      <c r="AV115" t="s">
        <v>426</v>
      </c>
      <c r="AW115" t="s">
        <v>427</v>
      </c>
      <c r="AX115" s="64">
        <f t="shared" si="110"/>
        <v>-40754.806267580134</v>
      </c>
      <c r="AY115" s="64">
        <f t="shared" si="111"/>
        <v>-16754.80626758013</v>
      </c>
      <c r="AZ115" s="64">
        <f t="shared" si="112"/>
        <v>-16754.80626758013</v>
      </c>
      <c r="BA115" s="64">
        <f t="shared" si="113"/>
        <v>-22754.80626758013</v>
      </c>
      <c r="BE115" s="23">
        <v>112</v>
      </c>
      <c r="BF115" s="23" t="str">
        <f t="shared" si="114"/>
        <v>W153</v>
      </c>
      <c r="BG115" s="23" t="str">
        <f t="shared" si="115"/>
        <v>Miami</v>
      </c>
      <c r="BH115" s="23" t="str">
        <f t="shared" si="116"/>
        <v>FL</v>
      </c>
      <c r="BI115" s="69">
        <f t="shared" si="77"/>
        <v>3360000</v>
      </c>
      <c r="BJ115" s="69">
        <f t="shared" si="78"/>
        <v>-3815.2706818913939</v>
      </c>
      <c r="BK115" s="69">
        <f t="shared" si="79"/>
        <v>-5664.4706818913983</v>
      </c>
      <c r="BL115" s="23" t="str">
        <f t="shared" si="80"/>
        <v>NO</v>
      </c>
      <c r="BM115" s="69">
        <f t="shared" si="117"/>
        <v>1616312.907755564</v>
      </c>
      <c r="BN115" s="69">
        <f t="shared" si="118"/>
        <v>-23664.470681891395</v>
      </c>
      <c r="BO115" s="69">
        <f t="shared" si="119"/>
        <v>335.52931810860173</v>
      </c>
      <c r="BP115" s="69">
        <f t="shared" si="120"/>
        <v>335.52931810860173</v>
      </c>
      <c r="BQ115" s="69">
        <f t="shared" si="121"/>
        <v>-5664.4706818913983</v>
      </c>
      <c r="CI115" s="23" t="str">
        <f t="shared" si="122"/>
        <v>W2</v>
      </c>
      <c r="CJ115" s="23" t="str">
        <f t="shared" si="126"/>
        <v>LT</v>
      </c>
      <c r="CK115" s="69">
        <f>G115</f>
        <v>17514</v>
      </c>
      <c r="CL115" s="69">
        <f t="shared" si="123"/>
        <v>17514</v>
      </c>
      <c r="CM115" s="69">
        <f t="shared" si="124"/>
        <v>17514</v>
      </c>
    </row>
    <row r="116" spans="1:91" x14ac:dyDescent="0.25">
      <c r="A116" t="s">
        <v>249</v>
      </c>
      <c r="B116" t="s">
        <v>208</v>
      </c>
      <c r="C116" t="s">
        <v>107</v>
      </c>
      <c r="D116">
        <v>1</v>
      </c>
      <c r="E116">
        <v>1700</v>
      </c>
      <c r="F116">
        <f t="shared" si="81"/>
        <v>0.97299999999999998</v>
      </c>
      <c r="G116" s="61">
        <f t="shared" si="76"/>
        <v>19849.2</v>
      </c>
      <c r="H116">
        <v>312</v>
      </c>
      <c r="I116" s="62">
        <v>0.41099999999999998</v>
      </c>
      <c r="J116">
        <v>106</v>
      </c>
      <c r="K116">
        <v>465</v>
      </c>
      <c r="L116">
        <f t="shared" si="127"/>
        <v>359</v>
      </c>
      <c r="M116">
        <f t="shared" si="128"/>
        <v>206</v>
      </c>
      <c r="N116" s="63">
        <f t="shared" si="129"/>
        <v>0.55905292479108637</v>
      </c>
      <c r="O116" s="62">
        <v>0.41099999999999998</v>
      </c>
      <c r="P116" s="64">
        <v>100</v>
      </c>
      <c r="Q116" s="65">
        <f t="shared" si="82"/>
        <v>8.6629526462395551E-2</v>
      </c>
      <c r="R116" s="65">
        <f t="shared" si="83"/>
        <v>0.78204139275766016</v>
      </c>
      <c r="S116" s="64">
        <f t="shared" si="84"/>
        <v>28544.510835654597</v>
      </c>
      <c r="T116" s="66">
        <f t="shared" si="85"/>
        <v>19981.157584958215</v>
      </c>
      <c r="U116" s="61">
        <f t="shared" si="86"/>
        <v>106</v>
      </c>
      <c r="V116" s="64">
        <f t="shared" si="87"/>
        <v>448.75</v>
      </c>
      <c r="W116" s="64">
        <f t="shared" si="88"/>
        <v>61.125</v>
      </c>
      <c r="X116">
        <f t="shared" si="89"/>
        <v>-283.51655294414962</v>
      </c>
      <c r="Y116" s="64">
        <f t="shared" si="90"/>
        <v>271.72167993429366</v>
      </c>
      <c r="Z116" s="64">
        <f t="shared" si="91"/>
        <v>271.72167993429366</v>
      </c>
      <c r="AA116" s="65">
        <f t="shared" si="92"/>
        <v>0.46929622269480481</v>
      </c>
      <c r="AB116" s="65">
        <f t="shared" si="93"/>
        <v>0.47919896935933148</v>
      </c>
      <c r="AC116" s="64">
        <f t="shared" si="94"/>
        <v>47526.193376641379</v>
      </c>
      <c r="AD116" s="66">
        <f t="shared" si="95"/>
        <v>33268.335363648963</v>
      </c>
      <c r="AE116" s="64">
        <f t="shared" si="96"/>
        <v>19849.2</v>
      </c>
      <c r="AF116" s="64">
        <f t="shared" si="97"/>
        <v>13419.135363648962</v>
      </c>
      <c r="AH116" s="67">
        <f t="shared" si="98"/>
        <v>5830.2541272051994</v>
      </c>
      <c r="AI116" s="67">
        <f t="shared" si="99"/>
        <v>-39430.254127205197</v>
      </c>
      <c r="AJ116" s="67">
        <f t="shared" si="100"/>
        <v>-15430.2541272052</v>
      </c>
      <c r="AK116" s="68">
        <f t="shared" si="101"/>
        <v>-15430.2541272052</v>
      </c>
      <c r="AL116" s="68">
        <f t="shared" si="102"/>
        <v>-21430.2541272052</v>
      </c>
      <c r="AM116" s="69">
        <f t="shared" si="103"/>
        <v>-26011.118763556235</v>
      </c>
      <c r="AN116" s="69">
        <f t="shared" si="104"/>
        <v>-2011.1187635562383</v>
      </c>
      <c r="AO116" s="69">
        <f t="shared" si="105"/>
        <v>-2011.1187635562383</v>
      </c>
      <c r="AP116" s="69">
        <f t="shared" si="106"/>
        <v>-8011.1187635562383</v>
      </c>
      <c r="AR116" s="23">
        <f t="shared" si="107"/>
        <v>134</v>
      </c>
      <c r="AS116" s="23" t="str">
        <f t="shared" si="108"/>
        <v>W20</v>
      </c>
      <c r="AT116" s="69">
        <f t="shared" si="125"/>
        <v>-6161.9187635562339</v>
      </c>
      <c r="AU116" s="69">
        <f t="shared" si="109"/>
        <v>-8011.1187635562383</v>
      </c>
      <c r="AV116" t="s">
        <v>440</v>
      </c>
      <c r="AW116" t="s">
        <v>441</v>
      </c>
      <c r="AX116" s="64">
        <f t="shared" si="110"/>
        <v>-26011.118763556235</v>
      </c>
      <c r="AY116" s="64">
        <f t="shared" si="111"/>
        <v>-2011.1187635562383</v>
      </c>
      <c r="AZ116" s="64">
        <f t="shared" si="112"/>
        <v>-2011.1187635562383</v>
      </c>
      <c r="BA116" s="64">
        <f t="shared" si="113"/>
        <v>-8011.1187635562383</v>
      </c>
      <c r="BE116" s="23">
        <v>113</v>
      </c>
      <c r="BF116" s="23" t="str">
        <f t="shared" si="114"/>
        <v>W113</v>
      </c>
      <c r="BG116" s="23" t="str">
        <f t="shared" si="115"/>
        <v>Austin</v>
      </c>
      <c r="BH116" s="23" t="str">
        <f t="shared" si="116"/>
        <v>TX</v>
      </c>
      <c r="BI116" s="69">
        <f t="shared" si="77"/>
        <v>3390000</v>
      </c>
      <c r="BJ116" s="69">
        <f t="shared" si="78"/>
        <v>-14476.015697028124</v>
      </c>
      <c r="BK116" s="69">
        <f t="shared" si="79"/>
        <v>-5816.8156970281198</v>
      </c>
      <c r="BL116" s="23" t="str">
        <f t="shared" si="80"/>
        <v>NO</v>
      </c>
      <c r="BM116" s="69">
        <f t="shared" si="117"/>
        <v>1601836.8920585359</v>
      </c>
      <c r="BN116" s="69">
        <f t="shared" si="118"/>
        <v>-23816.815697028123</v>
      </c>
      <c r="BO116" s="69">
        <f t="shared" si="119"/>
        <v>183.18430297188024</v>
      </c>
      <c r="BP116" s="69">
        <f t="shared" si="120"/>
        <v>183.18430297188024</v>
      </c>
      <c r="BQ116" s="69">
        <f t="shared" si="121"/>
        <v>-5816.8156970281198</v>
      </c>
      <c r="CI116" s="23" t="str">
        <f t="shared" si="122"/>
        <v>W20</v>
      </c>
      <c r="CJ116" s="23" t="str">
        <f t="shared" si="126"/>
        <v>LT</v>
      </c>
      <c r="CK116" s="69">
        <f>G116</f>
        <v>19849.2</v>
      </c>
      <c r="CL116" s="69">
        <f t="shared" si="123"/>
        <v>19849.2</v>
      </c>
      <c r="CM116" s="69">
        <f t="shared" si="124"/>
        <v>19849.2</v>
      </c>
    </row>
    <row r="117" spans="1:91" x14ac:dyDescent="0.25">
      <c r="A117" t="s">
        <v>250</v>
      </c>
      <c r="B117" t="s">
        <v>245</v>
      </c>
      <c r="C117" t="s">
        <v>116</v>
      </c>
      <c r="D117">
        <v>2</v>
      </c>
      <c r="E117">
        <v>3600</v>
      </c>
      <c r="F117">
        <f t="shared" si="81"/>
        <v>0.97299999999999998</v>
      </c>
      <c r="G117" s="61">
        <f t="shared" si="76"/>
        <v>42033.599999999999</v>
      </c>
      <c r="H117">
        <v>491</v>
      </c>
      <c r="I117" s="62">
        <v>0.39729999999999999</v>
      </c>
      <c r="J117">
        <v>336</v>
      </c>
      <c r="K117">
        <v>624</v>
      </c>
      <c r="L117">
        <f t="shared" si="127"/>
        <v>288</v>
      </c>
      <c r="M117">
        <f t="shared" si="128"/>
        <v>155</v>
      </c>
      <c r="N117" s="63">
        <f t="shared" si="129"/>
        <v>0.53055555555555556</v>
      </c>
      <c r="O117" s="62">
        <v>0.39729999999999999</v>
      </c>
      <c r="P117" s="64">
        <v>100</v>
      </c>
      <c r="Q117" s="65">
        <f t="shared" si="82"/>
        <v>-0.55555555555555558</v>
      </c>
      <c r="R117" s="65">
        <f t="shared" si="83"/>
        <v>1.2902666666666667</v>
      </c>
      <c r="S117" s="64">
        <f t="shared" si="84"/>
        <v>47094.73333333333</v>
      </c>
      <c r="T117" s="66">
        <f t="shared" si="85"/>
        <v>32966.313333333332</v>
      </c>
      <c r="U117" s="61">
        <f t="shared" si="86"/>
        <v>336</v>
      </c>
      <c r="V117" s="64">
        <f t="shared" si="87"/>
        <v>360</v>
      </c>
      <c r="W117" s="64">
        <f t="shared" si="88"/>
        <v>300</v>
      </c>
      <c r="X117">
        <f t="shared" si="89"/>
        <v>-227.44503411675512</v>
      </c>
      <c r="Y117" s="64">
        <f t="shared" si="90"/>
        <v>343.46474601971192</v>
      </c>
      <c r="Z117" s="64">
        <f t="shared" si="91"/>
        <v>343.46474601971192</v>
      </c>
      <c r="AA117" s="65">
        <f t="shared" si="92"/>
        <v>0.1207354056103109</v>
      </c>
      <c r="AB117" s="65">
        <f t="shared" si="93"/>
        <v>0.75505</v>
      </c>
      <c r="AC117" s="64">
        <f t="shared" si="94"/>
        <v>94656.56561599698</v>
      </c>
      <c r="AD117" s="66">
        <f t="shared" si="95"/>
        <v>66259.59593119788</v>
      </c>
      <c r="AE117" s="64">
        <f t="shared" si="96"/>
        <v>42033.599999999999</v>
      </c>
      <c r="AF117" s="64">
        <f t="shared" si="97"/>
        <v>24225.995931197882</v>
      </c>
      <c r="AH117" s="67">
        <f t="shared" si="98"/>
        <v>9186.4416666666675</v>
      </c>
      <c r="AI117" s="67">
        <f t="shared" si="99"/>
        <v>-42786.441666666666</v>
      </c>
      <c r="AJ117" s="67">
        <f t="shared" si="100"/>
        <v>-18786.441666666666</v>
      </c>
      <c r="AK117" s="68">
        <f t="shared" si="101"/>
        <v>-18786.441666666666</v>
      </c>
      <c r="AL117" s="68">
        <f t="shared" si="102"/>
        <v>-24786.441666666666</v>
      </c>
      <c r="AM117" s="69">
        <f t="shared" si="103"/>
        <v>-18560.445735468784</v>
      </c>
      <c r="AN117" s="69">
        <f t="shared" si="104"/>
        <v>5439.5542645312162</v>
      </c>
      <c r="AO117" s="69">
        <f t="shared" si="105"/>
        <v>5439.5542645312162</v>
      </c>
      <c r="AP117" s="69">
        <f t="shared" si="106"/>
        <v>-560.44573546878382</v>
      </c>
      <c r="AR117" s="23">
        <f t="shared" si="107"/>
        <v>79</v>
      </c>
      <c r="AS117" s="23" t="str">
        <f t="shared" si="108"/>
        <v>W200</v>
      </c>
      <c r="AT117" s="69">
        <f t="shared" si="125"/>
        <v>23473.154264531215</v>
      </c>
      <c r="AU117" s="69">
        <f t="shared" si="109"/>
        <v>-560.44573546878382</v>
      </c>
      <c r="AV117" t="s">
        <v>442</v>
      </c>
      <c r="AW117" t="s">
        <v>429</v>
      </c>
      <c r="AX117" s="64">
        <f t="shared" si="110"/>
        <v>-18560.445735468784</v>
      </c>
      <c r="AY117" s="64">
        <f t="shared" si="111"/>
        <v>5439.5542645312162</v>
      </c>
      <c r="AZ117" s="64">
        <f t="shared" si="112"/>
        <v>5439.5542645312162</v>
      </c>
      <c r="BA117" s="64">
        <f t="shared" si="113"/>
        <v>-560.44573546878382</v>
      </c>
      <c r="BE117" s="23">
        <v>114</v>
      </c>
      <c r="BF117" s="23" t="str">
        <f t="shared" si="114"/>
        <v>W30</v>
      </c>
      <c r="BG117" s="23" t="str">
        <f t="shared" si="115"/>
        <v>Chicago</v>
      </c>
      <c r="BH117" s="23" t="str">
        <f t="shared" si="116"/>
        <v>IL</v>
      </c>
      <c r="BI117" s="69">
        <f t="shared" si="77"/>
        <v>3420000</v>
      </c>
      <c r="BJ117" s="69">
        <f t="shared" si="78"/>
        <v>5316.9557414547089</v>
      </c>
      <c r="BK117" s="69">
        <f t="shared" si="79"/>
        <v>-5873.0442585452911</v>
      </c>
      <c r="BL117" s="23" t="str">
        <f t="shared" si="80"/>
        <v>NO</v>
      </c>
      <c r="BM117" s="69">
        <f t="shared" si="117"/>
        <v>1607153.8477999906</v>
      </c>
      <c r="BN117" s="69">
        <f t="shared" si="118"/>
        <v>-23873.044258545291</v>
      </c>
      <c r="BO117" s="69">
        <f t="shared" si="119"/>
        <v>126.95574145470709</v>
      </c>
      <c r="BP117" s="69">
        <f t="shared" si="120"/>
        <v>126.95574145470709</v>
      </c>
      <c r="BQ117" s="69">
        <f t="shared" si="121"/>
        <v>-5873.0442585452911</v>
      </c>
      <c r="CI117" s="23" t="str">
        <f t="shared" si="122"/>
        <v>W200</v>
      </c>
      <c r="CJ117" s="23" t="str">
        <f t="shared" si="126"/>
        <v>LT</v>
      </c>
      <c r="CK117" s="69">
        <f>G117</f>
        <v>42033.599999999999</v>
      </c>
      <c r="CL117" s="69">
        <f t="shared" si="123"/>
        <v>42033.599999999999</v>
      </c>
      <c r="CM117" s="69">
        <f t="shared" si="124"/>
        <v>42033.599999999999</v>
      </c>
    </row>
    <row r="118" spans="1:91" x14ac:dyDescent="0.25">
      <c r="A118" t="s">
        <v>251</v>
      </c>
      <c r="B118" t="s">
        <v>252</v>
      </c>
      <c r="C118" t="s">
        <v>107</v>
      </c>
      <c r="D118">
        <v>1</v>
      </c>
      <c r="E118">
        <v>1200</v>
      </c>
      <c r="F118">
        <f t="shared" si="81"/>
        <v>0.97299999999999998</v>
      </c>
      <c r="G118" s="61">
        <f t="shared" si="76"/>
        <v>14011.199999999999</v>
      </c>
      <c r="H118">
        <v>204</v>
      </c>
      <c r="I118" s="62">
        <v>0.79730000000000001</v>
      </c>
      <c r="J118">
        <v>173</v>
      </c>
      <c r="K118">
        <v>395</v>
      </c>
      <c r="L118">
        <f t="shared" si="127"/>
        <v>222</v>
      </c>
      <c r="M118">
        <f t="shared" si="128"/>
        <v>31</v>
      </c>
      <c r="N118" s="63">
        <f t="shared" si="129"/>
        <v>0.21171171171171171</v>
      </c>
      <c r="O118" s="62">
        <v>0.79730000000000001</v>
      </c>
      <c r="P118" s="64">
        <v>100</v>
      </c>
      <c r="Q118" s="65">
        <f t="shared" si="82"/>
        <v>-0.16306306306306309</v>
      </c>
      <c r="R118" s="65">
        <f t="shared" si="83"/>
        <v>0.9796481081081081</v>
      </c>
      <c r="S118" s="64">
        <f t="shared" si="84"/>
        <v>35757.155945945946</v>
      </c>
      <c r="T118" s="66">
        <f t="shared" si="85"/>
        <v>25030.009162162161</v>
      </c>
      <c r="U118" s="61">
        <f t="shared" si="86"/>
        <v>173</v>
      </c>
      <c r="V118" s="64">
        <f t="shared" si="87"/>
        <v>277.5</v>
      </c>
      <c r="W118" s="64">
        <f t="shared" si="88"/>
        <v>145.25</v>
      </c>
      <c r="X118">
        <f t="shared" si="89"/>
        <v>-175.32221379833206</v>
      </c>
      <c r="Y118" s="64">
        <f t="shared" si="90"/>
        <v>221.75407505686127</v>
      </c>
      <c r="Z118" s="64">
        <f t="shared" si="91"/>
        <v>221.75407505686127</v>
      </c>
      <c r="AA118" s="65">
        <f t="shared" si="92"/>
        <v>0.27569036056526586</v>
      </c>
      <c r="AB118" s="65">
        <f t="shared" si="93"/>
        <v>0.63241864864864861</v>
      </c>
      <c r="AC118" s="64">
        <f t="shared" si="94"/>
        <v>51188.115555123783</v>
      </c>
      <c r="AD118" s="66">
        <f t="shared" si="95"/>
        <v>35831.680888586649</v>
      </c>
      <c r="AE118" s="64">
        <f t="shared" si="96"/>
        <v>14011.199999999999</v>
      </c>
      <c r="AF118" s="64">
        <f t="shared" si="97"/>
        <v>21820.480888586651</v>
      </c>
      <c r="AH118" s="67">
        <f t="shared" si="98"/>
        <v>7694.4268918918924</v>
      </c>
      <c r="AI118" s="67">
        <f t="shared" si="99"/>
        <v>-41294.42689189189</v>
      </c>
      <c r="AJ118" s="67">
        <f t="shared" si="100"/>
        <v>-17294.426891891893</v>
      </c>
      <c r="AK118" s="68">
        <f t="shared" si="101"/>
        <v>-17294.426891891893</v>
      </c>
      <c r="AL118" s="68">
        <f t="shared" si="102"/>
        <v>-23294.426891891893</v>
      </c>
      <c r="AM118" s="69">
        <f t="shared" si="103"/>
        <v>-19473.946003305238</v>
      </c>
      <c r="AN118" s="69">
        <f t="shared" si="104"/>
        <v>4526.0539966947581</v>
      </c>
      <c r="AO118" s="69">
        <f t="shared" si="105"/>
        <v>4526.0539966947581</v>
      </c>
      <c r="AP118" s="69">
        <f t="shared" si="106"/>
        <v>-1473.9460033052419</v>
      </c>
      <c r="AR118" s="23">
        <f t="shared" si="107"/>
        <v>86</v>
      </c>
      <c r="AS118" s="23" t="str">
        <f t="shared" si="108"/>
        <v>W201</v>
      </c>
      <c r="AT118" s="69">
        <f t="shared" si="125"/>
        <v>-5462.7460033052412</v>
      </c>
      <c r="AU118" s="69">
        <f t="shared" si="109"/>
        <v>-1473.9460033052419</v>
      </c>
      <c r="AV118" t="s">
        <v>442</v>
      </c>
      <c r="AW118" t="s">
        <v>429</v>
      </c>
      <c r="AX118" s="64">
        <f t="shared" si="110"/>
        <v>-19473.946003305238</v>
      </c>
      <c r="AY118" s="64">
        <f t="shared" si="111"/>
        <v>4526.0539966947581</v>
      </c>
      <c r="AZ118" s="64">
        <f t="shared" si="112"/>
        <v>4526.0539966947581</v>
      </c>
      <c r="BA118" s="64">
        <f t="shared" si="113"/>
        <v>-1473.9460033052419</v>
      </c>
      <c r="BE118" s="23">
        <v>115</v>
      </c>
      <c r="BF118" s="23" t="str">
        <f t="shared" si="114"/>
        <v>W121</v>
      </c>
      <c r="BG118" s="23" t="str">
        <f t="shared" si="115"/>
        <v>Bentonville</v>
      </c>
      <c r="BH118" s="23" t="str">
        <f t="shared" si="116"/>
        <v>AR</v>
      </c>
      <c r="BI118" s="69">
        <f t="shared" si="77"/>
        <v>3450000</v>
      </c>
      <c r="BJ118" s="69">
        <f t="shared" si="78"/>
        <v>-16967.836706666661</v>
      </c>
      <c r="BK118" s="69">
        <f t="shared" si="79"/>
        <v>-5973.43670666666</v>
      </c>
      <c r="BL118" s="23" t="str">
        <f t="shared" si="80"/>
        <v>NO</v>
      </c>
      <c r="BM118" s="69">
        <f t="shared" si="117"/>
        <v>1590186.0110933238</v>
      </c>
      <c r="BN118" s="69">
        <f t="shared" si="118"/>
        <v>-23973.43670666666</v>
      </c>
      <c r="BO118" s="69">
        <f t="shared" si="119"/>
        <v>26.563293333339971</v>
      </c>
      <c r="BP118" s="69">
        <f t="shared" si="120"/>
        <v>26.563293333339971</v>
      </c>
      <c r="BQ118" s="69">
        <f t="shared" si="121"/>
        <v>-5973.43670666666</v>
      </c>
      <c r="CI118" s="23" t="str">
        <f t="shared" si="122"/>
        <v>W201</v>
      </c>
      <c r="CJ118" s="23" t="str">
        <f t="shared" si="126"/>
        <v>LT</v>
      </c>
      <c r="CK118" s="69">
        <f>G118</f>
        <v>14011.199999999999</v>
      </c>
      <c r="CL118" s="69">
        <f t="shared" si="123"/>
        <v>14011.199999999999</v>
      </c>
      <c r="CM118" s="69">
        <f t="shared" si="124"/>
        <v>14011.199999999999</v>
      </c>
    </row>
    <row r="119" spans="1:91" x14ac:dyDescent="0.25">
      <c r="A119" t="s">
        <v>253</v>
      </c>
      <c r="B119" t="s">
        <v>252</v>
      </c>
      <c r="C119" t="s">
        <v>107</v>
      </c>
      <c r="D119">
        <v>2</v>
      </c>
      <c r="E119">
        <v>1600</v>
      </c>
      <c r="F119">
        <f t="shared" si="81"/>
        <v>0.97299999999999998</v>
      </c>
      <c r="G119" s="61">
        <f t="shared" si="76"/>
        <v>18681.599999999999</v>
      </c>
      <c r="H119">
        <v>245</v>
      </c>
      <c r="I119" s="62">
        <v>0.68769999999999998</v>
      </c>
      <c r="J119">
        <v>228</v>
      </c>
      <c r="K119">
        <v>456</v>
      </c>
      <c r="L119">
        <f t="shared" si="127"/>
        <v>228</v>
      </c>
      <c r="M119">
        <f t="shared" si="128"/>
        <v>17</v>
      </c>
      <c r="N119" s="63">
        <f t="shared" si="129"/>
        <v>0.15964912280701754</v>
      </c>
      <c r="O119" s="62">
        <v>0.68769999999999998</v>
      </c>
      <c r="P119" s="64">
        <v>100</v>
      </c>
      <c r="Q119" s="65">
        <f t="shared" si="82"/>
        <v>-0.34912280701754383</v>
      </c>
      <c r="R119" s="65">
        <f t="shared" si="83"/>
        <v>1.1268957894736842</v>
      </c>
      <c r="S119" s="64">
        <f t="shared" si="84"/>
        <v>41131.696315789472</v>
      </c>
      <c r="T119" s="66">
        <f t="shared" si="85"/>
        <v>28792.187421052629</v>
      </c>
      <c r="U119" s="61">
        <f t="shared" si="86"/>
        <v>228</v>
      </c>
      <c r="V119" s="64">
        <f t="shared" si="87"/>
        <v>285</v>
      </c>
      <c r="W119" s="64">
        <f t="shared" si="88"/>
        <v>199.5</v>
      </c>
      <c r="X119">
        <f t="shared" si="89"/>
        <v>-180.06065200909779</v>
      </c>
      <c r="Y119" s="64">
        <f t="shared" si="90"/>
        <v>252.90959059893862</v>
      </c>
      <c r="Z119" s="64">
        <f t="shared" si="91"/>
        <v>252.90959059893862</v>
      </c>
      <c r="AA119" s="65">
        <f t="shared" si="92"/>
        <v>0.18740207227697761</v>
      </c>
      <c r="AB119" s="65">
        <f t="shared" si="93"/>
        <v>0.70228999999999997</v>
      </c>
      <c r="AC119" s="64">
        <f t="shared" si="94"/>
        <v>64829.794879330933</v>
      </c>
      <c r="AD119" s="66">
        <f t="shared" si="95"/>
        <v>45380.856415531649</v>
      </c>
      <c r="AE119" s="64">
        <f t="shared" si="96"/>
        <v>18681.599999999999</v>
      </c>
      <c r="AF119" s="64">
        <f t="shared" si="97"/>
        <v>26699.25641553165</v>
      </c>
      <c r="AH119" s="67">
        <f t="shared" si="98"/>
        <v>8544.5283333333336</v>
      </c>
      <c r="AI119" s="67">
        <f t="shared" si="99"/>
        <v>-42144.528333333335</v>
      </c>
      <c r="AJ119" s="67">
        <f t="shared" si="100"/>
        <v>-18144.528333333335</v>
      </c>
      <c r="AK119" s="68">
        <f t="shared" si="101"/>
        <v>-18144.528333333335</v>
      </c>
      <c r="AL119" s="68">
        <f t="shared" si="102"/>
        <v>-24144.528333333335</v>
      </c>
      <c r="AM119" s="69">
        <f t="shared" si="103"/>
        <v>-15445.271917801685</v>
      </c>
      <c r="AN119" s="69">
        <f t="shared" si="104"/>
        <v>8554.728082198315</v>
      </c>
      <c r="AO119" s="69">
        <f t="shared" si="105"/>
        <v>8554.728082198315</v>
      </c>
      <c r="AP119" s="69">
        <f t="shared" si="106"/>
        <v>2554.728082198315</v>
      </c>
      <c r="AR119" s="23">
        <f t="shared" si="107"/>
        <v>62</v>
      </c>
      <c r="AS119" s="23" t="str">
        <f t="shared" si="108"/>
        <v>W202</v>
      </c>
      <c r="AT119" s="69">
        <f t="shared" si="125"/>
        <v>3236.3280821983135</v>
      </c>
      <c r="AU119" s="69">
        <f t="shared" si="109"/>
        <v>2554.728082198315</v>
      </c>
      <c r="AV119" t="s">
        <v>442</v>
      </c>
      <c r="AW119" t="s">
        <v>429</v>
      </c>
      <c r="AX119" s="64">
        <f t="shared" si="110"/>
        <v>-15445.271917801685</v>
      </c>
      <c r="AY119" s="64">
        <f t="shared" si="111"/>
        <v>8554.728082198315</v>
      </c>
      <c r="AZ119" s="64">
        <f t="shared" si="112"/>
        <v>8554.728082198315</v>
      </c>
      <c r="BA119" s="64">
        <f t="shared" si="113"/>
        <v>2554.728082198315</v>
      </c>
      <c r="BE119" s="23">
        <v>116</v>
      </c>
      <c r="BF119" s="23" t="str">
        <f t="shared" si="114"/>
        <v>W203</v>
      </c>
      <c r="BG119" s="23" t="str">
        <f t="shared" si="115"/>
        <v>San Diego</v>
      </c>
      <c r="BH119" s="23" t="str">
        <f t="shared" si="116"/>
        <v>CA</v>
      </c>
      <c r="BI119" s="69">
        <f t="shared" si="77"/>
        <v>3480000</v>
      </c>
      <c r="BJ119" s="69">
        <f t="shared" si="78"/>
        <v>-12434.352016666664</v>
      </c>
      <c r="BK119" s="69">
        <f t="shared" si="79"/>
        <v>-6110.352016666664</v>
      </c>
      <c r="BL119" s="23" t="str">
        <f t="shared" si="80"/>
        <v>NO</v>
      </c>
      <c r="BM119" s="69">
        <f t="shared" si="117"/>
        <v>1577751.6590766571</v>
      </c>
      <c r="BN119" s="69">
        <f t="shared" si="118"/>
        <v>-24110.352016666664</v>
      </c>
      <c r="BO119" s="69">
        <f t="shared" si="119"/>
        <v>-110.35201666666399</v>
      </c>
      <c r="BP119" s="69">
        <f t="shared" si="120"/>
        <v>-110.35201666666399</v>
      </c>
      <c r="BQ119" s="69">
        <f t="shared" si="121"/>
        <v>-6110.352016666664</v>
      </c>
      <c r="CI119" s="23" t="str">
        <f t="shared" si="122"/>
        <v>W202</v>
      </c>
      <c r="CJ119" s="23" t="str">
        <f t="shared" si="126"/>
        <v>LT</v>
      </c>
      <c r="CK119" s="69">
        <f>G119</f>
        <v>18681.599999999999</v>
      </c>
      <c r="CL119" s="69">
        <f t="shared" si="123"/>
        <v>18681.599999999999</v>
      </c>
      <c r="CM119" s="69">
        <f t="shared" si="124"/>
        <v>18681.599999999999</v>
      </c>
    </row>
    <row r="120" spans="1:91" x14ac:dyDescent="0.25">
      <c r="A120" t="s">
        <v>254</v>
      </c>
      <c r="B120" t="s">
        <v>252</v>
      </c>
      <c r="C120" t="s">
        <v>116</v>
      </c>
      <c r="D120">
        <v>1</v>
      </c>
      <c r="E120">
        <v>1000</v>
      </c>
      <c r="F120">
        <f t="shared" si="81"/>
        <v>0.97299999999999998</v>
      </c>
      <c r="G120" s="61">
        <f t="shared" si="76"/>
        <v>11676</v>
      </c>
      <c r="H120">
        <v>197</v>
      </c>
      <c r="I120" s="62">
        <v>0.58899999999999997</v>
      </c>
      <c r="J120">
        <v>155</v>
      </c>
      <c r="K120">
        <v>252</v>
      </c>
      <c r="L120">
        <f t="shared" si="127"/>
        <v>97</v>
      </c>
      <c r="M120">
        <f t="shared" si="128"/>
        <v>42</v>
      </c>
      <c r="N120" s="63">
        <f t="shared" si="129"/>
        <v>0.44639175257731956</v>
      </c>
      <c r="O120" s="62">
        <v>0.58899999999999997</v>
      </c>
      <c r="P120" s="64">
        <v>100</v>
      </c>
      <c r="Q120" s="65">
        <f t="shared" si="82"/>
        <v>-0.35360824742268038</v>
      </c>
      <c r="R120" s="65">
        <f t="shared" si="83"/>
        <v>1.1304455670103093</v>
      </c>
      <c r="S120" s="64">
        <f t="shared" si="84"/>
        <v>41261.263195876287</v>
      </c>
      <c r="T120" s="66">
        <f t="shared" si="85"/>
        <v>28882.884237113398</v>
      </c>
      <c r="U120" s="61">
        <f t="shared" si="86"/>
        <v>155</v>
      </c>
      <c r="V120" s="64">
        <f t="shared" si="87"/>
        <v>121.25</v>
      </c>
      <c r="W120" s="64">
        <f t="shared" si="88"/>
        <v>142.875</v>
      </c>
      <c r="X120">
        <f t="shared" si="89"/>
        <v>-76.604751074045993</v>
      </c>
      <c r="Y120" s="64">
        <f t="shared" si="90"/>
        <v>136.59750126358352</v>
      </c>
      <c r="Z120" s="64">
        <f t="shared" si="91"/>
        <v>155</v>
      </c>
      <c r="AA120" s="65">
        <f t="shared" si="92"/>
        <v>0.1</v>
      </c>
      <c r="AB120" s="65">
        <f t="shared" si="93"/>
        <v>0.77146000000000003</v>
      </c>
      <c r="AC120" s="64">
        <f t="shared" si="94"/>
        <v>43645.349500000004</v>
      </c>
      <c r="AD120" s="66">
        <f t="shared" si="95"/>
        <v>30551.744650000001</v>
      </c>
      <c r="AE120" s="64">
        <f t="shared" si="96"/>
        <v>11676</v>
      </c>
      <c r="AF120" s="64">
        <f t="shared" si="97"/>
        <v>18875.744650000001</v>
      </c>
      <c r="AH120" s="67">
        <f t="shared" si="98"/>
        <v>9386.0966666666664</v>
      </c>
      <c r="AI120" s="67">
        <f t="shared" si="99"/>
        <v>-42986.096666666665</v>
      </c>
      <c r="AJ120" s="67">
        <f t="shared" si="100"/>
        <v>-18986.096666666665</v>
      </c>
      <c r="AK120" s="68">
        <f t="shared" si="101"/>
        <v>-18986.096666666665</v>
      </c>
      <c r="AL120" s="68">
        <f t="shared" si="102"/>
        <v>-24986.096666666665</v>
      </c>
      <c r="AM120" s="69">
        <f t="shared" si="103"/>
        <v>-24110.352016666664</v>
      </c>
      <c r="AN120" s="69">
        <f t="shared" si="104"/>
        <v>-110.35201666666399</v>
      </c>
      <c r="AO120" s="69">
        <f t="shared" si="105"/>
        <v>-110.35201666666399</v>
      </c>
      <c r="AP120" s="69">
        <f t="shared" si="106"/>
        <v>-6110.352016666664</v>
      </c>
      <c r="AR120" s="23">
        <f t="shared" si="107"/>
        <v>116</v>
      </c>
      <c r="AS120" s="23" t="str">
        <f t="shared" si="108"/>
        <v>W203</v>
      </c>
      <c r="AT120" s="69">
        <f t="shared" si="125"/>
        <v>-12434.352016666664</v>
      </c>
      <c r="AU120" s="69">
        <f t="shared" si="109"/>
        <v>-6110.352016666664</v>
      </c>
      <c r="AV120" t="s">
        <v>442</v>
      </c>
      <c r="AW120" t="s">
        <v>429</v>
      </c>
      <c r="AX120" s="64">
        <f t="shared" si="110"/>
        <v>-24110.352016666664</v>
      </c>
      <c r="AY120" s="64">
        <f t="shared" si="111"/>
        <v>-110.35201666666399</v>
      </c>
      <c r="AZ120" s="64">
        <f t="shared" si="112"/>
        <v>-110.35201666666399</v>
      </c>
      <c r="BA120" s="64">
        <f t="shared" si="113"/>
        <v>-6110.352016666664</v>
      </c>
      <c r="BE120" s="23">
        <v>117</v>
      </c>
      <c r="BF120" s="23" t="str">
        <f t="shared" si="114"/>
        <v>W62</v>
      </c>
      <c r="BG120" s="23" t="str">
        <f t="shared" si="115"/>
        <v>Palo Alto</v>
      </c>
      <c r="BH120" s="23" t="str">
        <f t="shared" si="116"/>
        <v>CA</v>
      </c>
      <c r="BI120" s="69">
        <f t="shared" si="77"/>
        <v>3510000</v>
      </c>
      <c r="BJ120" s="69">
        <f t="shared" si="78"/>
        <v>10914.551625581204</v>
      </c>
      <c r="BK120" s="69">
        <f t="shared" si="79"/>
        <v>-6113.4483744187964</v>
      </c>
      <c r="BL120" s="23" t="str">
        <f t="shared" si="80"/>
        <v>NO</v>
      </c>
      <c r="BM120" s="69">
        <f t="shared" si="117"/>
        <v>1588666.2107022384</v>
      </c>
      <c r="BN120" s="69">
        <f t="shared" si="118"/>
        <v>-24113.448374418796</v>
      </c>
      <c r="BO120" s="69">
        <f t="shared" si="119"/>
        <v>-113.44837441879645</v>
      </c>
      <c r="BP120" s="69">
        <f t="shared" si="120"/>
        <v>-113.44837441879645</v>
      </c>
      <c r="BQ120" s="69">
        <f t="shared" si="121"/>
        <v>-6113.4483744187964</v>
      </c>
      <c r="CI120" s="23" t="str">
        <f t="shared" si="122"/>
        <v>W203</v>
      </c>
      <c r="CJ120" s="23" t="str">
        <f t="shared" si="126"/>
        <v>LT</v>
      </c>
      <c r="CK120" s="69">
        <f>G120</f>
        <v>11676</v>
      </c>
      <c r="CL120" s="69">
        <f t="shared" si="123"/>
        <v>11676</v>
      </c>
      <c r="CM120" s="69">
        <f t="shared" si="124"/>
        <v>11676</v>
      </c>
    </row>
    <row r="121" spans="1:91" x14ac:dyDescent="0.25">
      <c r="A121" t="s">
        <v>255</v>
      </c>
      <c r="B121" t="s">
        <v>252</v>
      </c>
      <c r="C121" t="s">
        <v>116</v>
      </c>
      <c r="D121">
        <v>2</v>
      </c>
      <c r="E121">
        <v>1500</v>
      </c>
      <c r="F121">
        <f t="shared" si="81"/>
        <v>0.97299999999999998</v>
      </c>
      <c r="G121" s="61">
        <f t="shared" si="76"/>
        <v>17514</v>
      </c>
      <c r="H121">
        <v>195</v>
      </c>
      <c r="I121" s="62">
        <v>0.61919999999999997</v>
      </c>
      <c r="J121">
        <v>158</v>
      </c>
      <c r="K121">
        <v>236</v>
      </c>
      <c r="L121">
        <f t="shared" si="127"/>
        <v>78</v>
      </c>
      <c r="M121">
        <f t="shared" si="128"/>
        <v>37</v>
      </c>
      <c r="N121" s="63">
        <f t="shared" si="129"/>
        <v>0.47948717948717956</v>
      </c>
      <c r="O121" s="62">
        <v>0.61919999999999997</v>
      </c>
      <c r="P121" s="64">
        <v>100</v>
      </c>
      <c r="Q121" s="65">
        <f t="shared" si="82"/>
        <v>-0.494871794871795</v>
      </c>
      <c r="R121" s="65">
        <f t="shared" si="83"/>
        <v>1.2422415384615386</v>
      </c>
      <c r="S121" s="64">
        <f t="shared" si="84"/>
        <v>45341.816153846157</v>
      </c>
      <c r="T121" s="66">
        <f t="shared" si="85"/>
        <v>31739.271307692306</v>
      </c>
      <c r="U121" s="61">
        <f t="shared" si="86"/>
        <v>158</v>
      </c>
      <c r="V121" s="64">
        <f t="shared" si="87"/>
        <v>97.5</v>
      </c>
      <c r="W121" s="64">
        <f t="shared" si="88"/>
        <v>148.25</v>
      </c>
      <c r="X121">
        <f t="shared" si="89"/>
        <v>-61.59969673995451</v>
      </c>
      <c r="Y121" s="64">
        <f t="shared" si="90"/>
        <v>126.52170204700532</v>
      </c>
      <c r="Z121" s="64">
        <f t="shared" si="91"/>
        <v>158</v>
      </c>
      <c r="AA121" s="65">
        <f t="shared" si="92"/>
        <v>0.1</v>
      </c>
      <c r="AB121" s="65">
        <f t="shared" si="93"/>
        <v>0.77146000000000003</v>
      </c>
      <c r="AC121" s="64">
        <f t="shared" si="94"/>
        <v>44490.0982</v>
      </c>
      <c r="AD121" s="66">
        <f t="shared" si="95"/>
        <v>31143.068739999999</v>
      </c>
      <c r="AE121" s="64">
        <f t="shared" si="96"/>
        <v>17514</v>
      </c>
      <c r="AF121" s="64">
        <f t="shared" si="97"/>
        <v>13629.068739999999</v>
      </c>
      <c r="AH121" s="67">
        <f t="shared" si="98"/>
        <v>9386.0966666666664</v>
      </c>
      <c r="AI121" s="67">
        <f t="shared" si="99"/>
        <v>-42986.096666666665</v>
      </c>
      <c r="AJ121" s="67">
        <f t="shared" si="100"/>
        <v>-18986.096666666665</v>
      </c>
      <c r="AK121" s="68">
        <f t="shared" si="101"/>
        <v>-18986.096666666665</v>
      </c>
      <c r="AL121" s="68">
        <f t="shared" si="102"/>
        <v>-24986.096666666665</v>
      </c>
      <c r="AM121" s="69">
        <f t="shared" si="103"/>
        <v>-29357.027926666666</v>
      </c>
      <c r="AN121" s="69">
        <f t="shared" si="104"/>
        <v>-5357.0279266666657</v>
      </c>
      <c r="AO121" s="69">
        <f t="shared" si="105"/>
        <v>-5357.0279266666657</v>
      </c>
      <c r="AP121" s="69">
        <f t="shared" si="106"/>
        <v>-11357.027926666666</v>
      </c>
      <c r="AR121" s="23">
        <f t="shared" si="107"/>
        <v>157</v>
      </c>
      <c r="AS121" s="23" t="str">
        <f t="shared" si="108"/>
        <v>W204</v>
      </c>
      <c r="AT121" s="69">
        <f t="shared" si="125"/>
        <v>-11843.027926666666</v>
      </c>
      <c r="AU121" s="69">
        <f t="shared" si="109"/>
        <v>-11357.027926666666</v>
      </c>
      <c r="AV121" t="s">
        <v>442</v>
      </c>
      <c r="AW121" t="s">
        <v>429</v>
      </c>
      <c r="AX121" s="64">
        <f t="shared" si="110"/>
        <v>-29357.027926666666</v>
      </c>
      <c r="AY121" s="64">
        <f t="shared" si="111"/>
        <v>-5357.0279266666657</v>
      </c>
      <c r="AZ121" s="64">
        <f t="shared" si="112"/>
        <v>-5357.0279266666657</v>
      </c>
      <c r="BA121" s="64">
        <f t="shared" si="113"/>
        <v>-11357.027926666666</v>
      </c>
      <c r="BE121" s="23">
        <v>118</v>
      </c>
      <c r="BF121" s="23" t="str">
        <f t="shared" si="114"/>
        <v>W231</v>
      </c>
      <c r="BG121" s="23" t="str">
        <f t="shared" si="115"/>
        <v>Richmond</v>
      </c>
      <c r="BH121" s="23" t="str">
        <f t="shared" si="116"/>
        <v>VA</v>
      </c>
      <c r="BI121" s="69">
        <f t="shared" si="77"/>
        <v>3540000</v>
      </c>
      <c r="BJ121" s="69">
        <f t="shared" si="78"/>
        <v>-12813.28522291602</v>
      </c>
      <c r="BK121" s="69">
        <f t="shared" si="79"/>
        <v>-6197.3852229160184</v>
      </c>
      <c r="BL121" s="23" t="str">
        <f t="shared" si="80"/>
        <v>NO</v>
      </c>
      <c r="BM121" s="69">
        <f t="shared" si="117"/>
        <v>1575852.9254793224</v>
      </c>
      <c r="BN121" s="69">
        <f t="shared" si="118"/>
        <v>-24197.385222916018</v>
      </c>
      <c r="BO121" s="69">
        <f t="shared" si="119"/>
        <v>-197.38522291601839</v>
      </c>
      <c r="BP121" s="69">
        <f t="shared" si="120"/>
        <v>-197.38522291601839</v>
      </c>
      <c r="BQ121" s="69">
        <f t="shared" si="121"/>
        <v>-6197.3852229160184</v>
      </c>
      <c r="CI121" s="23" t="str">
        <f t="shared" si="122"/>
        <v>W204</v>
      </c>
      <c r="CJ121" s="23" t="str">
        <f t="shared" si="126"/>
        <v>LT</v>
      </c>
      <c r="CK121" s="69">
        <f>G121</f>
        <v>17514</v>
      </c>
      <c r="CL121" s="69">
        <f t="shared" si="123"/>
        <v>17514</v>
      </c>
      <c r="CM121" s="69">
        <f t="shared" si="124"/>
        <v>17514</v>
      </c>
    </row>
    <row r="122" spans="1:91" x14ac:dyDescent="0.25">
      <c r="A122" t="s">
        <v>256</v>
      </c>
      <c r="B122" t="s">
        <v>257</v>
      </c>
      <c r="C122" t="s">
        <v>107</v>
      </c>
      <c r="D122">
        <v>1</v>
      </c>
      <c r="E122">
        <v>750</v>
      </c>
      <c r="F122">
        <f t="shared" si="81"/>
        <v>0.97299999999999998</v>
      </c>
      <c r="G122" s="61">
        <f t="shared" si="76"/>
        <v>8757</v>
      </c>
      <c r="H122">
        <v>124</v>
      </c>
      <c r="I122" s="62">
        <v>0.45479999999999998</v>
      </c>
      <c r="J122">
        <v>89</v>
      </c>
      <c r="K122">
        <v>155</v>
      </c>
      <c r="L122">
        <f t="shared" si="127"/>
        <v>66</v>
      </c>
      <c r="M122">
        <f t="shared" si="128"/>
        <v>35</v>
      </c>
      <c r="N122" s="63">
        <f t="shared" si="129"/>
        <v>0.52424242424242429</v>
      </c>
      <c r="O122" s="62">
        <v>0.45479999999999998</v>
      </c>
      <c r="P122" s="64">
        <v>100</v>
      </c>
      <c r="Q122" s="65">
        <f t="shared" si="82"/>
        <v>0.23333333333333334</v>
      </c>
      <c r="R122" s="65">
        <f t="shared" si="83"/>
        <v>0.66593999999999998</v>
      </c>
      <c r="S122" s="64">
        <f t="shared" si="84"/>
        <v>24306.809999999998</v>
      </c>
      <c r="T122" s="66">
        <f t="shared" si="85"/>
        <v>17014.766999999996</v>
      </c>
      <c r="U122" s="61">
        <f t="shared" si="86"/>
        <v>89</v>
      </c>
      <c r="V122" s="64">
        <f t="shared" si="87"/>
        <v>82.5</v>
      </c>
      <c r="W122" s="64">
        <f t="shared" si="88"/>
        <v>80.75</v>
      </c>
      <c r="X122">
        <f t="shared" si="89"/>
        <v>-52.122820318423045</v>
      </c>
      <c r="Y122" s="64">
        <f t="shared" si="90"/>
        <v>84.710670962850642</v>
      </c>
      <c r="Z122" s="64">
        <f t="shared" si="91"/>
        <v>89</v>
      </c>
      <c r="AA122" s="65">
        <f t="shared" si="92"/>
        <v>0.1</v>
      </c>
      <c r="AB122" s="65">
        <f t="shared" si="93"/>
        <v>0.77146000000000003</v>
      </c>
      <c r="AC122" s="64">
        <f t="shared" si="94"/>
        <v>25060.878100000002</v>
      </c>
      <c r="AD122" s="66">
        <f t="shared" si="95"/>
        <v>17542.614669999999</v>
      </c>
      <c r="AE122" s="64">
        <f t="shared" si="96"/>
        <v>8757</v>
      </c>
      <c r="AF122" s="64">
        <f t="shared" si="97"/>
        <v>8785.614669999999</v>
      </c>
      <c r="AH122" s="67">
        <f t="shared" si="98"/>
        <v>9386.0966666666664</v>
      </c>
      <c r="AI122" s="67">
        <f t="shared" si="99"/>
        <v>-42986.096666666665</v>
      </c>
      <c r="AJ122" s="67">
        <f t="shared" si="100"/>
        <v>-18986.096666666665</v>
      </c>
      <c r="AK122" s="68">
        <f t="shared" si="101"/>
        <v>-18986.096666666665</v>
      </c>
      <c r="AL122" s="68">
        <f t="shared" si="102"/>
        <v>-24986.096666666665</v>
      </c>
      <c r="AM122" s="69">
        <f t="shared" si="103"/>
        <v>-34200.481996666669</v>
      </c>
      <c r="AN122" s="69">
        <f t="shared" si="104"/>
        <v>-10200.481996666666</v>
      </c>
      <c r="AO122" s="69">
        <f t="shared" si="105"/>
        <v>-10200.481996666666</v>
      </c>
      <c r="AP122" s="69">
        <f t="shared" si="106"/>
        <v>-16200.481996666666</v>
      </c>
      <c r="AR122" s="23">
        <f t="shared" si="107"/>
        <v>199</v>
      </c>
      <c r="AS122" s="23" t="str">
        <f t="shared" si="108"/>
        <v>W205</v>
      </c>
      <c r="AT122" s="69">
        <f t="shared" si="125"/>
        <v>-25443.481996666666</v>
      </c>
      <c r="AU122" s="69">
        <f t="shared" si="109"/>
        <v>-16200.481996666666</v>
      </c>
      <c r="AV122" t="s">
        <v>443</v>
      </c>
      <c r="AW122" t="s">
        <v>444</v>
      </c>
      <c r="AX122" s="64">
        <f t="shared" si="110"/>
        <v>-34200.481996666669</v>
      </c>
      <c r="AY122" s="64">
        <f t="shared" si="111"/>
        <v>-10200.481996666666</v>
      </c>
      <c r="AZ122" s="64">
        <f t="shared" si="112"/>
        <v>-10200.481996666666</v>
      </c>
      <c r="BA122" s="64">
        <f t="shared" si="113"/>
        <v>-16200.481996666666</v>
      </c>
      <c r="BE122" s="23">
        <v>119</v>
      </c>
      <c r="BF122" s="23" t="str">
        <f t="shared" si="114"/>
        <v>W127</v>
      </c>
      <c r="BG122" s="23" t="str">
        <f t="shared" si="115"/>
        <v>Bentonville</v>
      </c>
      <c r="BH122" s="23" t="str">
        <f t="shared" si="116"/>
        <v>AR</v>
      </c>
      <c r="BI122" s="69">
        <f t="shared" si="77"/>
        <v>3570000</v>
      </c>
      <c r="BJ122" s="69">
        <f t="shared" si="78"/>
        <v>-12612.317986424372</v>
      </c>
      <c r="BK122" s="69">
        <f t="shared" si="79"/>
        <v>-6288.3179864243721</v>
      </c>
      <c r="BL122" s="23" t="str">
        <f t="shared" si="80"/>
        <v>NO</v>
      </c>
      <c r="BM122" s="69">
        <f t="shared" si="117"/>
        <v>1563240.6074928981</v>
      </c>
      <c r="BN122" s="69">
        <f t="shared" si="118"/>
        <v>-24288.317986424372</v>
      </c>
      <c r="BO122" s="69">
        <f t="shared" si="119"/>
        <v>-288.31798642437388</v>
      </c>
      <c r="BP122" s="69">
        <f t="shared" si="120"/>
        <v>-288.31798642437388</v>
      </c>
      <c r="BQ122" s="69">
        <f t="shared" si="121"/>
        <v>-6288.3179864243721</v>
      </c>
      <c r="CI122" s="23" t="str">
        <f t="shared" si="122"/>
        <v>W205</v>
      </c>
      <c r="CJ122" s="23" t="str">
        <f t="shared" si="126"/>
        <v>LT</v>
      </c>
      <c r="CK122" s="69">
        <f>G122</f>
        <v>8757</v>
      </c>
      <c r="CL122" s="69">
        <f t="shared" si="123"/>
        <v>8757</v>
      </c>
      <c r="CM122" s="69">
        <f t="shared" si="124"/>
        <v>8757</v>
      </c>
    </row>
    <row r="123" spans="1:91" x14ac:dyDescent="0.25">
      <c r="A123" t="s">
        <v>258</v>
      </c>
      <c r="B123" t="s">
        <v>257</v>
      </c>
      <c r="C123" t="s">
        <v>107</v>
      </c>
      <c r="D123">
        <v>2</v>
      </c>
      <c r="E123">
        <v>1040</v>
      </c>
      <c r="F123">
        <f t="shared" si="81"/>
        <v>0.97299999999999998</v>
      </c>
      <c r="G123" s="61">
        <f t="shared" si="76"/>
        <v>12143.039999999999</v>
      </c>
      <c r="H123">
        <v>156</v>
      </c>
      <c r="I123" s="62">
        <v>0.48770000000000002</v>
      </c>
      <c r="J123">
        <v>115</v>
      </c>
      <c r="K123">
        <v>179</v>
      </c>
      <c r="L123">
        <f t="shared" si="127"/>
        <v>64</v>
      </c>
      <c r="M123">
        <f t="shared" si="128"/>
        <v>41</v>
      </c>
      <c r="N123" s="63">
        <f t="shared" si="129"/>
        <v>0.61250000000000004</v>
      </c>
      <c r="O123" s="62">
        <v>0.48770000000000002</v>
      </c>
      <c r="P123" s="64">
        <v>100</v>
      </c>
      <c r="Q123" s="65">
        <f t="shared" si="82"/>
        <v>-8.7499999999999994E-2</v>
      </c>
      <c r="R123" s="65">
        <f t="shared" si="83"/>
        <v>0.91984750000000004</v>
      </c>
      <c r="S123" s="64">
        <f t="shared" si="84"/>
        <v>33574.433750000004</v>
      </c>
      <c r="T123" s="66">
        <f t="shared" si="85"/>
        <v>23502.103625</v>
      </c>
      <c r="U123" s="61">
        <f t="shared" si="86"/>
        <v>115</v>
      </c>
      <c r="V123" s="64">
        <f t="shared" si="87"/>
        <v>80</v>
      </c>
      <c r="W123" s="64">
        <f t="shared" si="88"/>
        <v>107</v>
      </c>
      <c r="X123">
        <f t="shared" si="89"/>
        <v>-50.543340914834474</v>
      </c>
      <c r="Y123" s="64">
        <f t="shared" si="90"/>
        <v>96.49216578215821</v>
      </c>
      <c r="Z123" s="64">
        <f t="shared" si="91"/>
        <v>115</v>
      </c>
      <c r="AA123" s="65">
        <f t="shared" si="92"/>
        <v>0.1</v>
      </c>
      <c r="AB123" s="65">
        <f t="shared" si="93"/>
        <v>0.77146000000000003</v>
      </c>
      <c r="AC123" s="64">
        <f t="shared" si="94"/>
        <v>32382.033500000001</v>
      </c>
      <c r="AD123" s="66">
        <f t="shared" si="95"/>
        <v>22667.423449999998</v>
      </c>
      <c r="AE123" s="64">
        <f t="shared" si="96"/>
        <v>12143.039999999999</v>
      </c>
      <c r="AF123" s="64">
        <f t="shared" si="97"/>
        <v>10524.383449999999</v>
      </c>
      <c r="AH123" s="67">
        <f t="shared" si="98"/>
        <v>9386.0966666666664</v>
      </c>
      <c r="AI123" s="67">
        <f t="shared" si="99"/>
        <v>-42986.096666666665</v>
      </c>
      <c r="AJ123" s="67">
        <f t="shared" si="100"/>
        <v>-18986.096666666665</v>
      </c>
      <c r="AK123" s="68">
        <f t="shared" si="101"/>
        <v>-18986.096666666665</v>
      </c>
      <c r="AL123" s="68">
        <f t="shared" si="102"/>
        <v>-24986.096666666665</v>
      </c>
      <c r="AM123" s="69">
        <f t="shared" si="103"/>
        <v>-32461.713216666663</v>
      </c>
      <c r="AN123" s="69">
        <f t="shared" si="104"/>
        <v>-8461.7132166666652</v>
      </c>
      <c r="AO123" s="69">
        <f t="shared" si="105"/>
        <v>-8461.7132166666652</v>
      </c>
      <c r="AP123" s="69">
        <f t="shared" si="106"/>
        <v>-14461.713216666665</v>
      </c>
      <c r="AR123" s="23">
        <f t="shared" si="107"/>
        <v>182</v>
      </c>
      <c r="AS123" s="23" t="str">
        <f t="shared" si="108"/>
        <v>W206</v>
      </c>
      <c r="AT123" s="69">
        <f t="shared" si="125"/>
        <v>-20318.673216666666</v>
      </c>
      <c r="AU123" s="69">
        <f t="shared" si="109"/>
        <v>-14461.713216666665</v>
      </c>
      <c r="AV123" t="s">
        <v>443</v>
      </c>
      <c r="AW123" t="s">
        <v>444</v>
      </c>
      <c r="AX123" s="64">
        <f t="shared" si="110"/>
        <v>-32461.713216666663</v>
      </c>
      <c r="AY123" s="64">
        <f t="shared" si="111"/>
        <v>-8461.7132166666652</v>
      </c>
      <c r="AZ123" s="64">
        <f t="shared" si="112"/>
        <v>-8461.7132166666652</v>
      </c>
      <c r="BA123" s="64">
        <f t="shared" si="113"/>
        <v>-14461.713216666665</v>
      </c>
      <c r="BE123" s="23">
        <v>120</v>
      </c>
      <c r="BF123" s="23" t="str">
        <f t="shared" si="114"/>
        <v>W239</v>
      </c>
      <c r="BG123" s="23" t="str">
        <f t="shared" si="115"/>
        <v>Charleston</v>
      </c>
      <c r="BH123" s="23" t="str">
        <f t="shared" si="116"/>
        <v>SC</v>
      </c>
      <c r="BI123" s="69">
        <f t="shared" si="77"/>
        <v>3600000</v>
      </c>
      <c r="BJ123" s="69">
        <f t="shared" si="78"/>
        <v>-10627.103420161973</v>
      </c>
      <c r="BK123" s="69">
        <f t="shared" si="79"/>
        <v>-6463.1634201619745</v>
      </c>
      <c r="BL123" s="23" t="str">
        <f t="shared" si="80"/>
        <v>NO</v>
      </c>
      <c r="BM123" s="69">
        <f t="shared" si="117"/>
        <v>1552613.5040727363</v>
      </c>
      <c r="BN123" s="69">
        <f t="shared" si="118"/>
        <v>-24463.163420161974</v>
      </c>
      <c r="BO123" s="69">
        <f t="shared" si="119"/>
        <v>-463.1634201619745</v>
      </c>
      <c r="BP123" s="69">
        <f t="shared" si="120"/>
        <v>-463.1634201619745</v>
      </c>
      <c r="BQ123" s="69">
        <f t="shared" si="121"/>
        <v>-6463.1634201619745</v>
      </c>
      <c r="CI123" s="23" t="str">
        <f t="shared" si="122"/>
        <v>W206</v>
      </c>
      <c r="CJ123" s="23" t="str">
        <f t="shared" si="126"/>
        <v>LT</v>
      </c>
      <c r="CK123" s="69">
        <f>G123</f>
        <v>12143.039999999999</v>
      </c>
      <c r="CL123" s="69">
        <f t="shared" si="123"/>
        <v>12143.039999999999</v>
      </c>
      <c r="CM123" s="69">
        <f t="shared" si="124"/>
        <v>12143.039999999999</v>
      </c>
    </row>
    <row r="124" spans="1:91" x14ac:dyDescent="0.25">
      <c r="A124" t="s">
        <v>259</v>
      </c>
      <c r="B124" t="s">
        <v>257</v>
      </c>
      <c r="C124" t="s">
        <v>116</v>
      </c>
      <c r="D124">
        <v>1</v>
      </c>
      <c r="E124">
        <v>900</v>
      </c>
      <c r="F124">
        <f t="shared" si="81"/>
        <v>0.97299999999999998</v>
      </c>
      <c r="G124" s="61">
        <f t="shared" si="76"/>
        <v>10508.4</v>
      </c>
      <c r="H124">
        <v>256</v>
      </c>
      <c r="I124" s="62">
        <v>0.47949999999999998</v>
      </c>
      <c r="J124">
        <v>152</v>
      </c>
      <c r="K124">
        <v>300</v>
      </c>
      <c r="L124">
        <f t="shared" si="127"/>
        <v>148</v>
      </c>
      <c r="M124">
        <f t="shared" si="128"/>
        <v>104</v>
      </c>
      <c r="N124" s="63">
        <f t="shared" si="129"/>
        <v>0.66216216216216217</v>
      </c>
      <c r="O124" s="62">
        <v>0.47949999999999998</v>
      </c>
      <c r="P124" s="64">
        <v>100</v>
      </c>
      <c r="Q124" s="65">
        <f t="shared" si="82"/>
        <v>-0.18108108108108109</v>
      </c>
      <c r="R124" s="65">
        <f t="shared" si="83"/>
        <v>0.9939075675675676</v>
      </c>
      <c r="S124" s="64">
        <f t="shared" si="84"/>
        <v>36277.626216216217</v>
      </c>
      <c r="T124" s="66">
        <f t="shared" si="85"/>
        <v>25394.338351351351</v>
      </c>
      <c r="U124" s="61">
        <f t="shared" si="86"/>
        <v>152</v>
      </c>
      <c r="V124" s="64">
        <f t="shared" si="87"/>
        <v>185</v>
      </c>
      <c r="W124" s="64">
        <f t="shared" si="88"/>
        <v>133.5</v>
      </c>
      <c r="X124">
        <f t="shared" si="89"/>
        <v>-116.88147586555472</v>
      </c>
      <c r="Y124" s="64">
        <f t="shared" si="90"/>
        <v>166.16938337124085</v>
      </c>
      <c r="Z124" s="64">
        <f t="shared" si="91"/>
        <v>166.16938337124085</v>
      </c>
      <c r="AA124" s="65">
        <f t="shared" si="92"/>
        <v>0.17659126146616677</v>
      </c>
      <c r="AB124" s="65">
        <f t="shared" si="93"/>
        <v>0.71084567567567558</v>
      </c>
      <c r="AC124" s="64">
        <f t="shared" si="94"/>
        <v>43114.08747368613</v>
      </c>
      <c r="AD124" s="66">
        <f t="shared" si="95"/>
        <v>30179.861231580289</v>
      </c>
      <c r="AE124" s="64">
        <f t="shared" si="96"/>
        <v>10508.4</v>
      </c>
      <c r="AF124" s="64">
        <f t="shared" si="97"/>
        <v>19671.461231580288</v>
      </c>
      <c r="AH124" s="67">
        <f t="shared" si="98"/>
        <v>8648.622387387386</v>
      </c>
      <c r="AI124" s="67">
        <f t="shared" si="99"/>
        <v>-42248.622387387382</v>
      </c>
      <c r="AJ124" s="67">
        <f t="shared" si="100"/>
        <v>-18248.622387387386</v>
      </c>
      <c r="AK124" s="68">
        <f t="shared" si="101"/>
        <v>-18248.622387387386</v>
      </c>
      <c r="AL124" s="68">
        <f t="shared" si="102"/>
        <v>-24248.622387387386</v>
      </c>
      <c r="AM124" s="69">
        <f t="shared" si="103"/>
        <v>-22577.161155807094</v>
      </c>
      <c r="AN124" s="69">
        <f t="shared" si="104"/>
        <v>1422.8388441929019</v>
      </c>
      <c r="AO124" s="69">
        <f t="shared" si="105"/>
        <v>1422.8388441929019</v>
      </c>
      <c r="AP124" s="69">
        <f t="shared" si="106"/>
        <v>-4577.1611558070981</v>
      </c>
      <c r="AR124" s="23">
        <f t="shared" si="107"/>
        <v>102</v>
      </c>
      <c r="AS124" s="23" t="str">
        <f t="shared" si="108"/>
        <v>W207</v>
      </c>
      <c r="AT124" s="69">
        <f t="shared" si="125"/>
        <v>-12068.761155807093</v>
      </c>
      <c r="AU124" s="69">
        <f t="shared" si="109"/>
        <v>-4577.1611558070981</v>
      </c>
      <c r="AV124" t="s">
        <v>443</v>
      </c>
      <c r="AW124" t="s">
        <v>444</v>
      </c>
      <c r="AX124" s="64">
        <f t="shared" si="110"/>
        <v>-22577.161155807094</v>
      </c>
      <c r="AY124" s="64">
        <f t="shared" si="111"/>
        <v>1422.8388441929019</v>
      </c>
      <c r="AZ124" s="64">
        <f t="shared" si="112"/>
        <v>1422.8388441929019</v>
      </c>
      <c r="BA124" s="64">
        <f t="shared" si="113"/>
        <v>-4577.1611558070981</v>
      </c>
      <c r="BE124" s="23">
        <v>121</v>
      </c>
      <c r="BF124" s="23" t="str">
        <f t="shared" si="114"/>
        <v>W17</v>
      </c>
      <c r="BG124" s="23" t="str">
        <f t="shared" si="115"/>
        <v>Chicago</v>
      </c>
      <c r="BH124" s="23" t="str">
        <f t="shared" si="116"/>
        <v>IL</v>
      </c>
      <c r="BI124" s="69">
        <f t="shared" si="77"/>
        <v>3630000</v>
      </c>
      <c r="BJ124" s="69">
        <f t="shared" si="78"/>
        <v>4588.2947757166112</v>
      </c>
      <c r="BK124" s="69">
        <f t="shared" si="79"/>
        <v>-6601.7052242833888</v>
      </c>
      <c r="BL124" s="23" t="str">
        <f t="shared" si="80"/>
        <v>NO</v>
      </c>
      <c r="BM124" s="69">
        <f t="shared" si="117"/>
        <v>1557201.798848453</v>
      </c>
      <c r="BN124" s="69">
        <f t="shared" si="118"/>
        <v>-24601.705224283389</v>
      </c>
      <c r="BO124" s="69">
        <f t="shared" si="119"/>
        <v>-601.70522428338882</v>
      </c>
      <c r="BP124" s="69">
        <f t="shared" si="120"/>
        <v>-601.70522428338882</v>
      </c>
      <c r="BQ124" s="69">
        <f t="shared" si="121"/>
        <v>-6601.7052242833888</v>
      </c>
      <c r="CI124" s="23" t="str">
        <f t="shared" si="122"/>
        <v>W207</v>
      </c>
      <c r="CJ124" s="23" t="str">
        <f t="shared" si="126"/>
        <v>LT</v>
      </c>
      <c r="CK124" s="69">
        <f>G124</f>
        <v>10508.4</v>
      </c>
      <c r="CL124" s="69">
        <f t="shared" si="123"/>
        <v>10508.4</v>
      </c>
      <c r="CM124" s="69">
        <f t="shared" si="124"/>
        <v>10508.4</v>
      </c>
    </row>
    <row r="125" spans="1:91" x14ac:dyDescent="0.25">
      <c r="A125" t="s">
        <v>260</v>
      </c>
      <c r="B125" t="s">
        <v>257</v>
      </c>
      <c r="C125" t="s">
        <v>116</v>
      </c>
      <c r="D125">
        <v>2</v>
      </c>
      <c r="E125">
        <v>1400</v>
      </c>
      <c r="F125">
        <f t="shared" si="81"/>
        <v>0.97299999999999998</v>
      </c>
      <c r="G125" s="61">
        <f t="shared" si="76"/>
        <v>16346.4</v>
      </c>
      <c r="H125">
        <v>284</v>
      </c>
      <c r="I125" s="62">
        <v>0.49320000000000003</v>
      </c>
      <c r="J125">
        <v>175</v>
      </c>
      <c r="K125">
        <v>368</v>
      </c>
      <c r="L125">
        <f t="shared" si="127"/>
        <v>193</v>
      </c>
      <c r="M125">
        <f t="shared" si="128"/>
        <v>109</v>
      </c>
      <c r="N125" s="63">
        <f t="shared" si="129"/>
        <v>0.55181347150259075</v>
      </c>
      <c r="O125" s="62">
        <v>0.49320000000000003</v>
      </c>
      <c r="P125" s="64">
        <v>100</v>
      </c>
      <c r="Q125" s="65">
        <f t="shared" si="82"/>
        <v>-0.21088082901554403</v>
      </c>
      <c r="R125" s="65">
        <f t="shared" si="83"/>
        <v>1.0174910880829016</v>
      </c>
      <c r="S125" s="64">
        <f t="shared" si="84"/>
        <v>37138.424715025903</v>
      </c>
      <c r="T125" s="66">
        <f t="shared" si="85"/>
        <v>25996.897300518132</v>
      </c>
      <c r="U125" s="61">
        <f t="shared" si="86"/>
        <v>175</v>
      </c>
      <c r="V125" s="64">
        <f t="shared" si="87"/>
        <v>241.25</v>
      </c>
      <c r="W125" s="64">
        <f t="shared" si="88"/>
        <v>150.875</v>
      </c>
      <c r="X125">
        <f t="shared" si="89"/>
        <v>-152.41976244629771</v>
      </c>
      <c r="Y125" s="64">
        <f t="shared" si="90"/>
        <v>205.08574993682083</v>
      </c>
      <c r="Z125" s="64">
        <f t="shared" si="91"/>
        <v>205.08574993682083</v>
      </c>
      <c r="AA125" s="65">
        <f t="shared" si="92"/>
        <v>0.22470777175884282</v>
      </c>
      <c r="AB125" s="65">
        <f t="shared" si="93"/>
        <v>0.6727662694300518</v>
      </c>
      <c r="AC125" s="64">
        <f t="shared" si="94"/>
        <v>50360.79283786469</v>
      </c>
      <c r="AD125" s="66">
        <f t="shared" si="95"/>
        <v>35252.554986505282</v>
      </c>
      <c r="AE125" s="64">
        <f t="shared" si="96"/>
        <v>16346.4</v>
      </c>
      <c r="AF125" s="64">
        <f t="shared" si="97"/>
        <v>18906.15498650528</v>
      </c>
      <c r="AH125" s="67">
        <f t="shared" si="98"/>
        <v>8185.3229447322974</v>
      </c>
      <c r="AI125" s="67">
        <f t="shared" si="99"/>
        <v>-41785.322944732296</v>
      </c>
      <c r="AJ125" s="67">
        <f t="shared" si="100"/>
        <v>-17785.322944732296</v>
      </c>
      <c r="AK125" s="68">
        <f t="shared" si="101"/>
        <v>-17785.322944732296</v>
      </c>
      <c r="AL125" s="68">
        <f t="shared" si="102"/>
        <v>-23785.322944732296</v>
      </c>
      <c r="AM125" s="69">
        <f t="shared" si="103"/>
        <v>-22879.167958227015</v>
      </c>
      <c r="AN125" s="69">
        <f t="shared" si="104"/>
        <v>1120.8320417729847</v>
      </c>
      <c r="AO125" s="69">
        <f t="shared" si="105"/>
        <v>1120.8320417729847</v>
      </c>
      <c r="AP125" s="69">
        <f t="shared" si="106"/>
        <v>-4879.1679582270153</v>
      </c>
      <c r="AR125" s="23">
        <f t="shared" si="107"/>
        <v>104</v>
      </c>
      <c r="AS125" s="23" t="str">
        <f t="shared" si="108"/>
        <v>W208</v>
      </c>
      <c r="AT125" s="69">
        <f t="shared" si="125"/>
        <v>-6532.7679582270139</v>
      </c>
      <c r="AU125" s="69">
        <f t="shared" si="109"/>
        <v>-4879.1679582270153</v>
      </c>
      <c r="AV125" t="s">
        <v>443</v>
      </c>
      <c r="AW125" t="s">
        <v>444</v>
      </c>
      <c r="AX125" s="64">
        <f t="shared" si="110"/>
        <v>-22879.167958227015</v>
      </c>
      <c r="AY125" s="64">
        <f t="shared" si="111"/>
        <v>1120.8320417729847</v>
      </c>
      <c r="AZ125" s="64">
        <f t="shared" si="112"/>
        <v>1120.8320417729847</v>
      </c>
      <c r="BA125" s="64">
        <f t="shared" si="113"/>
        <v>-4879.1679582270153</v>
      </c>
      <c r="BE125" s="23">
        <v>122</v>
      </c>
      <c r="BF125" s="23" t="str">
        <f t="shared" si="114"/>
        <v>W7</v>
      </c>
      <c r="BG125" s="23" t="str">
        <f t="shared" si="115"/>
        <v>Chapel Hill</v>
      </c>
      <c r="BH125" s="23" t="str">
        <f t="shared" si="116"/>
        <v>NC</v>
      </c>
      <c r="BI125" s="69">
        <f t="shared" si="77"/>
        <v>3660000</v>
      </c>
      <c r="BJ125" s="69">
        <f t="shared" si="78"/>
        <v>-11814.321219621594</v>
      </c>
      <c r="BK125" s="69">
        <f t="shared" si="79"/>
        <v>-6657.921219621594</v>
      </c>
      <c r="BL125" s="23" t="str">
        <f t="shared" si="80"/>
        <v>NO</v>
      </c>
      <c r="BM125" s="69">
        <f t="shared" si="117"/>
        <v>1545387.4776288313</v>
      </c>
      <c r="BN125" s="69">
        <f t="shared" si="118"/>
        <v>-24657.921219621596</v>
      </c>
      <c r="BO125" s="69">
        <f t="shared" si="119"/>
        <v>-657.92121962159399</v>
      </c>
      <c r="BP125" s="69">
        <f t="shared" si="120"/>
        <v>-657.92121962159399</v>
      </c>
      <c r="BQ125" s="69">
        <f t="shared" si="121"/>
        <v>-6657.921219621594</v>
      </c>
      <c r="CI125" s="23" t="str">
        <f t="shared" si="122"/>
        <v>W208</v>
      </c>
      <c r="CJ125" s="23" t="str">
        <f t="shared" si="126"/>
        <v>LT</v>
      </c>
      <c r="CK125" s="69">
        <f>G125</f>
        <v>16346.4</v>
      </c>
      <c r="CL125" s="69">
        <f t="shared" si="123"/>
        <v>16346.4</v>
      </c>
      <c r="CM125" s="69">
        <f t="shared" si="124"/>
        <v>16346.4</v>
      </c>
    </row>
    <row r="126" spans="1:91" x14ac:dyDescent="0.25">
      <c r="A126" t="s">
        <v>261</v>
      </c>
      <c r="B126" t="s">
        <v>262</v>
      </c>
      <c r="C126" t="s">
        <v>107</v>
      </c>
      <c r="D126">
        <v>1</v>
      </c>
      <c r="E126">
        <v>825</v>
      </c>
      <c r="F126">
        <f t="shared" si="81"/>
        <v>0.97299999999999998</v>
      </c>
      <c r="G126" s="61">
        <f t="shared" si="76"/>
        <v>9632.6999999999989</v>
      </c>
      <c r="H126">
        <v>128</v>
      </c>
      <c r="I126" s="62">
        <v>0.36159999999999998</v>
      </c>
      <c r="J126">
        <v>77</v>
      </c>
      <c r="K126">
        <v>161</v>
      </c>
      <c r="L126">
        <f t="shared" si="127"/>
        <v>84</v>
      </c>
      <c r="M126">
        <f t="shared" si="128"/>
        <v>51</v>
      </c>
      <c r="N126" s="63">
        <f t="shared" si="129"/>
        <v>0.58571428571428574</v>
      </c>
      <c r="O126" s="62">
        <v>0.36159999999999998</v>
      </c>
      <c r="P126" s="64">
        <v>100</v>
      </c>
      <c r="Q126" s="65">
        <f t="shared" si="82"/>
        <v>0.31904761904761908</v>
      </c>
      <c r="R126" s="65">
        <f t="shared" si="83"/>
        <v>0.59810571428571424</v>
      </c>
      <c r="S126" s="64">
        <f t="shared" si="84"/>
        <v>21830.858571428569</v>
      </c>
      <c r="T126" s="66">
        <f t="shared" si="85"/>
        <v>15281.600999999997</v>
      </c>
      <c r="U126" s="61">
        <f t="shared" si="86"/>
        <v>77</v>
      </c>
      <c r="V126" s="64">
        <f t="shared" si="87"/>
        <v>105</v>
      </c>
      <c r="W126" s="64">
        <f t="shared" si="88"/>
        <v>66.5</v>
      </c>
      <c r="X126">
        <f t="shared" si="89"/>
        <v>-66.338134950720246</v>
      </c>
      <c r="Y126" s="64">
        <f t="shared" si="90"/>
        <v>89.677217589082645</v>
      </c>
      <c r="Z126" s="64">
        <f t="shared" si="91"/>
        <v>89.677217589082645</v>
      </c>
      <c r="AA126" s="65">
        <f t="shared" si="92"/>
        <v>0.22073540561031091</v>
      </c>
      <c r="AB126" s="65">
        <f t="shared" si="93"/>
        <v>0.67591000000000001</v>
      </c>
      <c r="AC126" s="64">
        <f t="shared" si="94"/>
        <v>22124.010771332451</v>
      </c>
      <c r="AD126" s="66">
        <f t="shared" si="95"/>
        <v>15486.807539932714</v>
      </c>
      <c r="AE126" s="64">
        <f t="shared" si="96"/>
        <v>9632.6999999999989</v>
      </c>
      <c r="AF126" s="64">
        <f t="shared" si="97"/>
        <v>5854.1075399327146</v>
      </c>
      <c r="AH126" s="67">
        <f t="shared" si="98"/>
        <v>8223.5716666666667</v>
      </c>
      <c r="AI126" s="67">
        <f t="shared" si="99"/>
        <v>-41823.57166666667</v>
      </c>
      <c r="AJ126" s="67">
        <f t="shared" si="100"/>
        <v>-17823.571666666667</v>
      </c>
      <c r="AK126" s="68">
        <f t="shared" si="101"/>
        <v>-17823.571666666667</v>
      </c>
      <c r="AL126" s="68">
        <f t="shared" si="102"/>
        <v>-23823.571666666667</v>
      </c>
      <c r="AM126" s="69">
        <f t="shared" si="103"/>
        <v>-35969.464126733954</v>
      </c>
      <c r="AN126" s="69">
        <f t="shared" si="104"/>
        <v>-11969.464126733952</v>
      </c>
      <c r="AO126" s="69">
        <f t="shared" si="105"/>
        <v>-11969.464126733952</v>
      </c>
      <c r="AP126" s="69">
        <f t="shared" si="106"/>
        <v>-17969.464126733954</v>
      </c>
      <c r="AR126" s="23">
        <f t="shared" si="107"/>
        <v>210</v>
      </c>
      <c r="AS126" s="23" t="str">
        <f t="shared" si="108"/>
        <v>W209</v>
      </c>
      <c r="AT126" s="69">
        <f t="shared" si="125"/>
        <v>-26336.764126733957</v>
      </c>
      <c r="AU126" s="69">
        <f t="shared" si="109"/>
        <v>-17969.464126733954</v>
      </c>
      <c r="AV126" t="s">
        <v>443</v>
      </c>
      <c r="AW126" t="s">
        <v>444</v>
      </c>
      <c r="AX126" s="64">
        <f t="shared" si="110"/>
        <v>-35969.464126733954</v>
      </c>
      <c r="AY126" s="64">
        <f t="shared" si="111"/>
        <v>-11969.464126733952</v>
      </c>
      <c r="AZ126" s="64">
        <f t="shared" si="112"/>
        <v>-11969.464126733952</v>
      </c>
      <c r="BA126" s="64">
        <f t="shared" si="113"/>
        <v>-17969.464126733954</v>
      </c>
      <c r="BE126" s="23">
        <v>123</v>
      </c>
      <c r="BF126" s="23" t="str">
        <f t="shared" si="114"/>
        <v>W224</v>
      </c>
      <c r="BG126" s="23" t="str">
        <f t="shared" si="115"/>
        <v>Richmond</v>
      </c>
      <c r="BH126" s="23" t="str">
        <f t="shared" si="116"/>
        <v>VA</v>
      </c>
      <c r="BI126" s="69">
        <f t="shared" si="77"/>
        <v>3690000</v>
      </c>
      <c r="BJ126" s="69">
        <f t="shared" si="78"/>
        <v>-4550.0308166666582</v>
      </c>
      <c r="BK126" s="69">
        <f t="shared" si="79"/>
        <v>-6691.1308166666568</v>
      </c>
      <c r="BL126" s="23" t="str">
        <f t="shared" si="80"/>
        <v>NO</v>
      </c>
      <c r="BM126" s="69">
        <f t="shared" si="117"/>
        <v>1540837.4468121647</v>
      </c>
      <c r="BN126" s="69">
        <f t="shared" si="118"/>
        <v>-24691.130816666657</v>
      </c>
      <c r="BO126" s="69">
        <f t="shared" si="119"/>
        <v>-691.13081666665676</v>
      </c>
      <c r="BP126" s="69">
        <f t="shared" si="120"/>
        <v>-691.13081666665676</v>
      </c>
      <c r="BQ126" s="69">
        <f t="shared" si="121"/>
        <v>-6691.1308166666568</v>
      </c>
      <c r="CI126" s="23" t="str">
        <f t="shared" si="122"/>
        <v>W209</v>
      </c>
      <c r="CJ126" s="23" t="str">
        <f t="shared" si="126"/>
        <v>LT</v>
      </c>
      <c r="CK126" s="69">
        <f>G126</f>
        <v>9632.6999999999989</v>
      </c>
      <c r="CL126" s="69">
        <f t="shared" si="123"/>
        <v>9632.6999999999989</v>
      </c>
      <c r="CM126" s="69">
        <f t="shared" si="124"/>
        <v>9632.6999999999989</v>
      </c>
    </row>
    <row r="127" spans="1:91" x14ac:dyDescent="0.25">
      <c r="A127" t="s">
        <v>263</v>
      </c>
      <c r="B127" t="s">
        <v>264</v>
      </c>
      <c r="C127" t="s">
        <v>107</v>
      </c>
      <c r="D127">
        <v>2</v>
      </c>
      <c r="E127">
        <v>2700</v>
      </c>
      <c r="F127">
        <f t="shared" si="81"/>
        <v>0.97299999999999998</v>
      </c>
      <c r="G127" s="61">
        <f t="shared" si="76"/>
        <v>31525.200000000001</v>
      </c>
      <c r="H127">
        <v>337</v>
      </c>
      <c r="I127" s="62">
        <v>0.4219</v>
      </c>
      <c r="J127">
        <v>157</v>
      </c>
      <c r="K127">
        <v>526</v>
      </c>
      <c r="L127">
        <f t="shared" si="127"/>
        <v>369</v>
      </c>
      <c r="M127">
        <f t="shared" si="128"/>
        <v>180</v>
      </c>
      <c r="N127" s="63">
        <f t="shared" si="129"/>
        <v>0.49024390243902438</v>
      </c>
      <c r="O127" s="62">
        <v>0.4219</v>
      </c>
      <c r="P127" s="64">
        <v>100</v>
      </c>
      <c r="Q127" s="65">
        <f t="shared" si="82"/>
        <v>-2.3577235772357721E-2</v>
      </c>
      <c r="R127" s="65">
        <f t="shared" si="83"/>
        <v>0.86925902439024394</v>
      </c>
      <c r="S127" s="64">
        <f t="shared" si="84"/>
        <v>31727.954390243904</v>
      </c>
      <c r="T127" s="66">
        <f t="shared" si="85"/>
        <v>22209.568073170733</v>
      </c>
      <c r="U127" s="61">
        <f t="shared" si="86"/>
        <v>157</v>
      </c>
      <c r="V127" s="64">
        <f t="shared" si="87"/>
        <v>461.25</v>
      </c>
      <c r="W127" s="64">
        <f t="shared" si="88"/>
        <v>110.875</v>
      </c>
      <c r="X127">
        <f t="shared" si="89"/>
        <v>-291.41394996209249</v>
      </c>
      <c r="Y127" s="64">
        <f t="shared" si="90"/>
        <v>303.31420583775594</v>
      </c>
      <c r="Z127" s="64">
        <f t="shared" si="91"/>
        <v>303.31420583775594</v>
      </c>
      <c r="AA127" s="65">
        <f t="shared" si="92"/>
        <v>0.41721237037995867</v>
      </c>
      <c r="AB127" s="65">
        <f t="shared" si="93"/>
        <v>0.52041813008130067</v>
      </c>
      <c r="AC127" s="64">
        <f t="shared" si="94"/>
        <v>57615.327317650583</v>
      </c>
      <c r="AD127" s="66">
        <f t="shared" si="95"/>
        <v>40330.729122355406</v>
      </c>
      <c r="AE127" s="64">
        <f t="shared" si="96"/>
        <v>31525.200000000001</v>
      </c>
      <c r="AF127" s="64">
        <f t="shared" si="97"/>
        <v>8805.529122355405</v>
      </c>
      <c r="AH127" s="67">
        <f t="shared" si="98"/>
        <v>6331.7539159891585</v>
      </c>
      <c r="AI127" s="67">
        <f t="shared" si="99"/>
        <v>-39931.75391598916</v>
      </c>
      <c r="AJ127" s="67">
        <f t="shared" si="100"/>
        <v>-15931.753915989158</v>
      </c>
      <c r="AK127" s="68">
        <f t="shared" si="101"/>
        <v>-15931.753915989158</v>
      </c>
      <c r="AL127" s="68">
        <f t="shared" si="102"/>
        <v>-21931.75391598916</v>
      </c>
      <c r="AM127" s="69">
        <f t="shared" si="103"/>
        <v>-31126.224793633755</v>
      </c>
      <c r="AN127" s="69">
        <f t="shared" si="104"/>
        <v>-7126.2247936337535</v>
      </c>
      <c r="AO127" s="69">
        <f t="shared" si="105"/>
        <v>-7126.2247936337535</v>
      </c>
      <c r="AP127" s="69">
        <f t="shared" si="106"/>
        <v>-13126.224793633755</v>
      </c>
      <c r="AR127" s="23">
        <f t="shared" si="107"/>
        <v>174</v>
      </c>
      <c r="AS127" s="23" t="str">
        <f t="shared" si="108"/>
        <v>W21</v>
      </c>
      <c r="AT127" s="69">
        <f t="shared" si="125"/>
        <v>398.9752063662454</v>
      </c>
      <c r="AU127" s="69">
        <f t="shared" si="109"/>
        <v>-13126.224793633755</v>
      </c>
      <c r="AV127" t="s">
        <v>440</v>
      </c>
      <c r="AW127" t="s">
        <v>441</v>
      </c>
      <c r="AX127" s="64">
        <f t="shared" si="110"/>
        <v>-31126.224793633755</v>
      </c>
      <c r="AY127" s="64">
        <f t="shared" si="111"/>
        <v>-7126.2247936337535</v>
      </c>
      <c r="AZ127" s="64">
        <f t="shared" si="112"/>
        <v>-7126.2247936337535</v>
      </c>
      <c r="BA127" s="64">
        <f t="shared" si="113"/>
        <v>-13126.224793633755</v>
      </c>
      <c r="BE127" s="23">
        <v>124</v>
      </c>
      <c r="BF127" s="23" t="str">
        <f t="shared" si="114"/>
        <v>W216</v>
      </c>
      <c r="BG127" s="23" t="str">
        <f t="shared" si="115"/>
        <v>Columbus</v>
      </c>
      <c r="BH127" s="23" t="str">
        <f t="shared" si="116"/>
        <v>OH</v>
      </c>
      <c r="BI127" s="69">
        <f t="shared" si="77"/>
        <v>3720000</v>
      </c>
      <c r="BJ127" s="69">
        <f t="shared" si="78"/>
        <v>-10724.155767501106</v>
      </c>
      <c r="BK127" s="69">
        <f t="shared" si="79"/>
        <v>-6735.3557675011034</v>
      </c>
      <c r="BL127" s="23" t="str">
        <f t="shared" si="80"/>
        <v>NO</v>
      </c>
      <c r="BM127" s="69">
        <f t="shared" si="117"/>
        <v>1530113.2910446636</v>
      </c>
      <c r="BN127" s="69">
        <f t="shared" si="118"/>
        <v>-24735.355767501103</v>
      </c>
      <c r="BO127" s="69">
        <f t="shared" si="119"/>
        <v>-735.3557675011034</v>
      </c>
      <c r="BP127" s="69">
        <f t="shared" si="120"/>
        <v>-735.3557675011034</v>
      </c>
      <c r="BQ127" s="69">
        <f t="shared" si="121"/>
        <v>-6735.3557675011034</v>
      </c>
      <c r="CI127" s="23" t="str">
        <f t="shared" si="122"/>
        <v>W21</v>
      </c>
      <c r="CJ127" s="23" t="str">
        <f t="shared" si="126"/>
        <v>LT</v>
      </c>
      <c r="CK127" s="69">
        <f>G127</f>
        <v>31525.200000000001</v>
      </c>
      <c r="CL127" s="69">
        <f t="shared" si="123"/>
        <v>31525.200000000001</v>
      </c>
      <c r="CM127" s="69">
        <f t="shared" si="124"/>
        <v>31525.200000000001</v>
      </c>
    </row>
    <row r="128" spans="1:91" x14ac:dyDescent="0.25">
      <c r="A128" t="s">
        <v>265</v>
      </c>
      <c r="B128" t="s">
        <v>262</v>
      </c>
      <c r="C128" t="s">
        <v>107</v>
      </c>
      <c r="D128">
        <v>2</v>
      </c>
      <c r="E128">
        <v>1300</v>
      </c>
      <c r="F128">
        <f t="shared" si="81"/>
        <v>0.97299999999999998</v>
      </c>
      <c r="G128" s="61">
        <f t="shared" si="76"/>
        <v>15178.8</v>
      </c>
      <c r="H128">
        <v>139</v>
      </c>
      <c r="I128" s="62">
        <v>0.74250000000000005</v>
      </c>
      <c r="J128">
        <v>125</v>
      </c>
      <c r="K128">
        <v>170</v>
      </c>
      <c r="L128">
        <f t="shared" si="127"/>
        <v>45</v>
      </c>
      <c r="M128">
        <f t="shared" si="128"/>
        <v>14</v>
      </c>
      <c r="N128" s="63">
        <f t="shared" si="129"/>
        <v>0.34888888888888892</v>
      </c>
      <c r="O128" s="62">
        <v>0.74250000000000005</v>
      </c>
      <c r="P128" s="64">
        <v>100</v>
      </c>
      <c r="Q128" s="65">
        <f t="shared" si="82"/>
        <v>-0.34444444444444444</v>
      </c>
      <c r="R128" s="65">
        <f t="shared" si="83"/>
        <v>1.1231933333333335</v>
      </c>
      <c r="S128" s="64">
        <f t="shared" si="84"/>
        <v>40996.556666666671</v>
      </c>
      <c r="T128" s="66">
        <f t="shared" si="85"/>
        <v>28697.589666666667</v>
      </c>
      <c r="U128" s="61">
        <f t="shared" si="86"/>
        <v>125</v>
      </c>
      <c r="V128" s="64">
        <f t="shared" si="87"/>
        <v>56.25</v>
      </c>
      <c r="W128" s="64">
        <f t="shared" si="88"/>
        <v>119.375</v>
      </c>
      <c r="X128">
        <f t="shared" si="89"/>
        <v>-35.538286580742991</v>
      </c>
      <c r="Y128" s="64">
        <f t="shared" si="90"/>
        <v>89.916366565580006</v>
      </c>
      <c r="Z128" s="64">
        <f t="shared" si="91"/>
        <v>125</v>
      </c>
      <c r="AA128" s="65">
        <f t="shared" si="92"/>
        <v>0.1</v>
      </c>
      <c r="AB128" s="65">
        <f t="shared" si="93"/>
        <v>0.77146000000000003</v>
      </c>
      <c r="AC128" s="64">
        <f t="shared" si="94"/>
        <v>35197.862500000003</v>
      </c>
      <c r="AD128" s="66">
        <f t="shared" si="95"/>
        <v>24638.50375</v>
      </c>
      <c r="AE128" s="64">
        <f t="shared" si="96"/>
        <v>15178.8</v>
      </c>
      <c r="AF128" s="64">
        <f t="shared" si="97"/>
        <v>9459.7037500000006</v>
      </c>
      <c r="AH128" s="67">
        <f t="shared" si="98"/>
        <v>9386.0966666666664</v>
      </c>
      <c r="AI128" s="67">
        <f t="shared" si="99"/>
        <v>-42986.096666666665</v>
      </c>
      <c r="AJ128" s="67">
        <f t="shared" si="100"/>
        <v>-18986.096666666665</v>
      </c>
      <c r="AK128" s="68">
        <f t="shared" si="101"/>
        <v>-18986.096666666665</v>
      </c>
      <c r="AL128" s="68">
        <f t="shared" si="102"/>
        <v>-24986.096666666665</v>
      </c>
      <c r="AM128" s="69">
        <f t="shared" si="103"/>
        <v>-33526.392916666664</v>
      </c>
      <c r="AN128" s="69">
        <f t="shared" si="104"/>
        <v>-9526.392916666664</v>
      </c>
      <c r="AO128" s="69">
        <f t="shared" si="105"/>
        <v>-9526.392916666664</v>
      </c>
      <c r="AP128" s="69">
        <f t="shared" si="106"/>
        <v>-15526.392916666664</v>
      </c>
      <c r="AR128" s="23">
        <f t="shared" si="107"/>
        <v>196</v>
      </c>
      <c r="AS128" s="23" t="str">
        <f t="shared" si="108"/>
        <v>W210</v>
      </c>
      <c r="AT128" s="69">
        <f t="shared" si="125"/>
        <v>-18347.592916666665</v>
      </c>
      <c r="AU128" s="69">
        <f t="shared" si="109"/>
        <v>-15526.392916666664</v>
      </c>
      <c r="AV128" t="s">
        <v>443</v>
      </c>
      <c r="AW128" t="s">
        <v>444</v>
      </c>
      <c r="AX128" s="64">
        <f t="shared" si="110"/>
        <v>-33526.392916666664</v>
      </c>
      <c r="AY128" s="64">
        <f t="shared" si="111"/>
        <v>-9526.392916666664</v>
      </c>
      <c r="AZ128" s="64">
        <f t="shared" si="112"/>
        <v>-9526.392916666664</v>
      </c>
      <c r="BA128" s="64">
        <f t="shared" si="113"/>
        <v>-15526.392916666664</v>
      </c>
      <c r="BE128" s="23">
        <v>125</v>
      </c>
      <c r="BF128" s="23" t="str">
        <f t="shared" si="114"/>
        <v>W147</v>
      </c>
      <c r="BG128" s="23" t="str">
        <f t="shared" si="115"/>
        <v>Denver</v>
      </c>
      <c r="BH128" s="23" t="str">
        <f t="shared" si="116"/>
        <v>CO</v>
      </c>
      <c r="BI128" s="69">
        <f t="shared" si="77"/>
        <v>3750000</v>
      </c>
      <c r="BJ128" s="69">
        <f t="shared" si="78"/>
        <v>-8645.3370259478907</v>
      </c>
      <c r="BK128" s="69">
        <f t="shared" si="79"/>
        <v>-6991.7370259478921</v>
      </c>
      <c r="BL128" s="23" t="str">
        <f t="shared" si="80"/>
        <v>NO</v>
      </c>
      <c r="BM128" s="69">
        <f t="shared" si="117"/>
        <v>1521467.9540187158</v>
      </c>
      <c r="BN128" s="69">
        <f t="shared" si="118"/>
        <v>-24991.737025947892</v>
      </c>
      <c r="BO128" s="69">
        <f t="shared" si="119"/>
        <v>-991.73702594789211</v>
      </c>
      <c r="BP128" s="69">
        <f t="shared" si="120"/>
        <v>-991.73702594789211</v>
      </c>
      <c r="BQ128" s="69">
        <f t="shared" si="121"/>
        <v>-6991.7370259478921</v>
      </c>
      <c r="CI128" s="23" t="str">
        <f t="shared" si="122"/>
        <v>W210</v>
      </c>
      <c r="CJ128" s="23" t="str">
        <f t="shared" si="126"/>
        <v>LT</v>
      </c>
      <c r="CK128" s="69">
        <f>G128</f>
        <v>15178.8</v>
      </c>
      <c r="CL128" s="69">
        <f t="shared" si="123"/>
        <v>15178.8</v>
      </c>
      <c r="CM128" s="69">
        <f t="shared" si="124"/>
        <v>15178.8</v>
      </c>
    </row>
    <row r="129" spans="1:91" x14ac:dyDescent="0.25">
      <c r="A129" t="s">
        <v>266</v>
      </c>
      <c r="B129" t="s">
        <v>262</v>
      </c>
      <c r="C129" t="s">
        <v>116</v>
      </c>
      <c r="D129">
        <v>1</v>
      </c>
      <c r="E129">
        <v>1000</v>
      </c>
      <c r="F129">
        <f t="shared" si="81"/>
        <v>0.97299999999999998</v>
      </c>
      <c r="G129" s="61">
        <f t="shared" si="76"/>
        <v>11676</v>
      </c>
      <c r="H129">
        <v>240</v>
      </c>
      <c r="I129" s="62">
        <v>0.36990000000000001</v>
      </c>
      <c r="J129">
        <v>140</v>
      </c>
      <c r="K129">
        <v>288</v>
      </c>
      <c r="L129">
        <f t="shared" si="127"/>
        <v>148</v>
      </c>
      <c r="M129">
        <f t="shared" si="128"/>
        <v>100</v>
      </c>
      <c r="N129" s="63">
        <f t="shared" si="129"/>
        <v>0.64054054054054055</v>
      </c>
      <c r="O129" s="62">
        <v>0.36990000000000001</v>
      </c>
      <c r="P129" s="64">
        <v>100</v>
      </c>
      <c r="Q129" s="65">
        <f t="shared" si="82"/>
        <v>-0.11621621621621622</v>
      </c>
      <c r="R129" s="65">
        <f t="shared" si="83"/>
        <v>0.94257351351351359</v>
      </c>
      <c r="S129" s="64">
        <f t="shared" si="84"/>
        <v>34403.933243243249</v>
      </c>
      <c r="T129" s="66">
        <f t="shared" si="85"/>
        <v>24082.753270270274</v>
      </c>
      <c r="U129" s="61">
        <f t="shared" si="86"/>
        <v>140</v>
      </c>
      <c r="V129" s="64">
        <f t="shared" si="87"/>
        <v>185</v>
      </c>
      <c r="W129" s="64">
        <f t="shared" si="88"/>
        <v>121.5</v>
      </c>
      <c r="X129">
        <f t="shared" si="89"/>
        <v>-116.88147586555472</v>
      </c>
      <c r="Y129" s="64">
        <f t="shared" si="90"/>
        <v>160.16938337124085</v>
      </c>
      <c r="Z129" s="64">
        <f t="shared" si="91"/>
        <v>160.16938337124085</v>
      </c>
      <c r="AA129" s="65">
        <f t="shared" si="92"/>
        <v>0.20902369389859921</v>
      </c>
      <c r="AB129" s="65">
        <f t="shared" si="93"/>
        <v>0.68517864864864864</v>
      </c>
      <c r="AC129" s="64">
        <f t="shared" si="94"/>
        <v>40056.794203415862</v>
      </c>
      <c r="AD129" s="66">
        <f t="shared" si="95"/>
        <v>28039.755942391101</v>
      </c>
      <c r="AE129" s="64">
        <f t="shared" si="96"/>
        <v>11676</v>
      </c>
      <c r="AF129" s="64">
        <f t="shared" si="97"/>
        <v>16363.755942391101</v>
      </c>
      <c r="AH129" s="67">
        <f t="shared" si="98"/>
        <v>8336.3402252252254</v>
      </c>
      <c r="AI129" s="67">
        <f t="shared" si="99"/>
        <v>-41936.340225225227</v>
      </c>
      <c r="AJ129" s="67">
        <f t="shared" si="100"/>
        <v>-17936.340225225227</v>
      </c>
      <c r="AK129" s="68">
        <f t="shared" si="101"/>
        <v>-17936.340225225227</v>
      </c>
      <c r="AL129" s="68">
        <f t="shared" si="102"/>
        <v>-23936.340225225227</v>
      </c>
      <c r="AM129" s="69">
        <f t="shared" si="103"/>
        <v>-25572.584282834126</v>
      </c>
      <c r="AN129" s="69">
        <f t="shared" si="104"/>
        <v>-1572.5842828341265</v>
      </c>
      <c r="AO129" s="69">
        <f t="shared" si="105"/>
        <v>-1572.5842828341265</v>
      </c>
      <c r="AP129" s="69">
        <f t="shared" si="106"/>
        <v>-7572.5842828341265</v>
      </c>
      <c r="AR129" s="23">
        <f t="shared" si="107"/>
        <v>128</v>
      </c>
      <c r="AS129" s="23" t="str">
        <f t="shared" si="108"/>
        <v>W211</v>
      </c>
      <c r="AT129" s="69">
        <f t="shared" si="125"/>
        <v>-13896.584282834126</v>
      </c>
      <c r="AU129" s="69">
        <f t="shared" si="109"/>
        <v>-7572.5842828341265</v>
      </c>
      <c r="AV129" t="s">
        <v>443</v>
      </c>
      <c r="AW129" t="s">
        <v>444</v>
      </c>
      <c r="AX129" s="64">
        <f t="shared" si="110"/>
        <v>-25572.584282834126</v>
      </c>
      <c r="AY129" s="64">
        <f t="shared" si="111"/>
        <v>-1572.5842828341265</v>
      </c>
      <c r="AZ129" s="64">
        <f t="shared" si="112"/>
        <v>-1572.5842828341265</v>
      </c>
      <c r="BA129" s="64">
        <f t="shared" si="113"/>
        <v>-7572.5842828341265</v>
      </c>
      <c r="BE129" s="23">
        <v>126</v>
      </c>
      <c r="BF129" s="23" t="str">
        <f t="shared" si="114"/>
        <v>W131</v>
      </c>
      <c r="BG129" s="23" t="str">
        <f t="shared" si="115"/>
        <v>Denver</v>
      </c>
      <c r="BH129" s="23" t="str">
        <f t="shared" si="116"/>
        <v>CO</v>
      </c>
      <c r="BI129" s="69">
        <f t="shared" si="77"/>
        <v>3780000</v>
      </c>
      <c r="BJ129" s="69">
        <f t="shared" si="78"/>
        <v>-12377.458765234554</v>
      </c>
      <c r="BK129" s="69">
        <f t="shared" si="79"/>
        <v>-7221.0587652345548</v>
      </c>
      <c r="BL129" s="23" t="str">
        <f t="shared" si="80"/>
        <v>NO</v>
      </c>
      <c r="BM129" s="69">
        <f t="shared" si="117"/>
        <v>1509090.4952534812</v>
      </c>
      <c r="BN129" s="69">
        <f t="shared" si="118"/>
        <v>-25221.058765234557</v>
      </c>
      <c r="BO129" s="69">
        <f t="shared" si="119"/>
        <v>-1221.0587652345548</v>
      </c>
      <c r="BP129" s="69">
        <f t="shared" si="120"/>
        <v>-1221.0587652345548</v>
      </c>
      <c r="BQ129" s="69">
        <f t="shared" si="121"/>
        <v>-7221.0587652345548</v>
      </c>
      <c r="CI129" s="23" t="str">
        <f t="shared" si="122"/>
        <v>W211</v>
      </c>
      <c r="CJ129" s="23" t="str">
        <f t="shared" si="126"/>
        <v>LT</v>
      </c>
      <c r="CK129" s="69">
        <f>G129</f>
        <v>11676</v>
      </c>
      <c r="CL129" s="69">
        <f t="shared" si="123"/>
        <v>11676</v>
      </c>
      <c r="CM129" s="69">
        <f t="shared" si="124"/>
        <v>11676</v>
      </c>
    </row>
    <row r="130" spans="1:91" x14ac:dyDescent="0.25">
      <c r="A130" t="s">
        <v>267</v>
      </c>
      <c r="B130" t="s">
        <v>262</v>
      </c>
      <c r="C130" t="s">
        <v>116</v>
      </c>
      <c r="D130">
        <v>2</v>
      </c>
      <c r="E130">
        <v>1480</v>
      </c>
      <c r="F130">
        <f t="shared" si="81"/>
        <v>0.97299999999999998</v>
      </c>
      <c r="G130" s="61">
        <f t="shared" si="76"/>
        <v>17280.48</v>
      </c>
      <c r="H130">
        <v>249</v>
      </c>
      <c r="I130" s="62">
        <v>0.44109999999999999</v>
      </c>
      <c r="J130">
        <v>175</v>
      </c>
      <c r="K130">
        <v>310</v>
      </c>
      <c r="L130">
        <f t="shared" si="127"/>
        <v>135</v>
      </c>
      <c r="M130">
        <f t="shared" si="128"/>
        <v>74</v>
      </c>
      <c r="N130" s="63">
        <f t="shared" si="129"/>
        <v>0.53851851851851851</v>
      </c>
      <c r="O130" s="62">
        <v>0.44109999999999999</v>
      </c>
      <c r="P130" s="64">
        <v>100</v>
      </c>
      <c r="Q130" s="65">
        <f t="shared" si="82"/>
        <v>-0.34444444444444444</v>
      </c>
      <c r="R130" s="65">
        <f t="shared" si="83"/>
        <v>1.1231933333333335</v>
      </c>
      <c r="S130" s="64">
        <f t="shared" si="84"/>
        <v>40996.556666666671</v>
      </c>
      <c r="T130" s="66">
        <f t="shared" si="85"/>
        <v>28697.589666666667</v>
      </c>
      <c r="U130" s="61">
        <f t="shared" si="86"/>
        <v>175</v>
      </c>
      <c r="V130" s="64">
        <f t="shared" si="87"/>
        <v>168.75</v>
      </c>
      <c r="W130" s="64">
        <f t="shared" si="88"/>
        <v>158.125</v>
      </c>
      <c r="X130">
        <f t="shared" si="89"/>
        <v>-106.61485974222896</v>
      </c>
      <c r="Y130" s="64">
        <f t="shared" si="90"/>
        <v>169.74909969673993</v>
      </c>
      <c r="Z130" s="64">
        <f t="shared" si="91"/>
        <v>175</v>
      </c>
      <c r="AA130" s="65">
        <f t="shared" si="92"/>
        <v>0.1</v>
      </c>
      <c r="AB130" s="65">
        <f t="shared" si="93"/>
        <v>0.77146000000000003</v>
      </c>
      <c r="AC130" s="64">
        <f t="shared" si="94"/>
        <v>49277.007500000007</v>
      </c>
      <c r="AD130" s="66">
        <f t="shared" si="95"/>
        <v>34493.905250000003</v>
      </c>
      <c r="AE130" s="64">
        <f t="shared" si="96"/>
        <v>17280.48</v>
      </c>
      <c r="AF130" s="64">
        <f t="shared" si="97"/>
        <v>17213.425250000004</v>
      </c>
      <c r="AH130" s="67">
        <f t="shared" si="98"/>
        <v>9386.0966666666664</v>
      </c>
      <c r="AI130" s="67">
        <f t="shared" si="99"/>
        <v>-42986.096666666665</v>
      </c>
      <c r="AJ130" s="67">
        <f t="shared" si="100"/>
        <v>-18986.096666666665</v>
      </c>
      <c r="AK130" s="68">
        <f t="shared" si="101"/>
        <v>-18986.096666666665</v>
      </c>
      <c r="AL130" s="68">
        <f t="shared" si="102"/>
        <v>-24986.096666666665</v>
      </c>
      <c r="AM130" s="69">
        <f t="shared" si="103"/>
        <v>-25772.671416666661</v>
      </c>
      <c r="AN130" s="69">
        <f t="shared" si="104"/>
        <v>-1772.6714166666607</v>
      </c>
      <c r="AO130" s="69">
        <f t="shared" si="105"/>
        <v>-1772.6714166666607</v>
      </c>
      <c r="AP130" s="69">
        <f t="shared" si="106"/>
        <v>-7772.6714166666607</v>
      </c>
      <c r="AR130" s="23">
        <f t="shared" si="107"/>
        <v>131</v>
      </c>
      <c r="AS130" s="23" t="str">
        <f t="shared" si="108"/>
        <v>W212</v>
      </c>
      <c r="AT130" s="69">
        <f t="shared" si="125"/>
        <v>-8492.1914166666611</v>
      </c>
      <c r="AU130" s="69">
        <f t="shared" si="109"/>
        <v>-7772.6714166666607</v>
      </c>
      <c r="AV130" t="s">
        <v>443</v>
      </c>
      <c r="AW130" t="s">
        <v>444</v>
      </c>
      <c r="AX130" s="64">
        <f t="shared" si="110"/>
        <v>-25772.671416666661</v>
      </c>
      <c r="AY130" s="64">
        <f t="shared" si="111"/>
        <v>-1772.6714166666607</v>
      </c>
      <c r="AZ130" s="64">
        <f t="shared" si="112"/>
        <v>-1772.6714166666607</v>
      </c>
      <c r="BA130" s="64">
        <f t="shared" si="113"/>
        <v>-7772.6714166666607</v>
      </c>
      <c r="BE130" s="23">
        <v>127</v>
      </c>
      <c r="BF130" s="23" t="str">
        <f t="shared" si="114"/>
        <v>W33</v>
      </c>
      <c r="BG130" s="23" t="str">
        <f t="shared" si="115"/>
        <v>Chicago</v>
      </c>
      <c r="BH130" s="23" t="str">
        <f t="shared" si="116"/>
        <v>IL</v>
      </c>
      <c r="BI130" s="69">
        <f t="shared" si="77"/>
        <v>3810000</v>
      </c>
      <c r="BJ130" s="69">
        <f t="shared" si="78"/>
        <v>9725.025901736255</v>
      </c>
      <c r="BK130" s="69">
        <f t="shared" si="79"/>
        <v>-7302.974098263745</v>
      </c>
      <c r="BL130" s="23" t="str">
        <f t="shared" si="80"/>
        <v>NO</v>
      </c>
      <c r="BM130" s="69">
        <f t="shared" si="117"/>
        <v>1518815.5211552174</v>
      </c>
      <c r="BN130" s="69">
        <f t="shared" si="118"/>
        <v>-25302.974098263745</v>
      </c>
      <c r="BO130" s="69">
        <f t="shared" si="119"/>
        <v>-1302.974098263745</v>
      </c>
      <c r="BP130" s="69">
        <f t="shared" si="120"/>
        <v>-1302.974098263745</v>
      </c>
      <c r="BQ130" s="69">
        <f t="shared" si="121"/>
        <v>-7302.974098263745</v>
      </c>
      <c r="CI130" s="23" t="str">
        <f t="shared" si="122"/>
        <v>W212</v>
      </c>
      <c r="CJ130" s="23" t="str">
        <f t="shared" si="126"/>
        <v>LT</v>
      </c>
      <c r="CK130" s="69">
        <f>G130</f>
        <v>17280.48</v>
      </c>
      <c r="CL130" s="69">
        <f t="shared" si="123"/>
        <v>17280.48</v>
      </c>
      <c r="CM130" s="69">
        <f t="shared" si="124"/>
        <v>17280.48</v>
      </c>
    </row>
    <row r="131" spans="1:91" x14ac:dyDescent="0.25">
      <c r="A131" t="s">
        <v>268</v>
      </c>
      <c r="B131" t="s">
        <v>269</v>
      </c>
      <c r="C131" t="s">
        <v>107</v>
      </c>
      <c r="D131">
        <v>1</v>
      </c>
      <c r="E131">
        <v>650</v>
      </c>
      <c r="F131">
        <f t="shared" si="81"/>
        <v>0.97299999999999998</v>
      </c>
      <c r="G131" s="61">
        <f t="shared" si="76"/>
        <v>7589.4</v>
      </c>
      <c r="H131">
        <v>107</v>
      </c>
      <c r="I131" s="62">
        <v>0.47949999999999998</v>
      </c>
      <c r="J131">
        <v>80</v>
      </c>
      <c r="K131">
        <v>156</v>
      </c>
      <c r="L131">
        <f t="shared" si="127"/>
        <v>76</v>
      </c>
      <c r="M131">
        <f t="shared" si="128"/>
        <v>27</v>
      </c>
      <c r="N131" s="63">
        <f t="shared" si="129"/>
        <v>0.38421052631578945</v>
      </c>
      <c r="O131" s="62">
        <v>0.47949999999999998</v>
      </c>
      <c r="P131" s="64">
        <v>100</v>
      </c>
      <c r="Q131" s="65">
        <f t="shared" si="82"/>
        <v>0.31052631578947365</v>
      </c>
      <c r="R131" s="65">
        <f t="shared" si="83"/>
        <v>0.6048494736842106</v>
      </c>
      <c r="S131" s="64">
        <f t="shared" si="84"/>
        <v>22077.005789473686</v>
      </c>
      <c r="T131" s="66">
        <f t="shared" si="85"/>
        <v>15453.904052631578</v>
      </c>
      <c r="U131" s="61">
        <f t="shared" si="86"/>
        <v>80</v>
      </c>
      <c r="V131" s="64">
        <f t="shared" si="87"/>
        <v>95</v>
      </c>
      <c r="W131" s="64">
        <f t="shared" si="88"/>
        <v>70.5</v>
      </c>
      <c r="X131">
        <f t="shared" si="89"/>
        <v>-60.020217336365931</v>
      </c>
      <c r="Y131" s="64">
        <f t="shared" si="90"/>
        <v>86.303196866312859</v>
      </c>
      <c r="Z131" s="64">
        <f t="shared" si="91"/>
        <v>86.303196866312859</v>
      </c>
      <c r="AA131" s="65">
        <f t="shared" si="92"/>
        <v>0.16634944069803009</v>
      </c>
      <c r="AB131" s="65">
        <f t="shared" si="93"/>
        <v>0.71895105263157899</v>
      </c>
      <c r="AC131" s="64">
        <f t="shared" si="94"/>
        <v>22647.437594864699</v>
      </c>
      <c r="AD131" s="66">
        <f t="shared" si="95"/>
        <v>15853.206316405289</v>
      </c>
      <c r="AE131" s="64">
        <f t="shared" si="96"/>
        <v>7589.4</v>
      </c>
      <c r="AF131" s="64">
        <f t="shared" si="97"/>
        <v>8263.8063164052892</v>
      </c>
      <c r="AH131" s="67">
        <f t="shared" si="98"/>
        <v>8747.2378070175455</v>
      </c>
      <c r="AI131" s="67">
        <f t="shared" si="99"/>
        <v>-42347.237807017547</v>
      </c>
      <c r="AJ131" s="67">
        <f t="shared" si="100"/>
        <v>-18347.237807017547</v>
      </c>
      <c r="AK131" s="68">
        <f t="shared" si="101"/>
        <v>-18347.237807017547</v>
      </c>
      <c r="AL131" s="68">
        <f t="shared" si="102"/>
        <v>-24347.237807017547</v>
      </c>
      <c r="AM131" s="69">
        <f t="shared" si="103"/>
        <v>-34083.43149061226</v>
      </c>
      <c r="AN131" s="69">
        <f t="shared" si="104"/>
        <v>-10083.431490612258</v>
      </c>
      <c r="AO131" s="69">
        <f t="shared" si="105"/>
        <v>-10083.431490612258</v>
      </c>
      <c r="AP131" s="69">
        <f t="shared" si="106"/>
        <v>-16083.431490612258</v>
      </c>
      <c r="AR131" s="23">
        <f t="shared" si="107"/>
        <v>198</v>
      </c>
      <c r="AS131" s="23" t="str">
        <f t="shared" si="108"/>
        <v>W213</v>
      </c>
      <c r="AT131" s="69">
        <f t="shared" si="125"/>
        <v>-26494.031490612258</v>
      </c>
      <c r="AU131" s="69">
        <f t="shared" si="109"/>
        <v>-16083.431490612258</v>
      </c>
      <c r="AV131" t="s">
        <v>443</v>
      </c>
      <c r="AW131" t="s">
        <v>444</v>
      </c>
      <c r="AX131" s="64">
        <f t="shared" si="110"/>
        <v>-34083.43149061226</v>
      </c>
      <c r="AY131" s="64">
        <f t="shared" si="111"/>
        <v>-10083.431490612258</v>
      </c>
      <c r="AZ131" s="64">
        <f t="shared" si="112"/>
        <v>-10083.431490612258</v>
      </c>
      <c r="BA131" s="64">
        <f t="shared" si="113"/>
        <v>-16083.431490612258</v>
      </c>
      <c r="BE131" s="23">
        <v>128</v>
      </c>
      <c r="BF131" s="23" t="str">
        <f t="shared" si="114"/>
        <v>W211</v>
      </c>
      <c r="BG131" s="23" t="str">
        <f t="shared" si="115"/>
        <v>Columbus</v>
      </c>
      <c r="BH131" s="23" t="str">
        <f t="shared" si="116"/>
        <v>OH</v>
      </c>
      <c r="BI131" s="69">
        <f t="shared" si="77"/>
        <v>3840000</v>
      </c>
      <c r="BJ131" s="69">
        <f t="shared" si="78"/>
        <v>-13896.584282834126</v>
      </c>
      <c r="BK131" s="69">
        <f t="shared" si="79"/>
        <v>-7572.5842828341265</v>
      </c>
      <c r="BL131" s="23" t="str">
        <f t="shared" si="80"/>
        <v>NO</v>
      </c>
      <c r="BM131" s="69">
        <f t="shared" si="117"/>
        <v>1504918.9368723833</v>
      </c>
      <c r="BN131" s="69">
        <f t="shared" si="118"/>
        <v>-25572.584282834126</v>
      </c>
      <c r="BO131" s="69">
        <f t="shared" si="119"/>
        <v>-1572.5842828341265</v>
      </c>
      <c r="BP131" s="69">
        <f t="shared" si="120"/>
        <v>-1572.5842828341265</v>
      </c>
      <c r="BQ131" s="69">
        <f t="shared" si="121"/>
        <v>-7572.5842828341265</v>
      </c>
      <c r="CI131" s="23" t="str">
        <f t="shared" si="122"/>
        <v>W213</v>
      </c>
      <c r="CJ131" s="23" t="str">
        <f t="shared" si="126"/>
        <v>LT</v>
      </c>
      <c r="CK131" s="69">
        <f>G131</f>
        <v>7589.4</v>
      </c>
      <c r="CL131" s="69">
        <f t="shared" si="123"/>
        <v>7589.4</v>
      </c>
      <c r="CM131" s="69">
        <f t="shared" si="124"/>
        <v>7589.4</v>
      </c>
    </row>
    <row r="132" spans="1:91" x14ac:dyDescent="0.25">
      <c r="A132" t="s">
        <v>270</v>
      </c>
      <c r="B132" t="s">
        <v>269</v>
      </c>
      <c r="C132" t="s">
        <v>107</v>
      </c>
      <c r="D132">
        <v>2</v>
      </c>
      <c r="E132">
        <v>920</v>
      </c>
      <c r="F132">
        <f t="shared" si="81"/>
        <v>0.97299999999999998</v>
      </c>
      <c r="G132" s="61">
        <f t="shared" ref="G132:G195" si="130">E132*12*F132</f>
        <v>10741.92</v>
      </c>
      <c r="H132">
        <v>147</v>
      </c>
      <c r="I132" s="62">
        <v>0.41370000000000001</v>
      </c>
      <c r="J132">
        <v>108</v>
      </c>
      <c r="K132">
        <v>205</v>
      </c>
      <c r="L132">
        <f t="shared" si="127"/>
        <v>97</v>
      </c>
      <c r="M132">
        <f t="shared" si="128"/>
        <v>39</v>
      </c>
      <c r="N132" s="63">
        <f t="shared" si="129"/>
        <v>0.42164948453608253</v>
      </c>
      <c r="O132" s="62">
        <v>0.41370000000000001</v>
      </c>
      <c r="P132" s="64">
        <v>100</v>
      </c>
      <c r="Q132" s="65">
        <f t="shared" si="82"/>
        <v>3.4020618556701035E-2</v>
      </c>
      <c r="R132" s="65">
        <f t="shared" si="83"/>
        <v>0.82367608247422686</v>
      </c>
      <c r="S132" s="64">
        <f t="shared" si="84"/>
        <v>30064.177010309279</v>
      </c>
      <c r="T132" s="66">
        <f t="shared" si="85"/>
        <v>21044.923907216493</v>
      </c>
      <c r="U132" s="61">
        <f t="shared" si="86"/>
        <v>108</v>
      </c>
      <c r="V132" s="64">
        <f t="shared" si="87"/>
        <v>121.25</v>
      </c>
      <c r="W132" s="64">
        <f t="shared" si="88"/>
        <v>95.875</v>
      </c>
      <c r="X132">
        <f t="shared" si="89"/>
        <v>-76.604751074045993</v>
      </c>
      <c r="Y132" s="64">
        <f t="shared" si="90"/>
        <v>113.09750126358351</v>
      </c>
      <c r="Z132" s="64">
        <f t="shared" si="91"/>
        <v>113.09750126358351</v>
      </c>
      <c r="AA132" s="65">
        <f t="shared" si="92"/>
        <v>0.14204124753470937</v>
      </c>
      <c r="AB132" s="65">
        <f t="shared" si="93"/>
        <v>0.73818855670103101</v>
      </c>
      <c r="AC132" s="64">
        <f t="shared" si="94"/>
        <v>30472.857646854078</v>
      </c>
      <c r="AD132" s="66">
        <f t="shared" si="95"/>
        <v>21331.000352797852</v>
      </c>
      <c r="AE132" s="64">
        <f t="shared" si="96"/>
        <v>10741.92</v>
      </c>
      <c r="AF132" s="64">
        <f t="shared" si="97"/>
        <v>10589.080352797851</v>
      </c>
      <c r="AH132" s="67">
        <f t="shared" si="98"/>
        <v>8981.2941065292107</v>
      </c>
      <c r="AI132" s="67">
        <f t="shared" si="99"/>
        <v>-42581.294106529211</v>
      </c>
      <c r="AJ132" s="67">
        <f t="shared" si="100"/>
        <v>-18581.294106529211</v>
      </c>
      <c r="AK132" s="68">
        <f t="shared" si="101"/>
        <v>-18581.294106529211</v>
      </c>
      <c r="AL132" s="68">
        <f t="shared" si="102"/>
        <v>-24581.294106529211</v>
      </c>
      <c r="AM132" s="69">
        <f t="shared" si="103"/>
        <v>-31992.213753731361</v>
      </c>
      <c r="AN132" s="69">
        <f t="shared" si="104"/>
        <v>-7992.2137537313592</v>
      </c>
      <c r="AO132" s="69">
        <f t="shared" si="105"/>
        <v>-7992.2137537313592</v>
      </c>
      <c r="AP132" s="69">
        <f t="shared" si="106"/>
        <v>-13992.213753731359</v>
      </c>
      <c r="AR132" s="23">
        <f t="shared" si="107"/>
        <v>180</v>
      </c>
      <c r="AS132" s="23" t="str">
        <f t="shared" si="108"/>
        <v>W214</v>
      </c>
      <c r="AT132" s="69">
        <f t="shared" si="125"/>
        <v>-21250.293753731359</v>
      </c>
      <c r="AU132" s="69">
        <f t="shared" si="109"/>
        <v>-13992.213753731359</v>
      </c>
      <c r="AV132" t="s">
        <v>443</v>
      </c>
      <c r="AW132" t="s">
        <v>444</v>
      </c>
      <c r="AX132" s="64">
        <f t="shared" si="110"/>
        <v>-31992.213753731361</v>
      </c>
      <c r="AY132" s="64">
        <f t="shared" si="111"/>
        <v>-7992.2137537313592</v>
      </c>
      <c r="AZ132" s="64">
        <f t="shared" si="112"/>
        <v>-7992.2137537313592</v>
      </c>
      <c r="BA132" s="64">
        <f t="shared" si="113"/>
        <v>-13992.213753731359</v>
      </c>
      <c r="BE132" s="23">
        <v>129</v>
      </c>
      <c r="BF132" s="23" t="str">
        <f t="shared" si="114"/>
        <v>W230</v>
      </c>
      <c r="BG132" s="23" t="str">
        <f t="shared" si="115"/>
        <v>Richmond</v>
      </c>
      <c r="BH132" s="23" t="str">
        <f t="shared" si="116"/>
        <v>VA</v>
      </c>
      <c r="BI132" s="69">
        <f t="shared" ref="BI132:BI195" si="131">BE132*$AG$7</f>
        <v>3870000</v>
      </c>
      <c r="BJ132" s="69">
        <f t="shared" ref="BJ132:BJ195" si="132">VLOOKUP(BE132,$AR$4:$AT$247,3,FALSE)</f>
        <v>-10228.911499770929</v>
      </c>
      <c r="BK132" s="69">
        <f t="shared" ref="BK132:BK195" si="133">VLOOKUP(BE132,$AR$4:$AU$247,4,FALSE)</f>
        <v>-7699.6114997709301</v>
      </c>
      <c r="BL132" s="23" t="str">
        <f t="shared" ref="BL132:BL195" si="134">IF(BI132&lt;$BC$6,IF(BK132&gt;$AG$29,"YES","NO"),"NO")</f>
        <v>NO</v>
      </c>
      <c r="BM132" s="69">
        <f t="shared" si="117"/>
        <v>1494690.0253726125</v>
      </c>
      <c r="BN132" s="69">
        <f t="shared" si="118"/>
        <v>-25699.61149977093</v>
      </c>
      <c r="BO132" s="69">
        <f t="shared" si="119"/>
        <v>-1699.6114997709301</v>
      </c>
      <c r="BP132" s="69">
        <f t="shared" si="120"/>
        <v>-1699.6114997709301</v>
      </c>
      <c r="BQ132" s="69">
        <f t="shared" si="121"/>
        <v>-7699.6114997709301</v>
      </c>
      <c r="CI132" s="23" t="str">
        <f t="shared" si="122"/>
        <v>W214</v>
      </c>
      <c r="CJ132" s="23" t="str">
        <f t="shared" si="126"/>
        <v>LT</v>
      </c>
      <c r="CK132" s="69">
        <f>G132</f>
        <v>10741.92</v>
      </c>
      <c r="CL132" s="69">
        <f t="shared" si="123"/>
        <v>10741.92</v>
      </c>
      <c r="CM132" s="69">
        <f t="shared" si="124"/>
        <v>10741.92</v>
      </c>
    </row>
    <row r="133" spans="1:91" x14ac:dyDescent="0.25">
      <c r="A133" t="s">
        <v>271</v>
      </c>
      <c r="B133" t="s">
        <v>269</v>
      </c>
      <c r="C133" t="s">
        <v>116</v>
      </c>
      <c r="D133">
        <v>1</v>
      </c>
      <c r="E133">
        <v>880</v>
      </c>
      <c r="F133">
        <f t="shared" ref="F133:F196" si="135">F$2</f>
        <v>0.97299999999999998</v>
      </c>
      <c r="G133" s="61">
        <f t="shared" si="130"/>
        <v>10274.879999999999</v>
      </c>
      <c r="H133">
        <v>246</v>
      </c>
      <c r="I133" s="62">
        <v>0.44379999999999997</v>
      </c>
      <c r="J133">
        <v>145</v>
      </c>
      <c r="K133">
        <v>333</v>
      </c>
      <c r="L133">
        <f t="shared" si="127"/>
        <v>188</v>
      </c>
      <c r="M133">
        <f t="shared" si="128"/>
        <v>101</v>
      </c>
      <c r="N133" s="63">
        <f t="shared" si="129"/>
        <v>0.52978723404255323</v>
      </c>
      <c r="O133" s="62">
        <v>0.44379999999999997</v>
      </c>
      <c r="P133" s="64">
        <v>100</v>
      </c>
      <c r="Q133" s="65">
        <f t="shared" ref="Q133:Q196" si="136">0.1+0.8*(P133-J133)/(K133-J133)</f>
        <v>-9.1489361702127653E-2</v>
      </c>
      <c r="R133" s="65">
        <f t="shared" ref="R133:R196" si="137">$Q$2*Q133+$R$2</f>
        <v>0.92300468085106391</v>
      </c>
      <c r="S133" s="64">
        <f t="shared" ref="S133:S196" si="138">365*P133*R133</f>
        <v>33689.670851063835</v>
      </c>
      <c r="T133" s="66">
        <f t="shared" ref="T133:T196" si="139">S133*(1-$T$1)</f>
        <v>23582.769595744681</v>
      </c>
      <c r="U133" s="61">
        <f t="shared" ref="U133:U196" si="140">J133</f>
        <v>145</v>
      </c>
      <c r="V133" s="64">
        <f t="shared" ref="V133:V196" si="141">1.25*L133</f>
        <v>235</v>
      </c>
      <c r="W133" s="64">
        <f t="shared" ref="W133:W196" si="142">J133-L133/8</f>
        <v>121.5</v>
      </c>
      <c r="X133">
        <f t="shared" ref="X133:X196" si="143">1.25*L133/(2*$Q$2)</f>
        <v>-148.47106393732625</v>
      </c>
      <c r="Y133" s="64">
        <f t="shared" ref="Y133:Y196" si="144">(($Q$2*W133)/V133-$R$2)*X133</f>
        <v>187.03948698508972</v>
      </c>
      <c r="Z133" s="64">
        <f t="shared" ref="Z133:Z196" si="145">IF(Y133&gt;U133,Y133,U133)</f>
        <v>187.03948698508972</v>
      </c>
      <c r="AA133" s="65">
        <f t="shared" ref="AA133:AA196" si="146">(Z133-W133)/V133</f>
        <v>0.27889143397910521</v>
      </c>
      <c r="AB133" s="65">
        <f t="shared" ref="AB133:AB196" si="147">$Q$2*AA133+$R$2</f>
        <v>0.6298853191489362</v>
      </c>
      <c r="AC133" s="64">
        <f t="shared" ref="AC133:AC196" si="148">Z133*AB133*365</f>
        <v>43001.900837865636</v>
      </c>
      <c r="AD133" s="66">
        <f t="shared" ref="AD133:AD196" si="149">AC133*(1-$T$1)</f>
        <v>30101.330586505945</v>
      </c>
      <c r="AE133" s="64">
        <f t="shared" ref="AE133:AE196" si="150">G133</f>
        <v>10274.879999999999</v>
      </c>
      <c r="AF133" s="64">
        <f t="shared" ref="AF133:AF196" si="151">AD133-AE133</f>
        <v>19826.450586505947</v>
      </c>
      <c r="AH133" s="67">
        <f t="shared" ref="AH133:AH196" si="152">AB133*(365/$AG$23)*$AG$21</f>
        <v>7663.6047163120584</v>
      </c>
      <c r="AI133" s="67">
        <f t="shared" ref="AI133:AI196" si="153">-$AG$7-$AG$13-AH133</f>
        <v>-41263.60471631206</v>
      </c>
      <c r="AJ133" s="67">
        <f t="shared" ref="AJ133:AJ196" si="154">-$AG$13-AH133-$AG$18</f>
        <v>-17263.60471631206</v>
      </c>
      <c r="AK133" s="68">
        <f t="shared" ref="AK133:AK196" si="155">-($AG$7/$AG$9)-$AG$13-AH133</f>
        <v>-17263.60471631206</v>
      </c>
      <c r="AL133" s="68">
        <f t="shared" ref="AL133:AL196" si="156">-($AG$7/$AG$9)-$AG$13-AH133-$AG$18</f>
        <v>-23263.60471631206</v>
      </c>
      <c r="AM133" s="69">
        <f t="shared" ref="AM133:AM196" si="157">AF133+AI133</f>
        <v>-21437.154129806113</v>
      </c>
      <c r="AN133" s="69">
        <f t="shared" ref="AN133:AN196" si="158">AF133+AJ133</f>
        <v>2562.8458701938871</v>
      </c>
      <c r="AO133" s="69">
        <f t="shared" ref="AO133:AO196" si="159">AF133+AK133</f>
        <v>2562.8458701938871</v>
      </c>
      <c r="AP133" s="69">
        <f t="shared" ref="AP133:AP196" si="160">AF133+AL133</f>
        <v>-3437.1541298061129</v>
      </c>
      <c r="AR133" s="23">
        <f t="shared" ref="AR133:AR196" si="161">_xlfn.RANK.EQ(AP133,$AP$4:$AP$247,0)</f>
        <v>93</v>
      </c>
      <c r="AS133" s="23" t="str">
        <f t="shared" ref="AS133:AS196" si="162">A133</f>
        <v>W215</v>
      </c>
      <c r="AT133" s="69">
        <f t="shared" si="125"/>
        <v>-11162.274129806116</v>
      </c>
      <c r="AU133" s="69">
        <f t="shared" ref="AU133:AU196" si="163">AP133</f>
        <v>-3437.1541298061129</v>
      </c>
      <c r="AV133" t="s">
        <v>443</v>
      </c>
      <c r="AW133" t="s">
        <v>444</v>
      </c>
      <c r="AX133" s="64">
        <f t="shared" ref="AX133:AX196" si="164">AM133</f>
        <v>-21437.154129806113</v>
      </c>
      <c r="AY133" s="64">
        <f t="shared" ref="AY133:AY196" si="165">AN133</f>
        <v>2562.8458701938871</v>
      </c>
      <c r="AZ133" s="64">
        <f t="shared" ref="AZ133:AZ196" si="166">AO133</f>
        <v>2562.8458701938871</v>
      </c>
      <c r="BA133" s="64">
        <f t="shared" ref="BA133:BA196" si="167">AP133</f>
        <v>-3437.1541298061129</v>
      </c>
      <c r="BE133" s="23">
        <v>130</v>
      </c>
      <c r="BF133" s="23" t="str">
        <f t="shared" ref="BF133:BF196" si="168">VLOOKUP(BE133,$AR$4:$AS$247,2,FALSE)</f>
        <v>W39</v>
      </c>
      <c r="BG133" s="23" t="str">
        <f t="shared" ref="BG133:BG196" si="169">VLOOKUP(BE133,$AR$4:$AW$247,5,FALSE)</f>
        <v>New York</v>
      </c>
      <c r="BH133" s="23" t="str">
        <f t="shared" ref="BH133:BH196" si="170">VLOOKUP(BE133,$AR$4:$AW$247,6,FALSE)</f>
        <v>NY</v>
      </c>
      <c r="BI133" s="69">
        <f t="shared" si="131"/>
        <v>3900000</v>
      </c>
      <c r="BJ133" s="69">
        <f t="shared" si="132"/>
        <v>26821.573211601077</v>
      </c>
      <c r="BK133" s="69">
        <f t="shared" si="133"/>
        <v>-7720.4267883989196</v>
      </c>
      <c r="BL133" s="23" t="str">
        <f t="shared" si="134"/>
        <v>NO</v>
      </c>
      <c r="BM133" s="69">
        <f t="shared" ref="BM133:BM196" si="171">BJ133+BM132</f>
        <v>1521511.5985842135</v>
      </c>
      <c r="BN133" s="69">
        <f t="shared" ref="BN133:BN196" si="172">VLOOKUP($BE133,$AR$4:$BA$247,7,FALSE)</f>
        <v>-25720.426788398923</v>
      </c>
      <c r="BO133" s="69">
        <f t="shared" ref="BO133:BO196" si="173">VLOOKUP($BE133,$AR$4:$BA$247,8,FALSE)</f>
        <v>-1720.4267883989196</v>
      </c>
      <c r="BP133" s="69">
        <f t="shared" ref="BP133:BP196" si="174">VLOOKUP($BE133,$AR$4:$BA$247,9,FALSE)</f>
        <v>-1720.4267883989196</v>
      </c>
      <c r="BQ133" s="69">
        <f t="shared" ref="BQ133:BQ196" si="175">VLOOKUP($BE133,$AR$4:$BA$247,10,FALSE)</f>
        <v>-7720.4267883989196</v>
      </c>
      <c r="CI133" s="23" t="str">
        <f t="shared" ref="CI133:CI196" si="176">A133</f>
        <v>W215</v>
      </c>
      <c r="CJ133" s="23" t="str">
        <f t="shared" si="126"/>
        <v>LT</v>
      </c>
      <c r="CK133" s="69">
        <f>G133</f>
        <v>10274.879999999999</v>
      </c>
      <c r="CL133" s="69">
        <f t="shared" ref="CL133:CL196" si="177">IF(CJ133="LT",CK133,AZ133)</f>
        <v>10274.879999999999</v>
      </c>
      <c r="CM133" s="69">
        <f t="shared" ref="CM133:CM196" si="178">IF(CJ133="LT",CK133,BA133)</f>
        <v>10274.879999999999</v>
      </c>
    </row>
    <row r="134" spans="1:91" x14ac:dyDescent="0.25">
      <c r="A134" t="s">
        <v>272</v>
      </c>
      <c r="B134" t="s">
        <v>269</v>
      </c>
      <c r="C134" t="s">
        <v>116</v>
      </c>
      <c r="D134">
        <v>2</v>
      </c>
      <c r="E134">
        <v>1200</v>
      </c>
      <c r="F134">
        <f t="shared" si="135"/>
        <v>0.97299999999999998</v>
      </c>
      <c r="G134" s="61">
        <f t="shared" si="130"/>
        <v>14011.199999999999</v>
      </c>
      <c r="H134">
        <v>169</v>
      </c>
      <c r="I134" s="62">
        <v>0.61919999999999997</v>
      </c>
      <c r="J134">
        <v>160</v>
      </c>
      <c r="K134">
        <v>310</v>
      </c>
      <c r="L134">
        <f t="shared" si="127"/>
        <v>150</v>
      </c>
      <c r="M134">
        <f t="shared" si="128"/>
        <v>9</v>
      </c>
      <c r="N134" s="63">
        <f t="shared" si="129"/>
        <v>0.14800000000000002</v>
      </c>
      <c r="O134" s="62">
        <v>0.61919999999999997</v>
      </c>
      <c r="P134" s="64">
        <v>100</v>
      </c>
      <c r="Q134" s="65">
        <f t="shared" si="136"/>
        <v>-0.22</v>
      </c>
      <c r="R134" s="65">
        <f t="shared" si="137"/>
        <v>1.024708</v>
      </c>
      <c r="S134" s="64">
        <f t="shared" si="138"/>
        <v>37401.841999999997</v>
      </c>
      <c r="T134" s="66">
        <f t="shared" si="139"/>
        <v>26181.289399999998</v>
      </c>
      <c r="U134" s="61">
        <f t="shared" si="140"/>
        <v>160</v>
      </c>
      <c r="V134" s="64">
        <f t="shared" si="141"/>
        <v>187.5</v>
      </c>
      <c r="W134" s="64">
        <f t="shared" si="142"/>
        <v>141.25</v>
      </c>
      <c r="X134">
        <f t="shared" si="143"/>
        <v>-118.4609552691433</v>
      </c>
      <c r="Y134" s="64">
        <f t="shared" si="144"/>
        <v>171.38788855193332</v>
      </c>
      <c r="Z134" s="64">
        <f t="shared" si="145"/>
        <v>171.38788855193332</v>
      </c>
      <c r="AA134" s="65">
        <f t="shared" si="146"/>
        <v>0.16073540561031102</v>
      </c>
      <c r="AB134" s="65">
        <f t="shared" si="147"/>
        <v>0.72339399999999987</v>
      </c>
      <c r="AC134" s="64">
        <f t="shared" si="148"/>
        <v>45253.054141665089</v>
      </c>
      <c r="AD134" s="66">
        <f t="shared" si="149"/>
        <v>31677.137899165558</v>
      </c>
      <c r="AE134" s="64">
        <f t="shared" si="150"/>
        <v>14011.199999999999</v>
      </c>
      <c r="AF134" s="64">
        <f t="shared" si="151"/>
        <v>17665.937899165561</v>
      </c>
      <c r="AH134" s="67">
        <f t="shared" si="152"/>
        <v>8801.2936666666665</v>
      </c>
      <c r="AI134" s="67">
        <f t="shared" si="153"/>
        <v>-42401.293666666665</v>
      </c>
      <c r="AJ134" s="67">
        <f t="shared" si="154"/>
        <v>-18401.293666666665</v>
      </c>
      <c r="AK134" s="68">
        <f t="shared" si="155"/>
        <v>-18401.293666666665</v>
      </c>
      <c r="AL134" s="68">
        <f t="shared" si="156"/>
        <v>-24401.293666666665</v>
      </c>
      <c r="AM134" s="69">
        <f t="shared" si="157"/>
        <v>-24735.355767501103</v>
      </c>
      <c r="AN134" s="69">
        <f t="shared" si="158"/>
        <v>-735.3557675011034</v>
      </c>
      <c r="AO134" s="69">
        <f t="shared" si="159"/>
        <v>-735.3557675011034</v>
      </c>
      <c r="AP134" s="69">
        <f t="shared" si="160"/>
        <v>-6735.3557675011034</v>
      </c>
      <c r="AR134" s="23">
        <f t="shared" si="161"/>
        <v>124</v>
      </c>
      <c r="AS134" s="23" t="str">
        <f t="shared" si="162"/>
        <v>W216</v>
      </c>
      <c r="AT134" s="69">
        <f t="shared" ref="AT134:AT197" si="179">AD134+AI134</f>
        <v>-10724.155767501106</v>
      </c>
      <c r="AU134" s="69">
        <f t="shared" si="163"/>
        <v>-6735.3557675011034</v>
      </c>
      <c r="AV134" t="s">
        <v>443</v>
      </c>
      <c r="AW134" t="s">
        <v>444</v>
      </c>
      <c r="AX134" s="64">
        <f t="shared" si="164"/>
        <v>-24735.355767501103</v>
      </c>
      <c r="AY134" s="64">
        <f t="shared" si="165"/>
        <v>-735.3557675011034</v>
      </c>
      <c r="AZ134" s="64">
        <f t="shared" si="166"/>
        <v>-735.3557675011034</v>
      </c>
      <c r="BA134" s="64">
        <f t="shared" si="167"/>
        <v>-6735.3557675011034</v>
      </c>
      <c r="BE134" s="23">
        <v>131</v>
      </c>
      <c r="BF134" s="23" t="str">
        <f t="shared" si="168"/>
        <v>W212</v>
      </c>
      <c r="BG134" s="23" t="str">
        <f t="shared" si="169"/>
        <v>Columbus</v>
      </c>
      <c r="BH134" s="23" t="str">
        <f t="shared" si="170"/>
        <v>OH</v>
      </c>
      <c r="BI134" s="69">
        <f t="shared" si="131"/>
        <v>3930000</v>
      </c>
      <c r="BJ134" s="69">
        <f t="shared" si="132"/>
        <v>-8492.1914166666611</v>
      </c>
      <c r="BK134" s="69">
        <f t="shared" si="133"/>
        <v>-7772.6714166666607</v>
      </c>
      <c r="BL134" s="23" t="str">
        <f t="shared" si="134"/>
        <v>NO</v>
      </c>
      <c r="BM134" s="69">
        <f t="shared" si="171"/>
        <v>1513019.4071675469</v>
      </c>
      <c r="BN134" s="69">
        <f t="shared" si="172"/>
        <v>-25772.671416666661</v>
      </c>
      <c r="BO134" s="69">
        <f t="shared" si="173"/>
        <v>-1772.6714166666607</v>
      </c>
      <c r="BP134" s="69">
        <f t="shared" si="174"/>
        <v>-1772.6714166666607</v>
      </c>
      <c r="BQ134" s="69">
        <f t="shared" si="175"/>
        <v>-7772.6714166666607</v>
      </c>
      <c r="CI134" s="23" t="str">
        <f t="shared" si="176"/>
        <v>W216</v>
      </c>
      <c r="CJ134" s="23" t="str">
        <f t="shared" si="126"/>
        <v>LT</v>
      </c>
      <c r="CK134" s="69">
        <f>G134</f>
        <v>14011.199999999999</v>
      </c>
      <c r="CL134" s="69">
        <f t="shared" si="177"/>
        <v>14011.199999999999</v>
      </c>
      <c r="CM134" s="69">
        <f t="shared" si="178"/>
        <v>14011.199999999999</v>
      </c>
    </row>
    <row r="135" spans="1:91" x14ac:dyDescent="0.25">
      <c r="A135" t="s">
        <v>273</v>
      </c>
      <c r="B135" t="s">
        <v>274</v>
      </c>
      <c r="C135" t="s">
        <v>107</v>
      </c>
      <c r="D135">
        <v>1</v>
      </c>
      <c r="E135">
        <v>1000</v>
      </c>
      <c r="F135">
        <f t="shared" si="135"/>
        <v>0.97299999999999998</v>
      </c>
      <c r="G135" s="61">
        <f t="shared" si="130"/>
        <v>11676</v>
      </c>
      <c r="H135">
        <v>174</v>
      </c>
      <c r="I135" s="62">
        <v>0.54790000000000005</v>
      </c>
      <c r="J135">
        <v>95</v>
      </c>
      <c r="K135">
        <v>280</v>
      </c>
      <c r="L135">
        <f t="shared" si="127"/>
        <v>185</v>
      </c>
      <c r="M135">
        <f t="shared" si="128"/>
        <v>79</v>
      </c>
      <c r="N135" s="63">
        <f t="shared" si="129"/>
        <v>0.44162162162162166</v>
      </c>
      <c r="O135" s="62">
        <v>0.54790000000000005</v>
      </c>
      <c r="P135" s="64">
        <v>100</v>
      </c>
      <c r="Q135" s="65">
        <f t="shared" si="136"/>
        <v>0.12162162162162163</v>
      </c>
      <c r="R135" s="65">
        <f t="shared" si="137"/>
        <v>0.7543486486486487</v>
      </c>
      <c r="S135" s="64">
        <f t="shared" si="138"/>
        <v>27533.725675675676</v>
      </c>
      <c r="T135" s="66">
        <f t="shared" si="139"/>
        <v>19273.607972972972</v>
      </c>
      <c r="U135" s="61">
        <f t="shared" si="140"/>
        <v>95</v>
      </c>
      <c r="V135" s="64">
        <f t="shared" si="141"/>
        <v>231.25</v>
      </c>
      <c r="W135" s="64">
        <f t="shared" si="142"/>
        <v>71.875</v>
      </c>
      <c r="X135">
        <f t="shared" si="143"/>
        <v>-146.1018448319434</v>
      </c>
      <c r="Y135" s="64">
        <f t="shared" si="144"/>
        <v>160.21172921405105</v>
      </c>
      <c r="Z135" s="64">
        <f t="shared" si="145"/>
        <v>160.21172921405105</v>
      </c>
      <c r="AA135" s="65">
        <f t="shared" si="146"/>
        <v>0.38199666687157208</v>
      </c>
      <c r="AB135" s="65">
        <f t="shared" si="147"/>
        <v>0.54828783783783797</v>
      </c>
      <c r="AC135" s="64">
        <f t="shared" si="148"/>
        <v>32062.382051567129</v>
      </c>
      <c r="AD135" s="66">
        <f t="shared" si="149"/>
        <v>22443.667436096988</v>
      </c>
      <c r="AE135" s="64">
        <f t="shared" si="150"/>
        <v>11676</v>
      </c>
      <c r="AF135" s="64">
        <f t="shared" si="151"/>
        <v>10767.667436096988</v>
      </c>
      <c r="AH135" s="67">
        <f t="shared" si="152"/>
        <v>6670.8353603603628</v>
      </c>
      <c r="AI135" s="67">
        <f t="shared" si="153"/>
        <v>-40270.835360360361</v>
      </c>
      <c r="AJ135" s="67">
        <f t="shared" si="154"/>
        <v>-16270.835360360363</v>
      </c>
      <c r="AK135" s="68">
        <f t="shared" si="155"/>
        <v>-16270.835360360363</v>
      </c>
      <c r="AL135" s="68">
        <f t="shared" si="156"/>
        <v>-22270.835360360361</v>
      </c>
      <c r="AM135" s="69">
        <f t="shared" si="157"/>
        <v>-29503.167924263373</v>
      </c>
      <c r="AN135" s="69">
        <f t="shared" si="158"/>
        <v>-5503.1679242633745</v>
      </c>
      <c r="AO135" s="69">
        <f t="shared" si="159"/>
        <v>-5503.1679242633745</v>
      </c>
      <c r="AP135" s="69">
        <f t="shared" si="160"/>
        <v>-11503.167924263373</v>
      </c>
      <c r="AR135" s="23">
        <f t="shared" si="161"/>
        <v>158</v>
      </c>
      <c r="AS135" s="23" t="str">
        <f t="shared" si="162"/>
        <v>W217</v>
      </c>
      <c r="AT135" s="69">
        <f t="shared" si="179"/>
        <v>-17827.167924263373</v>
      </c>
      <c r="AU135" s="69">
        <f t="shared" si="163"/>
        <v>-11503.167924263373</v>
      </c>
      <c r="AV135" t="s">
        <v>445</v>
      </c>
      <c r="AW135" t="s">
        <v>446</v>
      </c>
      <c r="AX135" s="64">
        <f t="shared" si="164"/>
        <v>-29503.167924263373</v>
      </c>
      <c r="AY135" s="64">
        <f t="shared" si="165"/>
        <v>-5503.1679242633745</v>
      </c>
      <c r="AZ135" s="64">
        <f t="shared" si="166"/>
        <v>-5503.1679242633745</v>
      </c>
      <c r="BA135" s="64">
        <f t="shared" si="167"/>
        <v>-11503.167924263373</v>
      </c>
      <c r="BE135" s="23">
        <v>132</v>
      </c>
      <c r="BF135" s="23" t="str">
        <f t="shared" si="168"/>
        <v>W238</v>
      </c>
      <c r="BG135" s="23" t="str">
        <f t="shared" si="169"/>
        <v>Charleston</v>
      </c>
      <c r="BH135" s="23" t="str">
        <f t="shared" si="170"/>
        <v>SC</v>
      </c>
      <c r="BI135" s="69">
        <f t="shared" si="131"/>
        <v>3960000</v>
      </c>
      <c r="BJ135" s="69">
        <f t="shared" si="132"/>
        <v>-14584.750939303594</v>
      </c>
      <c r="BK135" s="69">
        <f t="shared" si="133"/>
        <v>-7852.0909393035945</v>
      </c>
      <c r="BL135" s="23" t="str">
        <f t="shared" si="134"/>
        <v>NO</v>
      </c>
      <c r="BM135" s="69">
        <f t="shared" si="171"/>
        <v>1498434.6562282434</v>
      </c>
      <c r="BN135" s="69">
        <f t="shared" si="172"/>
        <v>-25852.090939303594</v>
      </c>
      <c r="BO135" s="69">
        <f t="shared" si="173"/>
        <v>-1852.0909393035945</v>
      </c>
      <c r="BP135" s="69">
        <f t="shared" si="174"/>
        <v>-1852.0909393035945</v>
      </c>
      <c r="BQ135" s="69">
        <f t="shared" si="175"/>
        <v>-7852.0909393035945</v>
      </c>
      <c r="CI135" s="23" t="str">
        <f t="shared" si="176"/>
        <v>W217</v>
      </c>
      <c r="CJ135" s="23" t="str">
        <f t="shared" si="126"/>
        <v>LT</v>
      </c>
      <c r="CK135" s="69">
        <f>G135</f>
        <v>11676</v>
      </c>
      <c r="CL135" s="69">
        <f t="shared" si="177"/>
        <v>11676</v>
      </c>
      <c r="CM135" s="69">
        <f t="shared" si="178"/>
        <v>11676</v>
      </c>
    </row>
    <row r="136" spans="1:91" x14ac:dyDescent="0.25">
      <c r="A136" t="s">
        <v>275</v>
      </c>
      <c r="B136" t="s">
        <v>274</v>
      </c>
      <c r="C136" t="s">
        <v>107</v>
      </c>
      <c r="D136">
        <v>2</v>
      </c>
      <c r="E136">
        <v>1200</v>
      </c>
      <c r="F136">
        <f t="shared" si="135"/>
        <v>0.97299999999999998</v>
      </c>
      <c r="G136" s="61">
        <f t="shared" si="130"/>
        <v>14011.199999999999</v>
      </c>
      <c r="H136">
        <v>203</v>
      </c>
      <c r="I136" s="62">
        <v>0.2712</v>
      </c>
      <c r="J136">
        <v>125</v>
      </c>
      <c r="K136">
        <v>277</v>
      </c>
      <c r="L136">
        <f t="shared" si="127"/>
        <v>152</v>
      </c>
      <c r="M136">
        <f t="shared" si="128"/>
        <v>78</v>
      </c>
      <c r="N136" s="63">
        <f t="shared" si="129"/>
        <v>0.51052631578947372</v>
      </c>
      <c r="O136" s="62">
        <v>0.2712</v>
      </c>
      <c r="P136" s="64">
        <v>100</v>
      </c>
      <c r="Q136" s="65">
        <f t="shared" si="136"/>
        <v>-3.157894736842104E-2</v>
      </c>
      <c r="R136" s="65">
        <f t="shared" si="137"/>
        <v>0.87559157894736839</v>
      </c>
      <c r="S136" s="64">
        <f t="shared" si="138"/>
        <v>31959.092631578947</v>
      </c>
      <c r="T136" s="66">
        <f t="shared" si="139"/>
        <v>22371.36484210526</v>
      </c>
      <c r="U136" s="61">
        <f t="shared" si="140"/>
        <v>125</v>
      </c>
      <c r="V136" s="64">
        <f t="shared" si="141"/>
        <v>190</v>
      </c>
      <c r="W136" s="64">
        <f t="shared" si="142"/>
        <v>106</v>
      </c>
      <c r="X136">
        <f t="shared" si="143"/>
        <v>-120.04043467273186</v>
      </c>
      <c r="Y136" s="64">
        <f t="shared" si="144"/>
        <v>155.10639373262572</v>
      </c>
      <c r="Z136" s="64">
        <f t="shared" si="145"/>
        <v>155.10639373262572</v>
      </c>
      <c r="AA136" s="65">
        <f t="shared" si="146"/>
        <v>0.25845470385592484</v>
      </c>
      <c r="AB136" s="65">
        <f t="shared" si="147"/>
        <v>0.64605894736842107</v>
      </c>
      <c r="AC136" s="64">
        <f t="shared" si="148"/>
        <v>36575.873814729392</v>
      </c>
      <c r="AD136" s="66">
        <f t="shared" si="149"/>
        <v>25603.111670310573</v>
      </c>
      <c r="AE136" s="64">
        <f t="shared" si="150"/>
        <v>14011.199999999999</v>
      </c>
      <c r="AF136" s="64">
        <f t="shared" si="151"/>
        <v>11591.911670310574</v>
      </c>
      <c r="AH136" s="67">
        <f t="shared" si="152"/>
        <v>7860.3838596491232</v>
      </c>
      <c r="AI136" s="67">
        <f t="shared" si="153"/>
        <v>-41460.383859649126</v>
      </c>
      <c r="AJ136" s="67">
        <f t="shared" si="154"/>
        <v>-17460.383859649122</v>
      </c>
      <c r="AK136" s="68">
        <f t="shared" si="155"/>
        <v>-17460.383859649122</v>
      </c>
      <c r="AL136" s="68">
        <f t="shared" si="156"/>
        <v>-23460.383859649122</v>
      </c>
      <c r="AM136" s="69">
        <f t="shared" si="157"/>
        <v>-29868.47218933855</v>
      </c>
      <c r="AN136" s="69">
        <f t="shared" si="158"/>
        <v>-5868.4721893385486</v>
      </c>
      <c r="AO136" s="69">
        <f t="shared" si="159"/>
        <v>-5868.4721893385486</v>
      </c>
      <c r="AP136" s="69">
        <f t="shared" si="160"/>
        <v>-11868.472189338549</v>
      </c>
      <c r="AR136" s="23">
        <f t="shared" si="161"/>
        <v>162</v>
      </c>
      <c r="AS136" s="23" t="str">
        <f t="shared" si="162"/>
        <v>W218</v>
      </c>
      <c r="AT136" s="69">
        <f t="shared" si="179"/>
        <v>-15857.272189338553</v>
      </c>
      <c r="AU136" s="69">
        <f t="shared" si="163"/>
        <v>-11868.472189338549</v>
      </c>
      <c r="AV136" t="s">
        <v>445</v>
      </c>
      <c r="AW136" t="s">
        <v>446</v>
      </c>
      <c r="AX136" s="64">
        <f t="shared" si="164"/>
        <v>-29868.47218933855</v>
      </c>
      <c r="AY136" s="64">
        <f t="shared" si="165"/>
        <v>-5868.4721893385486</v>
      </c>
      <c r="AZ136" s="64">
        <f t="shared" si="166"/>
        <v>-5868.4721893385486</v>
      </c>
      <c r="BA136" s="64">
        <f t="shared" si="167"/>
        <v>-11868.472189338549</v>
      </c>
      <c r="BE136" s="23">
        <v>133</v>
      </c>
      <c r="BF136" s="23" t="str">
        <f t="shared" si="168"/>
        <v>W169</v>
      </c>
      <c r="BG136" s="23" t="str">
        <f t="shared" si="169"/>
        <v>Omaha</v>
      </c>
      <c r="BH136" s="23" t="str">
        <f t="shared" si="170"/>
        <v>NE</v>
      </c>
      <c r="BI136" s="69">
        <f t="shared" si="131"/>
        <v>3990000</v>
      </c>
      <c r="BJ136" s="69">
        <f t="shared" si="132"/>
        <v>-14315.654169614361</v>
      </c>
      <c r="BK136" s="69">
        <f t="shared" si="133"/>
        <v>-7991.6541696143613</v>
      </c>
      <c r="BL136" s="23" t="str">
        <f t="shared" si="134"/>
        <v>NO</v>
      </c>
      <c r="BM136" s="69">
        <f t="shared" si="171"/>
        <v>1484119.0020586289</v>
      </c>
      <c r="BN136" s="69">
        <f t="shared" si="172"/>
        <v>-25991.654169614361</v>
      </c>
      <c r="BO136" s="69">
        <f t="shared" si="173"/>
        <v>-1991.6541696143631</v>
      </c>
      <c r="BP136" s="69">
        <f t="shared" si="174"/>
        <v>-1991.6541696143631</v>
      </c>
      <c r="BQ136" s="69">
        <f t="shared" si="175"/>
        <v>-7991.6541696143613</v>
      </c>
      <c r="CI136" s="23" t="str">
        <f t="shared" si="176"/>
        <v>W218</v>
      </c>
      <c r="CJ136" s="23" t="str">
        <f t="shared" si="126"/>
        <v>LT</v>
      </c>
      <c r="CK136" s="69">
        <f>G136</f>
        <v>14011.199999999999</v>
      </c>
      <c r="CL136" s="69">
        <f t="shared" si="177"/>
        <v>14011.199999999999</v>
      </c>
      <c r="CM136" s="69">
        <f t="shared" si="178"/>
        <v>14011.199999999999</v>
      </c>
    </row>
    <row r="137" spans="1:91" x14ac:dyDescent="0.25">
      <c r="A137" t="s">
        <v>276</v>
      </c>
      <c r="B137" t="s">
        <v>274</v>
      </c>
      <c r="C137" t="s">
        <v>116</v>
      </c>
      <c r="D137">
        <v>1</v>
      </c>
      <c r="E137">
        <v>1400</v>
      </c>
      <c r="F137">
        <f t="shared" si="135"/>
        <v>0.97299999999999998</v>
      </c>
      <c r="G137" s="61">
        <f t="shared" si="130"/>
        <v>16346.4</v>
      </c>
      <c r="H137">
        <v>240</v>
      </c>
      <c r="I137" s="62">
        <v>0.76160000000000005</v>
      </c>
      <c r="J137">
        <v>209</v>
      </c>
      <c r="K137">
        <v>384</v>
      </c>
      <c r="L137">
        <f t="shared" si="127"/>
        <v>175</v>
      </c>
      <c r="M137">
        <f t="shared" si="128"/>
        <v>31</v>
      </c>
      <c r="N137" s="63">
        <f t="shared" si="129"/>
        <v>0.24171428571428571</v>
      </c>
      <c r="O137" s="62">
        <v>0.76160000000000005</v>
      </c>
      <c r="P137" s="64">
        <v>100</v>
      </c>
      <c r="Q137" s="65">
        <f t="shared" si="136"/>
        <v>-0.39828571428571424</v>
      </c>
      <c r="R137" s="65">
        <f t="shared" si="137"/>
        <v>1.1658033142857143</v>
      </c>
      <c r="S137" s="64">
        <f t="shared" si="138"/>
        <v>42551.820971428569</v>
      </c>
      <c r="T137" s="66">
        <f t="shared" si="139"/>
        <v>29786.274679999995</v>
      </c>
      <c r="U137" s="61">
        <f t="shared" si="140"/>
        <v>209</v>
      </c>
      <c r="V137" s="64">
        <f t="shared" si="141"/>
        <v>218.75</v>
      </c>
      <c r="W137" s="64">
        <f t="shared" si="142"/>
        <v>187.125</v>
      </c>
      <c r="X137">
        <f t="shared" si="143"/>
        <v>-138.2044478140005</v>
      </c>
      <c r="Y137" s="64">
        <f t="shared" si="144"/>
        <v>211.11920331058883</v>
      </c>
      <c r="Z137" s="64">
        <f t="shared" si="145"/>
        <v>211.11920331058883</v>
      </c>
      <c r="AA137" s="65">
        <f t="shared" si="146"/>
        <v>0.10968778656269179</v>
      </c>
      <c r="AB137" s="65">
        <f t="shared" si="147"/>
        <v>0.76379308571428572</v>
      </c>
      <c r="AC137" s="64">
        <f t="shared" si="148"/>
        <v>58856.75652879975</v>
      </c>
      <c r="AD137" s="66">
        <f t="shared" si="149"/>
        <v>41199.72957015982</v>
      </c>
      <c r="AE137" s="64">
        <f t="shared" si="150"/>
        <v>16346.4</v>
      </c>
      <c r="AF137" s="64">
        <f t="shared" si="151"/>
        <v>24853.329570159818</v>
      </c>
      <c r="AH137" s="67">
        <f t="shared" si="152"/>
        <v>9292.815876190476</v>
      </c>
      <c r="AI137" s="67">
        <f t="shared" si="153"/>
        <v>-42892.815876190478</v>
      </c>
      <c r="AJ137" s="67">
        <f t="shared" si="154"/>
        <v>-18892.815876190478</v>
      </c>
      <c r="AK137" s="68">
        <f t="shared" si="155"/>
        <v>-18892.815876190478</v>
      </c>
      <c r="AL137" s="68">
        <f t="shared" si="156"/>
        <v>-24892.815876190478</v>
      </c>
      <c r="AM137" s="69">
        <f t="shared" si="157"/>
        <v>-18039.48630603066</v>
      </c>
      <c r="AN137" s="69">
        <f t="shared" si="158"/>
        <v>5960.5136939693402</v>
      </c>
      <c r="AO137" s="69">
        <f t="shared" si="159"/>
        <v>5960.5136939693402</v>
      </c>
      <c r="AP137" s="69">
        <f t="shared" si="160"/>
        <v>-39.486306030659762</v>
      </c>
      <c r="AR137" s="23">
        <f t="shared" si="161"/>
        <v>76</v>
      </c>
      <c r="AS137" s="23" t="str">
        <f t="shared" si="162"/>
        <v>W219</v>
      </c>
      <c r="AT137" s="69">
        <f t="shared" si="179"/>
        <v>-1693.0863060306583</v>
      </c>
      <c r="AU137" s="69">
        <f t="shared" si="163"/>
        <v>-39.486306030659762</v>
      </c>
      <c r="AV137" t="s">
        <v>445</v>
      </c>
      <c r="AW137" t="s">
        <v>446</v>
      </c>
      <c r="AX137" s="64">
        <f t="shared" si="164"/>
        <v>-18039.48630603066</v>
      </c>
      <c r="AY137" s="64">
        <f t="shared" si="165"/>
        <v>5960.5136939693402</v>
      </c>
      <c r="AZ137" s="64">
        <f t="shared" si="166"/>
        <v>5960.5136939693402</v>
      </c>
      <c r="BA137" s="64">
        <f t="shared" si="167"/>
        <v>-39.486306030659762</v>
      </c>
      <c r="BE137" s="23">
        <v>134</v>
      </c>
      <c r="BF137" s="23" t="str">
        <f t="shared" si="168"/>
        <v>W20</v>
      </c>
      <c r="BG137" s="23" t="str">
        <f t="shared" si="169"/>
        <v>Chicago</v>
      </c>
      <c r="BH137" s="23" t="str">
        <f t="shared" si="170"/>
        <v>IL</v>
      </c>
      <c r="BI137" s="69">
        <f t="shared" si="131"/>
        <v>4020000</v>
      </c>
      <c r="BJ137" s="69">
        <f t="shared" si="132"/>
        <v>-6161.9187635562339</v>
      </c>
      <c r="BK137" s="69">
        <f t="shared" si="133"/>
        <v>-8011.1187635562383</v>
      </c>
      <c r="BL137" s="23" t="str">
        <f t="shared" si="134"/>
        <v>NO</v>
      </c>
      <c r="BM137" s="69">
        <f t="shared" si="171"/>
        <v>1477957.0832950727</v>
      </c>
      <c r="BN137" s="69">
        <f t="shared" si="172"/>
        <v>-26011.118763556235</v>
      </c>
      <c r="BO137" s="69">
        <f t="shared" si="173"/>
        <v>-2011.1187635562383</v>
      </c>
      <c r="BP137" s="69">
        <f t="shared" si="174"/>
        <v>-2011.1187635562383</v>
      </c>
      <c r="BQ137" s="69">
        <f t="shared" si="175"/>
        <v>-8011.1187635562383</v>
      </c>
      <c r="CI137" s="23" t="str">
        <f t="shared" si="176"/>
        <v>W219</v>
      </c>
      <c r="CJ137" s="23" t="str">
        <f t="shared" si="126"/>
        <v>LT</v>
      </c>
      <c r="CK137" s="69">
        <f>G137</f>
        <v>16346.4</v>
      </c>
      <c r="CL137" s="69">
        <f t="shared" si="177"/>
        <v>16346.4</v>
      </c>
      <c r="CM137" s="69">
        <f t="shared" si="178"/>
        <v>16346.4</v>
      </c>
    </row>
    <row r="138" spans="1:91" x14ac:dyDescent="0.25">
      <c r="A138" t="s">
        <v>277</v>
      </c>
      <c r="B138" t="s">
        <v>264</v>
      </c>
      <c r="C138" t="s">
        <v>116</v>
      </c>
      <c r="D138">
        <v>1</v>
      </c>
      <c r="E138">
        <v>2700</v>
      </c>
      <c r="F138">
        <f t="shared" si="135"/>
        <v>0.97299999999999998</v>
      </c>
      <c r="G138" s="61">
        <f t="shared" si="130"/>
        <v>31525.200000000001</v>
      </c>
      <c r="H138">
        <v>389</v>
      </c>
      <c r="I138" s="62">
        <v>0.51229999999999998</v>
      </c>
      <c r="J138">
        <v>202</v>
      </c>
      <c r="K138">
        <v>629</v>
      </c>
      <c r="L138">
        <f t="shared" si="127"/>
        <v>427</v>
      </c>
      <c r="M138">
        <f t="shared" si="128"/>
        <v>187</v>
      </c>
      <c r="N138" s="63">
        <f t="shared" si="129"/>
        <v>0.45035128805620606</v>
      </c>
      <c r="O138" s="62">
        <v>0.51229999999999998</v>
      </c>
      <c r="P138" s="64">
        <v>100</v>
      </c>
      <c r="Q138" s="65">
        <f t="shared" si="136"/>
        <v>-9.1100702576112413E-2</v>
      </c>
      <c r="R138" s="65">
        <f t="shared" si="137"/>
        <v>0.9226970960187354</v>
      </c>
      <c r="S138" s="64">
        <f t="shared" si="138"/>
        <v>33678.444004683843</v>
      </c>
      <c r="T138" s="66">
        <f t="shared" si="139"/>
        <v>23574.91080327869</v>
      </c>
      <c r="U138" s="61">
        <f t="shared" si="140"/>
        <v>202</v>
      </c>
      <c r="V138" s="64">
        <f t="shared" si="141"/>
        <v>533.75</v>
      </c>
      <c r="W138" s="64">
        <f t="shared" si="142"/>
        <v>148.625</v>
      </c>
      <c r="X138">
        <f t="shared" si="143"/>
        <v>-337.21885266616124</v>
      </c>
      <c r="Y138" s="64">
        <f t="shared" si="144"/>
        <v>361.15085607783675</v>
      </c>
      <c r="Z138" s="64">
        <f t="shared" si="145"/>
        <v>361.15085607783675</v>
      </c>
      <c r="AA138" s="65">
        <f t="shared" si="146"/>
        <v>0.39817490600063093</v>
      </c>
      <c r="AB138" s="65">
        <f t="shared" si="147"/>
        <v>0.53548437939110072</v>
      </c>
      <c r="AC138" s="64">
        <f t="shared" si="148"/>
        <v>70587.584342192888</v>
      </c>
      <c r="AD138" s="66">
        <f t="shared" si="149"/>
        <v>49411.309039535015</v>
      </c>
      <c r="AE138" s="64">
        <f t="shared" si="150"/>
        <v>31525.200000000001</v>
      </c>
      <c r="AF138" s="64">
        <f t="shared" si="151"/>
        <v>17886.109039535015</v>
      </c>
      <c r="AH138" s="67">
        <f t="shared" si="152"/>
        <v>6515.0599492583924</v>
      </c>
      <c r="AI138" s="67">
        <f t="shared" si="153"/>
        <v>-40115.059949258393</v>
      </c>
      <c r="AJ138" s="67">
        <f t="shared" si="154"/>
        <v>-16115.059949258393</v>
      </c>
      <c r="AK138" s="68">
        <f t="shared" si="155"/>
        <v>-16115.059949258393</v>
      </c>
      <c r="AL138" s="68">
        <f t="shared" si="156"/>
        <v>-22115.059949258393</v>
      </c>
      <c r="AM138" s="69">
        <f t="shared" si="157"/>
        <v>-22228.950909723379</v>
      </c>
      <c r="AN138" s="69">
        <f t="shared" si="158"/>
        <v>1771.0490902766214</v>
      </c>
      <c r="AO138" s="69">
        <f t="shared" si="159"/>
        <v>1771.0490902766214</v>
      </c>
      <c r="AP138" s="69">
        <f t="shared" si="160"/>
        <v>-4228.9509097233786</v>
      </c>
      <c r="AR138" s="23">
        <f t="shared" si="161"/>
        <v>98</v>
      </c>
      <c r="AS138" s="23" t="str">
        <f t="shared" si="162"/>
        <v>W22</v>
      </c>
      <c r="AT138" s="69">
        <f t="shared" si="179"/>
        <v>9296.2490902766222</v>
      </c>
      <c r="AU138" s="69">
        <f t="shared" si="163"/>
        <v>-4228.9509097233786</v>
      </c>
      <c r="AV138" t="s">
        <v>440</v>
      </c>
      <c r="AW138" t="s">
        <v>441</v>
      </c>
      <c r="AX138" s="64">
        <f t="shared" si="164"/>
        <v>-22228.950909723379</v>
      </c>
      <c r="AY138" s="64">
        <f t="shared" si="165"/>
        <v>1771.0490902766214</v>
      </c>
      <c r="AZ138" s="64">
        <f t="shared" si="166"/>
        <v>1771.0490902766214</v>
      </c>
      <c r="BA138" s="64">
        <f t="shared" si="167"/>
        <v>-4228.9509097233786</v>
      </c>
      <c r="BE138" s="23">
        <v>135</v>
      </c>
      <c r="BF138" s="23" t="str">
        <f t="shared" si="168"/>
        <v>W6</v>
      </c>
      <c r="BG138" s="23" t="str">
        <f t="shared" si="169"/>
        <v>Chapel Hill</v>
      </c>
      <c r="BH138" s="23" t="str">
        <f t="shared" si="170"/>
        <v>NC</v>
      </c>
      <c r="BI138" s="69">
        <f t="shared" si="131"/>
        <v>4050000</v>
      </c>
      <c r="BJ138" s="69">
        <f t="shared" si="132"/>
        <v>-15511.720440556885</v>
      </c>
      <c r="BK138" s="69">
        <f t="shared" si="133"/>
        <v>-8020.1204405568842</v>
      </c>
      <c r="BL138" s="23" t="str">
        <f t="shared" si="134"/>
        <v>NO</v>
      </c>
      <c r="BM138" s="69">
        <f t="shared" si="171"/>
        <v>1462445.3628545157</v>
      </c>
      <c r="BN138" s="69">
        <f t="shared" si="172"/>
        <v>-26020.120440556886</v>
      </c>
      <c r="BO138" s="69">
        <f t="shared" si="173"/>
        <v>-2020.1204405568842</v>
      </c>
      <c r="BP138" s="69">
        <f t="shared" si="174"/>
        <v>-2020.1204405568842</v>
      </c>
      <c r="BQ138" s="69">
        <f t="shared" si="175"/>
        <v>-8020.1204405568842</v>
      </c>
      <c r="CI138" s="23" t="str">
        <f t="shared" si="176"/>
        <v>W22</v>
      </c>
      <c r="CJ138" s="23" t="str">
        <f t="shared" si="126"/>
        <v>LT</v>
      </c>
      <c r="CK138" s="69">
        <f>G138</f>
        <v>31525.200000000001</v>
      </c>
      <c r="CL138" s="69">
        <f t="shared" si="177"/>
        <v>31525.200000000001</v>
      </c>
      <c r="CM138" s="69">
        <f t="shared" si="178"/>
        <v>31525.200000000001</v>
      </c>
    </row>
    <row r="139" spans="1:91" x14ac:dyDescent="0.25">
      <c r="A139" t="s">
        <v>278</v>
      </c>
      <c r="B139" t="s">
        <v>274</v>
      </c>
      <c r="C139" t="s">
        <v>116</v>
      </c>
      <c r="D139">
        <v>2</v>
      </c>
      <c r="E139">
        <v>1600</v>
      </c>
      <c r="F139">
        <f t="shared" si="135"/>
        <v>0.97299999999999998</v>
      </c>
      <c r="G139" s="61">
        <f t="shared" si="130"/>
        <v>18681.599999999999</v>
      </c>
      <c r="H139">
        <v>312</v>
      </c>
      <c r="I139" s="62">
        <v>0.60819999999999996</v>
      </c>
      <c r="J139">
        <v>220</v>
      </c>
      <c r="K139">
        <v>418</v>
      </c>
      <c r="L139">
        <f t="shared" si="127"/>
        <v>198</v>
      </c>
      <c r="M139">
        <f t="shared" si="128"/>
        <v>92</v>
      </c>
      <c r="N139" s="63">
        <f t="shared" si="129"/>
        <v>0.47171717171717176</v>
      </c>
      <c r="O139" s="62">
        <v>0.60819999999999996</v>
      </c>
      <c r="P139" s="64">
        <v>100</v>
      </c>
      <c r="Q139" s="65">
        <f t="shared" si="136"/>
        <v>-0.38484848484848488</v>
      </c>
      <c r="R139" s="65">
        <f t="shared" si="137"/>
        <v>1.155169090909091</v>
      </c>
      <c r="S139" s="64">
        <f t="shared" si="138"/>
        <v>42163.671818181821</v>
      </c>
      <c r="T139" s="66">
        <f t="shared" si="139"/>
        <v>29514.570272727273</v>
      </c>
      <c r="U139" s="61">
        <f t="shared" si="140"/>
        <v>220</v>
      </c>
      <c r="V139" s="64">
        <f t="shared" si="141"/>
        <v>247.5</v>
      </c>
      <c r="W139" s="64">
        <f t="shared" si="142"/>
        <v>195.25</v>
      </c>
      <c r="X139">
        <f t="shared" si="143"/>
        <v>-156.36846095526914</v>
      </c>
      <c r="Y139" s="64">
        <f t="shared" si="144"/>
        <v>230.63201288855194</v>
      </c>
      <c r="Z139" s="64">
        <f t="shared" si="145"/>
        <v>230.63201288855194</v>
      </c>
      <c r="AA139" s="65">
        <f t="shared" si="146"/>
        <v>0.1429576278325331</v>
      </c>
      <c r="AB139" s="65">
        <f t="shared" si="147"/>
        <v>0.73746333333333336</v>
      </c>
      <c r="AC139" s="64">
        <f t="shared" si="148"/>
        <v>62080.16834433125</v>
      </c>
      <c r="AD139" s="66">
        <f t="shared" si="149"/>
        <v>43456.117841031875</v>
      </c>
      <c r="AE139" s="64">
        <f t="shared" si="150"/>
        <v>18681.599999999999</v>
      </c>
      <c r="AF139" s="64">
        <f t="shared" si="151"/>
        <v>24774.517841031877</v>
      </c>
      <c r="AH139" s="67">
        <f t="shared" si="152"/>
        <v>8972.4705555555556</v>
      </c>
      <c r="AI139" s="67">
        <f t="shared" si="153"/>
        <v>-42572.470555555556</v>
      </c>
      <c r="AJ139" s="67">
        <f t="shared" si="154"/>
        <v>-18572.470555555556</v>
      </c>
      <c r="AK139" s="68">
        <f t="shared" si="155"/>
        <v>-18572.470555555556</v>
      </c>
      <c r="AL139" s="68">
        <f t="shared" si="156"/>
        <v>-24572.470555555556</v>
      </c>
      <c r="AM139" s="69">
        <f t="shared" si="157"/>
        <v>-17797.952714523679</v>
      </c>
      <c r="AN139" s="69">
        <f t="shared" si="158"/>
        <v>6202.0472854763211</v>
      </c>
      <c r="AO139" s="69">
        <f t="shared" si="159"/>
        <v>6202.0472854763211</v>
      </c>
      <c r="AP139" s="69">
        <f t="shared" si="160"/>
        <v>202.04728547632112</v>
      </c>
      <c r="AR139" s="23">
        <f t="shared" si="161"/>
        <v>73</v>
      </c>
      <c r="AS139" s="23" t="str">
        <f t="shared" si="162"/>
        <v>W220</v>
      </c>
      <c r="AT139" s="69">
        <f t="shared" si="179"/>
        <v>883.64728547631967</v>
      </c>
      <c r="AU139" s="69">
        <f t="shared" si="163"/>
        <v>202.04728547632112</v>
      </c>
      <c r="AV139" t="s">
        <v>445</v>
      </c>
      <c r="AW139" t="s">
        <v>446</v>
      </c>
      <c r="AX139" s="64">
        <f t="shared" si="164"/>
        <v>-17797.952714523679</v>
      </c>
      <c r="AY139" s="64">
        <f t="shared" si="165"/>
        <v>6202.0472854763211</v>
      </c>
      <c r="AZ139" s="64">
        <f t="shared" si="166"/>
        <v>6202.0472854763211</v>
      </c>
      <c r="BA139" s="64">
        <f t="shared" si="167"/>
        <v>202.04728547632112</v>
      </c>
      <c r="BE139" s="23">
        <v>136</v>
      </c>
      <c r="BF139" s="23" t="str">
        <f t="shared" si="168"/>
        <v>W227</v>
      </c>
      <c r="BG139" s="23" t="str">
        <f t="shared" si="169"/>
        <v>Richmond</v>
      </c>
      <c r="BH139" s="23" t="str">
        <f t="shared" si="170"/>
        <v>VA</v>
      </c>
      <c r="BI139" s="69">
        <f t="shared" si="131"/>
        <v>4080000</v>
      </c>
      <c r="BJ139" s="69">
        <f t="shared" si="132"/>
        <v>-15263.580814027002</v>
      </c>
      <c r="BK139" s="69">
        <f t="shared" si="133"/>
        <v>-8063.8808140270012</v>
      </c>
      <c r="BL139" s="23" t="str">
        <f t="shared" si="134"/>
        <v>NO</v>
      </c>
      <c r="BM139" s="69">
        <f t="shared" si="171"/>
        <v>1447181.7820404887</v>
      </c>
      <c r="BN139" s="69">
        <f t="shared" si="172"/>
        <v>-26063.880814027001</v>
      </c>
      <c r="BO139" s="69">
        <f t="shared" si="173"/>
        <v>-2063.8808140270012</v>
      </c>
      <c r="BP139" s="69">
        <f t="shared" si="174"/>
        <v>-2063.8808140270012</v>
      </c>
      <c r="BQ139" s="69">
        <f t="shared" si="175"/>
        <v>-8063.8808140270012</v>
      </c>
      <c r="CI139" s="23" t="str">
        <f t="shared" si="176"/>
        <v>W220</v>
      </c>
      <c r="CJ139" s="23" t="str">
        <f t="shared" si="126"/>
        <v>LT</v>
      </c>
      <c r="CK139" s="69">
        <f>G139</f>
        <v>18681.599999999999</v>
      </c>
      <c r="CL139" s="69">
        <f t="shared" si="177"/>
        <v>18681.599999999999</v>
      </c>
      <c r="CM139" s="69">
        <f t="shared" si="178"/>
        <v>18681.599999999999</v>
      </c>
    </row>
    <row r="140" spans="1:91" x14ac:dyDescent="0.25">
      <c r="A140" t="s">
        <v>279</v>
      </c>
      <c r="B140" t="s">
        <v>280</v>
      </c>
      <c r="C140" t="s">
        <v>107</v>
      </c>
      <c r="D140">
        <v>1</v>
      </c>
      <c r="E140">
        <v>1105</v>
      </c>
      <c r="F140">
        <f t="shared" si="135"/>
        <v>0.97299999999999998</v>
      </c>
      <c r="G140" s="61">
        <f t="shared" si="130"/>
        <v>12901.98</v>
      </c>
      <c r="H140">
        <v>111</v>
      </c>
      <c r="I140" s="62">
        <v>0.61099999999999999</v>
      </c>
      <c r="J140">
        <v>82</v>
      </c>
      <c r="K140">
        <v>235</v>
      </c>
      <c r="L140">
        <f t="shared" si="127"/>
        <v>153</v>
      </c>
      <c r="M140">
        <f t="shared" si="128"/>
        <v>29</v>
      </c>
      <c r="N140" s="63">
        <f t="shared" si="129"/>
        <v>0.25163398692810457</v>
      </c>
      <c r="O140" s="62">
        <v>0.61099999999999999</v>
      </c>
      <c r="P140" s="64">
        <v>100</v>
      </c>
      <c r="Q140" s="65">
        <f t="shared" si="136"/>
        <v>0.19411764705882353</v>
      </c>
      <c r="R140" s="65">
        <f t="shared" si="137"/>
        <v>0.69697529411764703</v>
      </c>
      <c r="S140" s="64">
        <f t="shared" si="138"/>
        <v>25439.598235294117</v>
      </c>
      <c r="T140" s="66">
        <f t="shared" si="139"/>
        <v>17807.718764705882</v>
      </c>
      <c r="U140" s="61">
        <f t="shared" si="140"/>
        <v>82</v>
      </c>
      <c r="V140" s="64">
        <f t="shared" si="141"/>
        <v>191.25</v>
      </c>
      <c r="W140" s="64">
        <f t="shared" si="142"/>
        <v>62.875</v>
      </c>
      <c r="X140">
        <f t="shared" si="143"/>
        <v>-120.83017437452615</v>
      </c>
      <c r="Y140" s="64">
        <f t="shared" si="144"/>
        <v>134.21564632297196</v>
      </c>
      <c r="Z140" s="64">
        <f t="shared" si="145"/>
        <v>134.21564632297196</v>
      </c>
      <c r="AA140" s="65">
        <f t="shared" si="146"/>
        <v>0.37302298730965733</v>
      </c>
      <c r="AB140" s="65">
        <f t="shared" si="147"/>
        <v>0.55538960784313729</v>
      </c>
      <c r="AC140" s="64">
        <f t="shared" si="148"/>
        <v>27207.820939870944</v>
      </c>
      <c r="AD140" s="66">
        <f t="shared" si="149"/>
        <v>19045.474657909661</v>
      </c>
      <c r="AE140" s="64">
        <f t="shared" si="150"/>
        <v>12901.98</v>
      </c>
      <c r="AF140" s="64">
        <f t="shared" si="151"/>
        <v>6143.4946579096613</v>
      </c>
      <c r="AH140" s="67">
        <f t="shared" si="152"/>
        <v>6757.2402287581708</v>
      </c>
      <c r="AI140" s="67">
        <f t="shared" si="153"/>
        <v>-40357.240228758172</v>
      </c>
      <c r="AJ140" s="67">
        <f t="shared" si="154"/>
        <v>-16357.240228758172</v>
      </c>
      <c r="AK140" s="68">
        <f t="shared" si="155"/>
        <v>-16357.240228758172</v>
      </c>
      <c r="AL140" s="68">
        <f t="shared" si="156"/>
        <v>-22357.240228758172</v>
      </c>
      <c r="AM140" s="69">
        <f t="shared" si="157"/>
        <v>-34213.745570848507</v>
      </c>
      <c r="AN140" s="69">
        <f t="shared" si="158"/>
        <v>-10213.74557084851</v>
      </c>
      <c r="AO140" s="69">
        <f t="shared" si="159"/>
        <v>-10213.74557084851</v>
      </c>
      <c r="AP140" s="69">
        <f t="shared" si="160"/>
        <v>-16213.74557084851</v>
      </c>
      <c r="AR140" s="23">
        <f t="shared" si="161"/>
        <v>200</v>
      </c>
      <c r="AS140" s="23" t="str">
        <f t="shared" si="162"/>
        <v>W221</v>
      </c>
      <c r="AT140" s="69">
        <f t="shared" si="179"/>
        <v>-21311.765570848511</v>
      </c>
      <c r="AU140" s="69">
        <f t="shared" si="163"/>
        <v>-16213.74557084851</v>
      </c>
      <c r="AV140" t="s">
        <v>445</v>
      </c>
      <c r="AW140" t="s">
        <v>446</v>
      </c>
      <c r="AX140" s="64">
        <f t="shared" si="164"/>
        <v>-34213.745570848507</v>
      </c>
      <c r="AY140" s="64">
        <f t="shared" si="165"/>
        <v>-10213.74557084851</v>
      </c>
      <c r="AZ140" s="64">
        <f t="shared" si="166"/>
        <v>-10213.74557084851</v>
      </c>
      <c r="BA140" s="64">
        <f t="shared" si="167"/>
        <v>-16213.74557084851</v>
      </c>
      <c r="BE140" s="23">
        <v>137</v>
      </c>
      <c r="BF140" s="23" t="str">
        <f t="shared" si="168"/>
        <v>W52</v>
      </c>
      <c r="BG140" s="23" t="str">
        <f t="shared" si="169"/>
        <v>New York</v>
      </c>
      <c r="BH140" s="23" t="str">
        <f t="shared" si="170"/>
        <v>NY</v>
      </c>
      <c r="BI140" s="69">
        <f t="shared" si="131"/>
        <v>4110000</v>
      </c>
      <c r="BJ140" s="69">
        <f t="shared" si="132"/>
        <v>15843.391850412234</v>
      </c>
      <c r="BK140" s="69">
        <f t="shared" si="133"/>
        <v>-8190.2081495877646</v>
      </c>
      <c r="BL140" s="23" t="str">
        <f t="shared" si="134"/>
        <v>NO</v>
      </c>
      <c r="BM140" s="69">
        <f t="shared" si="171"/>
        <v>1463025.1738909008</v>
      </c>
      <c r="BN140" s="69">
        <f t="shared" si="172"/>
        <v>-26190.208149587765</v>
      </c>
      <c r="BO140" s="69">
        <f t="shared" si="173"/>
        <v>-2190.2081495877628</v>
      </c>
      <c r="BP140" s="69">
        <f t="shared" si="174"/>
        <v>-2190.2081495877628</v>
      </c>
      <c r="BQ140" s="69">
        <f t="shared" si="175"/>
        <v>-8190.2081495877646</v>
      </c>
      <c r="CI140" s="23" t="str">
        <f t="shared" si="176"/>
        <v>W221</v>
      </c>
      <c r="CJ140" s="23" t="str">
        <f t="shared" si="126"/>
        <v>LT</v>
      </c>
      <c r="CK140" s="69">
        <f>G140</f>
        <v>12901.98</v>
      </c>
      <c r="CL140" s="69">
        <f t="shared" si="177"/>
        <v>12901.98</v>
      </c>
      <c r="CM140" s="69">
        <f t="shared" si="178"/>
        <v>12901.98</v>
      </c>
    </row>
    <row r="141" spans="1:91" x14ac:dyDescent="0.25">
      <c r="A141" t="s">
        <v>281</v>
      </c>
      <c r="B141" t="s">
        <v>280</v>
      </c>
      <c r="C141" t="s">
        <v>107</v>
      </c>
      <c r="D141">
        <v>2</v>
      </c>
      <c r="E141">
        <v>1665</v>
      </c>
      <c r="F141">
        <f t="shared" si="135"/>
        <v>0.97299999999999998</v>
      </c>
      <c r="G141" s="61">
        <f t="shared" si="130"/>
        <v>19440.54</v>
      </c>
      <c r="H141">
        <v>169</v>
      </c>
      <c r="I141" s="62">
        <v>0.30680000000000002</v>
      </c>
      <c r="J141">
        <v>130</v>
      </c>
      <c r="K141">
        <v>200</v>
      </c>
      <c r="L141">
        <f t="shared" si="127"/>
        <v>70</v>
      </c>
      <c r="M141">
        <f t="shared" si="128"/>
        <v>39</v>
      </c>
      <c r="N141" s="63">
        <f t="shared" si="129"/>
        <v>0.54571428571428571</v>
      </c>
      <c r="O141" s="62">
        <v>0.30680000000000002</v>
      </c>
      <c r="P141" s="64">
        <v>100</v>
      </c>
      <c r="Q141" s="65">
        <f t="shared" si="136"/>
        <v>-0.24285714285714285</v>
      </c>
      <c r="R141" s="65">
        <f t="shared" si="137"/>
        <v>1.0427971428571428</v>
      </c>
      <c r="S141" s="64">
        <f t="shared" si="138"/>
        <v>38062.095714285708</v>
      </c>
      <c r="T141" s="66">
        <f t="shared" si="139"/>
        <v>26643.466999999993</v>
      </c>
      <c r="U141" s="61">
        <f t="shared" si="140"/>
        <v>130</v>
      </c>
      <c r="V141" s="64">
        <f t="shared" si="141"/>
        <v>87.5</v>
      </c>
      <c r="W141" s="64">
        <f t="shared" si="142"/>
        <v>121.25</v>
      </c>
      <c r="X141">
        <f t="shared" si="143"/>
        <v>-55.281779125600202</v>
      </c>
      <c r="Y141" s="64">
        <f t="shared" si="144"/>
        <v>107.64768132423553</v>
      </c>
      <c r="Z141" s="64">
        <f t="shared" si="145"/>
        <v>130</v>
      </c>
      <c r="AA141" s="65">
        <f t="shared" si="146"/>
        <v>0.1</v>
      </c>
      <c r="AB141" s="65">
        <f t="shared" si="147"/>
        <v>0.77146000000000003</v>
      </c>
      <c r="AC141" s="64">
        <f t="shared" si="148"/>
        <v>36605.777000000002</v>
      </c>
      <c r="AD141" s="66">
        <f t="shared" si="149"/>
        <v>25624.043900000001</v>
      </c>
      <c r="AE141" s="64">
        <f t="shared" si="150"/>
        <v>19440.54</v>
      </c>
      <c r="AF141" s="64">
        <f t="shared" si="151"/>
        <v>6183.5038999999997</v>
      </c>
      <c r="AH141" s="67">
        <f t="shared" si="152"/>
        <v>9386.0966666666664</v>
      </c>
      <c r="AI141" s="67">
        <f t="shared" si="153"/>
        <v>-42986.096666666665</v>
      </c>
      <c r="AJ141" s="67">
        <f t="shared" si="154"/>
        <v>-18986.096666666665</v>
      </c>
      <c r="AK141" s="68">
        <f t="shared" si="155"/>
        <v>-18986.096666666665</v>
      </c>
      <c r="AL141" s="68">
        <f t="shared" si="156"/>
        <v>-24986.096666666665</v>
      </c>
      <c r="AM141" s="69">
        <f t="shared" si="157"/>
        <v>-36802.592766666668</v>
      </c>
      <c r="AN141" s="69">
        <f t="shared" si="158"/>
        <v>-12802.592766666665</v>
      </c>
      <c r="AO141" s="69">
        <f t="shared" si="159"/>
        <v>-12802.592766666665</v>
      </c>
      <c r="AP141" s="69">
        <f t="shared" si="160"/>
        <v>-18802.592766666665</v>
      </c>
      <c r="AR141" s="23">
        <f t="shared" si="161"/>
        <v>217</v>
      </c>
      <c r="AS141" s="23" t="str">
        <f t="shared" si="162"/>
        <v>W222</v>
      </c>
      <c r="AT141" s="69">
        <f t="shared" si="179"/>
        <v>-17362.052766666664</v>
      </c>
      <c r="AU141" s="69">
        <f t="shared" si="163"/>
        <v>-18802.592766666665</v>
      </c>
      <c r="AV141" t="s">
        <v>445</v>
      </c>
      <c r="AW141" t="s">
        <v>446</v>
      </c>
      <c r="AX141" s="64">
        <f t="shared" si="164"/>
        <v>-36802.592766666668</v>
      </c>
      <c r="AY141" s="64">
        <f t="shared" si="165"/>
        <v>-12802.592766666665</v>
      </c>
      <c r="AZ141" s="64">
        <f t="shared" si="166"/>
        <v>-12802.592766666665</v>
      </c>
      <c r="BA141" s="64">
        <f t="shared" si="167"/>
        <v>-18802.592766666665</v>
      </c>
      <c r="BE141" s="23">
        <v>138</v>
      </c>
      <c r="BF141" s="23" t="str">
        <f t="shared" si="168"/>
        <v>W173</v>
      </c>
      <c r="BG141" s="23" t="str">
        <f t="shared" si="169"/>
        <v>Omaha</v>
      </c>
      <c r="BH141" s="23" t="str">
        <f t="shared" si="170"/>
        <v>NE</v>
      </c>
      <c r="BI141" s="69">
        <f t="shared" si="131"/>
        <v>4140000</v>
      </c>
      <c r="BJ141" s="69">
        <f t="shared" si="132"/>
        <v>-18478.118690299354</v>
      </c>
      <c r="BK141" s="69">
        <f t="shared" si="133"/>
        <v>-8651.3186902993511</v>
      </c>
      <c r="BL141" s="23" t="str">
        <f t="shared" si="134"/>
        <v>NO</v>
      </c>
      <c r="BM141" s="69">
        <f t="shared" si="171"/>
        <v>1444547.0552006015</v>
      </c>
      <c r="BN141" s="69">
        <f t="shared" si="172"/>
        <v>-26651.318690299355</v>
      </c>
      <c r="BO141" s="69">
        <f t="shared" si="173"/>
        <v>-2651.3186902993511</v>
      </c>
      <c r="BP141" s="69">
        <f t="shared" si="174"/>
        <v>-2651.3186902993511</v>
      </c>
      <c r="BQ141" s="69">
        <f t="shared" si="175"/>
        <v>-8651.3186902993511</v>
      </c>
      <c r="CI141" s="23" t="str">
        <f t="shared" si="176"/>
        <v>W222</v>
      </c>
      <c r="CJ141" s="23" t="str">
        <f t="shared" si="126"/>
        <v>LT</v>
      </c>
      <c r="CK141" s="69">
        <f>G141</f>
        <v>19440.54</v>
      </c>
      <c r="CL141" s="69">
        <f t="shared" si="177"/>
        <v>19440.54</v>
      </c>
      <c r="CM141" s="69">
        <f t="shared" si="178"/>
        <v>19440.54</v>
      </c>
    </row>
    <row r="142" spans="1:91" x14ac:dyDescent="0.25">
      <c r="A142" t="s">
        <v>282</v>
      </c>
      <c r="B142" t="s">
        <v>280</v>
      </c>
      <c r="C142" t="s">
        <v>116</v>
      </c>
      <c r="D142">
        <v>1</v>
      </c>
      <c r="E142">
        <v>1175</v>
      </c>
      <c r="F142">
        <f t="shared" si="135"/>
        <v>0.97299999999999998</v>
      </c>
      <c r="G142" s="61">
        <f t="shared" si="130"/>
        <v>13719.3</v>
      </c>
      <c r="H142">
        <v>201</v>
      </c>
      <c r="I142" s="62">
        <v>0.52329999999999999</v>
      </c>
      <c r="J142">
        <v>106</v>
      </c>
      <c r="K142">
        <v>267</v>
      </c>
      <c r="L142">
        <f t="shared" si="127"/>
        <v>161</v>
      </c>
      <c r="M142">
        <f t="shared" si="128"/>
        <v>95</v>
      </c>
      <c r="N142" s="63">
        <f t="shared" si="129"/>
        <v>0.57204968944099377</v>
      </c>
      <c r="O142" s="62">
        <v>0.52329999999999999</v>
      </c>
      <c r="P142" s="64">
        <v>100</v>
      </c>
      <c r="Q142" s="65">
        <f t="shared" si="136"/>
        <v>7.0186335403726707E-2</v>
      </c>
      <c r="R142" s="65">
        <f t="shared" si="137"/>
        <v>0.79505453416149074</v>
      </c>
      <c r="S142" s="64">
        <f t="shared" si="138"/>
        <v>29019.490496894414</v>
      </c>
      <c r="T142" s="66">
        <f t="shared" si="139"/>
        <v>20313.643347826088</v>
      </c>
      <c r="U142" s="61">
        <f t="shared" si="140"/>
        <v>106</v>
      </c>
      <c r="V142" s="64">
        <f t="shared" si="141"/>
        <v>201.25</v>
      </c>
      <c r="W142" s="64">
        <f t="shared" si="142"/>
        <v>85.875</v>
      </c>
      <c r="X142">
        <f t="shared" si="143"/>
        <v>-127.14809198888047</v>
      </c>
      <c r="Y142" s="64">
        <f t="shared" si="144"/>
        <v>151.08966704574172</v>
      </c>
      <c r="Z142" s="64">
        <f t="shared" si="145"/>
        <v>151.08966704574172</v>
      </c>
      <c r="AA142" s="65">
        <f t="shared" si="146"/>
        <v>0.32404803500989676</v>
      </c>
      <c r="AB142" s="65">
        <f t="shared" si="147"/>
        <v>0.5941483850931677</v>
      </c>
      <c r="AC142" s="64">
        <f t="shared" si="148"/>
        <v>32765.933813014522</v>
      </c>
      <c r="AD142" s="66">
        <f t="shared" si="149"/>
        <v>22936.153669110165</v>
      </c>
      <c r="AE142" s="64">
        <f t="shared" si="150"/>
        <v>13719.3</v>
      </c>
      <c r="AF142" s="64">
        <f t="shared" si="151"/>
        <v>9216.8536691101654</v>
      </c>
      <c r="AH142" s="67">
        <f t="shared" si="152"/>
        <v>7228.8053519668738</v>
      </c>
      <c r="AI142" s="67">
        <f t="shared" si="153"/>
        <v>-40828.805351966876</v>
      </c>
      <c r="AJ142" s="67">
        <f t="shared" si="154"/>
        <v>-16828.805351966876</v>
      </c>
      <c r="AK142" s="68">
        <f t="shared" si="155"/>
        <v>-16828.805351966876</v>
      </c>
      <c r="AL142" s="68">
        <f t="shared" si="156"/>
        <v>-22828.805351966876</v>
      </c>
      <c r="AM142" s="69">
        <f t="shared" si="157"/>
        <v>-31611.95168285671</v>
      </c>
      <c r="AN142" s="69">
        <f t="shared" si="158"/>
        <v>-7611.9516828567102</v>
      </c>
      <c r="AO142" s="69">
        <f t="shared" si="159"/>
        <v>-7611.9516828567102</v>
      </c>
      <c r="AP142" s="69">
        <f t="shared" si="160"/>
        <v>-13611.95168285671</v>
      </c>
      <c r="AR142" s="23">
        <f t="shared" si="161"/>
        <v>178</v>
      </c>
      <c r="AS142" s="23" t="str">
        <f t="shared" si="162"/>
        <v>W223</v>
      </c>
      <c r="AT142" s="69">
        <f t="shared" si="179"/>
        <v>-17892.651682856711</v>
      </c>
      <c r="AU142" s="69">
        <f t="shared" si="163"/>
        <v>-13611.95168285671</v>
      </c>
      <c r="AV142" t="s">
        <v>445</v>
      </c>
      <c r="AW142" t="s">
        <v>446</v>
      </c>
      <c r="AX142" s="64">
        <f t="shared" si="164"/>
        <v>-31611.95168285671</v>
      </c>
      <c r="AY142" s="64">
        <f t="shared" si="165"/>
        <v>-7611.9516828567102</v>
      </c>
      <c r="AZ142" s="64">
        <f t="shared" si="166"/>
        <v>-7611.9516828567102</v>
      </c>
      <c r="BA142" s="64">
        <f t="shared" si="167"/>
        <v>-13611.95168285671</v>
      </c>
      <c r="BE142" s="23">
        <v>139</v>
      </c>
      <c r="BF142" s="23" t="str">
        <f t="shared" si="168"/>
        <v>W78</v>
      </c>
      <c r="BG142" s="23" t="str">
        <f t="shared" si="169"/>
        <v>Palo Alto</v>
      </c>
      <c r="BH142" s="23" t="str">
        <f t="shared" si="170"/>
        <v>CA</v>
      </c>
      <c r="BI142" s="69">
        <f t="shared" si="131"/>
        <v>4170000</v>
      </c>
      <c r="BJ142" s="69">
        <f t="shared" si="132"/>
        <v>11698.427934607324</v>
      </c>
      <c r="BK142" s="69">
        <f t="shared" si="133"/>
        <v>-8832.3720653926684</v>
      </c>
      <c r="BL142" s="23" t="str">
        <f t="shared" si="134"/>
        <v>NO</v>
      </c>
      <c r="BM142" s="69">
        <f t="shared" si="171"/>
        <v>1456245.4831352087</v>
      </c>
      <c r="BN142" s="69">
        <f t="shared" si="172"/>
        <v>-26832.372065392672</v>
      </c>
      <c r="BO142" s="69">
        <f t="shared" si="173"/>
        <v>-2832.3720653926684</v>
      </c>
      <c r="BP142" s="69">
        <f t="shared" si="174"/>
        <v>-2832.3720653926684</v>
      </c>
      <c r="BQ142" s="69">
        <f t="shared" si="175"/>
        <v>-8832.3720653926684</v>
      </c>
      <c r="CI142" s="23" t="str">
        <f t="shared" si="176"/>
        <v>W223</v>
      </c>
      <c r="CJ142" s="23" t="str">
        <f t="shared" ref="CJ142:CJ205" si="180">_xlfn.IFNA(IF(VLOOKUP(CI142,$BT$4:$BZ$25,7,FALSE)="YES","ST","LT"),"LT")</f>
        <v>LT</v>
      </c>
      <c r="CK142" s="69">
        <f>G142</f>
        <v>13719.3</v>
      </c>
      <c r="CL142" s="69">
        <f t="shared" si="177"/>
        <v>13719.3</v>
      </c>
      <c r="CM142" s="69">
        <f t="shared" si="178"/>
        <v>13719.3</v>
      </c>
    </row>
    <row r="143" spans="1:91" x14ac:dyDescent="0.25">
      <c r="A143" t="s">
        <v>283</v>
      </c>
      <c r="B143" t="s">
        <v>280</v>
      </c>
      <c r="C143" t="s">
        <v>116</v>
      </c>
      <c r="D143">
        <v>2</v>
      </c>
      <c r="E143">
        <v>1725</v>
      </c>
      <c r="F143">
        <f t="shared" si="135"/>
        <v>0.97299999999999998</v>
      </c>
      <c r="G143" s="61">
        <f t="shared" si="130"/>
        <v>20141.099999999999</v>
      </c>
      <c r="H143">
        <v>242</v>
      </c>
      <c r="I143" s="62">
        <v>0.48220000000000002</v>
      </c>
      <c r="J143">
        <v>195</v>
      </c>
      <c r="K143">
        <v>305</v>
      </c>
      <c r="L143">
        <f t="shared" si="127"/>
        <v>110</v>
      </c>
      <c r="M143">
        <f t="shared" si="128"/>
        <v>47</v>
      </c>
      <c r="N143" s="63">
        <f t="shared" si="129"/>
        <v>0.44181818181818189</v>
      </c>
      <c r="O143" s="62">
        <v>0.48220000000000002</v>
      </c>
      <c r="P143" s="64">
        <v>100</v>
      </c>
      <c r="Q143" s="65">
        <f t="shared" si="136"/>
        <v>-0.59090909090909094</v>
      </c>
      <c r="R143" s="65">
        <f t="shared" si="137"/>
        <v>1.3182454545454547</v>
      </c>
      <c r="S143" s="64">
        <f t="shared" si="138"/>
        <v>48115.959090909098</v>
      </c>
      <c r="T143" s="66">
        <f t="shared" si="139"/>
        <v>33681.171363636364</v>
      </c>
      <c r="U143" s="61">
        <f t="shared" si="140"/>
        <v>195</v>
      </c>
      <c r="V143" s="64">
        <f t="shared" si="141"/>
        <v>137.5</v>
      </c>
      <c r="W143" s="64">
        <f t="shared" si="142"/>
        <v>181.25</v>
      </c>
      <c r="X143">
        <f t="shared" si="143"/>
        <v>-86.871367197371754</v>
      </c>
      <c r="Y143" s="64">
        <f t="shared" si="144"/>
        <v>164.51778493808442</v>
      </c>
      <c r="Z143" s="64">
        <f t="shared" si="145"/>
        <v>195</v>
      </c>
      <c r="AA143" s="65">
        <f t="shared" si="146"/>
        <v>0.1</v>
      </c>
      <c r="AB143" s="65">
        <f t="shared" si="147"/>
        <v>0.77146000000000003</v>
      </c>
      <c r="AC143" s="64">
        <f t="shared" si="148"/>
        <v>54908.66550000001</v>
      </c>
      <c r="AD143" s="66">
        <f t="shared" si="149"/>
        <v>38436.065850000006</v>
      </c>
      <c r="AE143" s="64">
        <f t="shared" si="150"/>
        <v>20141.099999999999</v>
      </c>
      <c r="AF143" s="64">
        <f t="shared" si="151"/>
        <v>18294.965850000008</v>
      </c>
      <c r="AH143" s="67">
        <f t="shared" si="152"/>
        <v>9386.0966666666664</v>
      </c>
      <c r="AI143" s="67">
        <f t="shared" si="153"/>
        <v>-42986.096666666665</v>
      </c>
      <c r="AJ143" s="67">
        <f t="shared" si="154"/>
        <v>-18986.096666666665</v>
      </c>
      <c r="AK143" s="68">
        <f t="shared" si="155"/>
        <v>-18986.096666666665</v>
      </c>
      <c r="AL143" s="68">
        <f t="shared" si="156"/>
        <v>-24986.096666666665</v>
      </c>
      <c r="AM143" s="69">
        <f t="shared" si="157"/>
        <v>-24691.130816666657</v>
      </c>
      <c r="AN143" s="69">
        <f t="shared" si="158"/>
        <v>-691.13081666665676</v>
      </c>
      <c r="AO143" s="69">
        <f t="shared" si="159"/>
        <v>-691.13081666665676</v>
      </c>
      <c r="AP143" s="69">
        <f t="shared" si="160"/>
        <v>-6691.1308166666568</v>
      </c>
      <c r="AR143" s="23">
        <f t="shared" si="161"/>
        <v>123</v>
      </c>
      <c r="AS143" s="23" t="str">
        <f t="shared" si="162"/>
        <v>W224</v>
      </c>
      <c r="AT143" s="69">
        <f t="shared" si="179"/>
        <v>-4550.0308166666582</v>
      </c>
      <c r="AU143" s="69">
        <f t="shared" si="163"/>
        <v>-6691.1308166666568</v>
      </c>
      <c r="AV143" t="s">
        <v>445</v>
      </c>
      <c r="AW143" t="s">
        <v>446</v>
      </c>
      <c r="AX143" s="64">
        <f t="shared" si="164"/>
        <v>-24691.130816666657</v>
      </c>
      <c r="AY143" s="64">
        <f t="shared" si="165"/>
        <v>-691.13081666665676</v>
      </c>
      <c r="AZ143" s="64">
        <f t="shared" si="166"/>
        <v>-691.13081666665676</v>
      </c>
      <c r="BA143" s="64">
        <f t="shared" si="167"/>
        <v>-6691.1308166666568</v>
      </c>
      <c r="BE143" s="23">
        <v>140</v>
      </c>
      <c r="BF143" s="23" t="str">
        <f t="shared" si="168"/>
        <v>W240</v>
      </c>
      <c r="BG143" s="23" t="str">
        <f t="shared" si="169"/>
        <v>Charleston</v>
      </c>
      <c r="BH143" s="23" t="str">
        <f t="shared" si="170"/>
        <v>SC</v>
      </c>
      <c r="BI143" s="69">
        <f t="shared" si="131"/>
        <v>4200000</v>
      </c>
      <c r="BJ143" s="69">
        <f t="shared" si="132"/>
        <v>-11234.909312721484</v>
      </c>
      <c r="BK143" s="69">
        <f t="shared" si="133"/>
        <v>-8880.7493127214839</v>
      </c>
      <c r="BL143" s="23" t="str">
        <f t="shared" si="134"/>
        <v>NO</v>
      </c>
      <c r="BM143" s="69">
        <f t="shared" si="171"/>
        <v>1445010.5738224871</v>
      </c>
      <c r="BN143" s="69">
        <f t="shared" si="172"/>
        <v>-26880.749312721484</v>
      </c>
      <c r="BO143" s="69">
        <f t="shared" si="173"/>
        <v>-2880.7493127214839</v>
      </c>
      <c r="BP143" s="69">
        <f t="shared" si="174"/>
        <v>-2880.7493127214839</v>
      </c>
      <c r="BQ143" s="69">
        <f t="shared" si="175"/>
        <v>-8880.7493127214839</v>
      </c>
      <c r="CI143" s="23" t="str">
        <f t="shared" si="176"/>
        <v>W224</v>
      </c>
      <c r="CJ143" s="23" t="str">
        <f t="shared" si="180"/>
        <v>LT</v>
      </c>
      <c r="CK143" s="69">
        <f>G143</f>
        <v>20141.099999999999</v>
      </c>
      <c r="CL143" s="69">
        <f t="shared" si="177"/>
        <v>20141.099999999999</v>
      </c>
      <c r="CM143" s="69">
        <f t="shared" si="178"/>
        <v>20141.099999999999</v>
      </c>
    </row>
    <row r="144" spans="1:91" x14ac:dyDescent="0.25">
      <c r="A144" t="s">
        <v>284</v>
      </c>
      <c r="B144" t="s">
        <v>285</v>
      </c>
      <c r="C144" t="s">
        <v>107</v>
      </c>
      <c r="D144">
        <v>1</v>
      </c>
      <c r="E144">
        <v>709</v>
      </c>
      <c r="F144">
        <f t="shared" si="135"/>
        <v>0.97299999999999998</v>
      </c>
      <c r="G144" s="61">
        <f t="shared" si="130"/>
        <v>8278.2839999999997</v>
      </c>
      <c r="H144">
        <v>158</v>
      </c>
      <c r="I144" s="62">
        <v>0.22189999999999999</v>
      </c>
      <c r="J144">
        <v>86</v>
      </c>
      <c r="K144">
        <v>192</v>
      </c>
      <c r="L144">
        <f t="shared" si="127"/>
        <v>106</v>
      </c>
      <c r="M144">
        <f t="shared" si="128"/>
        <v>72</v>
      </c>
      <c r="N144" s="63">
        <f t="shared" si="129"/>
        <v>0.64339622641509431</v>
      </c>
      <c r="O144" s="62">
        <v>0.22189999999999999</v>
      </c>
      <c r="P144" s="64">
        <v>100</v>
      </c>
      <c r="Q144" s="65">
        <f t="shared" si="136"/>
        <v>0.20566037735849058</v>
      </c>
      <c r="R144" s="65">
        <f t="shared" si="137"/>
        <v>0.68784037735849057</v>
      </c>
      <c r="S144" s="64">
        <f t="shared" si="138"/>
        <v>25106.173773584906</v>
      </c>
      <c r="T144" s="66">
        <f t="shared" si="139"/>
        <v>17574.321641509432</v>
      </c>
      <c r="U144" s="61">
        <f t="shared" si="140"/>
        <v>86</v>
      </c>
      <c r="V144" s="64">
        <f t="shared" si="141"/>
        <v>132.5</v>
      </c>
      <c r="W144" s="64">
        <f t="shared" si="142"/>
        <v>72.75</v>
      </c>
      <c r="X144">
        <f t="shared" si="143"/>
        <v>-83.712408390194597</v>
      </c>
      <c r="Y144" s="64">
        <f t="shared" si="144"/>
        <v>107.58077457669954</v>
      </c>
      <c r="Z144" s="64">
        <f t="shared" si="145"/>
        <v>107.58077457669954</v>
      </c>
      <c r="AA144" s="65">
        <f t="shared" si="146"/>
        <v>0.26287377039018522</v>
      </c>
      <c r="AB144" s="65">
        <f t="shared" si="147"/>
        <v>0.6425616981132074</v>
      </c>
      <c r="AC144" s="64">
        <f t="shared" si="148"/>
        <v>25231.45909666345</v>
      </c>
      <c r="AD144" s="66">
        <f t="shared" si="149"/>
        <v>17662.021367664413</v>
      </c>
      <c r="AE144" s="64">
        <f t="shared" si="150"/>
        <v>8278.2839999999997</v>
      </c>
      <c r="AF144" s="64">
        <f t="shared" si="151"/>
        <v>9383.7373676644129</v>
      </c>
      <c r="AH144" s="67">
        <f t="shared" si="152"/>
        <v>7817.8339937106903</v>
      </c>
      <c r="AI144" s="67">
        <f t="shared" si="153"/>
        <v>-41417.833993710694</v>
      </c>
      <c r="AJ144" s="67">
        <f t="shared" si="154"/>
        <v>-17417.83399371069</v>
      </c>
      <c r="AK144" s="68">
        <f t="shared" si="155"/>
        <v>-17417.83399371069</v>
      </c>
      <c r="AL144" s="68">
        <f t="shared" si="156"/>
        <v>-23417.83399371069</v>
      </c>
      <c r="AM144" s="69">
        <f t="shared" si="157"/>
        <v>-32034.096626046281</v>
      </c>
      <c r="AN144" s="69">
        <f t="shared" si="158"/>
        <v>-8034.0966260462774</v>
      </c>
      <c r="AO144" s="69">
        <f t="shared" si="159"/>
        <v>-8034.0966260462774</v>
      </c>
      <c r="AP144" s="69">
        <f t="shared" si="160"/>
        <v>-14034.096626046277</v>
      </c>
      <c r="AR144" s="23">
        <f t="shared" si="161"/>
        <v>181</v>
      </c>
      <c r="AS144" s="23" t="str">
        <f t="shared" si="162"/>
        <v>W225</v>
      </c>
      <c r="AT144" s="69">
        <f t="shared" si="179"/>
        <v>-23755.812626046281</v>
      </c>
      <c r="AU144" s="69">
        <f t="shared" si="163"/>
        <v>-14034.096626046277</v>
      </c>
      <c r="AV144" t="s">
        <v>445</v>
      </c>
      <c r="AW144" t="s">
        <v>446</v>
      </c>
      <c r="AX144" s="64">
        <f t="shared" si="164"/>
        <v>-32034.096626046281</v>
      </c>
      <c r="AY144" s="64">
        <f t="shared" si="165"/>
        <v>-8034.0966260462774</v>
      </c>
      <c r="AZ144" s="64">
        <f t="shared" si="166"/>
        <v>-8034.0966260462774</v>
      </c>
      <c r="BA144" s="64">
        <f t="shared" si="167"/>
        <v>-14034.096626046277</v>
      </c>
      <c r="BE144" s="23">
        <v>141</v>
      </c>
      <c r="BF144" s="23" t="str">
        <f t="shared" si="168"/>
        <v>W12</v>
      </c>
      <c r="BG144" s="23" t="str">
        <f t="shared" si="169"/>
        <v>Chapel Hill</v>
      </c>
      <c r="BH144" s="23" t="str">
        <f t="shared" si="170"/>
        <v>NC</v>
      </c>
      <c r="BI144" s="69">
        <f t="shared" si="131"/>
        <v>4230000</v>
      </c>
      <c r="BJ144" s="69">
        <f t="shared" si="132"/>
        <v>-11759.909768579251</v>
      </c>
      <c r="BK144" s="69">
        <f t="shared" si="133"/>
        <v>-8938.7097685792542</v>
      </c>
      <c r="BL144" s="23" t="str">
        <f t="shared" si="134"/>
        <v>NO</v>
      </c>
      <c r="BM144" s="69">
        <f t="shared" si="171"/>
        <v>1433250.6640539079</v>
      </c>
      <c r="BN144" s="69">
        <f t="shared" si="172"/>
        <v>-26938.709768579251</v>
      </c>
      <c r="BO144" s="69">
        <f t="shared" si="173"/>
        <v>-2938.7097685792542</v>
      </c>
      <c r="BP144" s="69">
        <f t="shared" si="174"/>
        <v>-2938.7097685792542</v>
      </c>
      <c r="BQ144" s="69">
        <f t="shared" si="175"/>
        <v>-8938.7097685792542</v>
      </c>
      <c r="CI144" s="23" t="str">
        <f t="shared" si="176"/>
        <v>W225</v>
      </c>
      <c r="CJ144" s="23" t="str">
        <f t="shared" si="180"/>
        <v>LT</v>
      </c>
      <c r="CK144" s="69">
        <f>G144</f>
        <v>8278.2839999999997</v>
      </c>
      <c r="CL144" s="69">
        <f t="shared" si="177"/>
        <v>8278.2839999999997</v>
      </c>
      <c r="CM144" s="69">
        <f t="shared" si="178"/>
        <v>8278.2839999999997</v>
      </c>
    </row>
    <row r="145" spans="1:91" x14ac:dyDescent="0.25">
      <c r="A145" t="s">
        <v>286</v>
      </c>
      <c r="B145" t="s">
        <v>285</v>
      </c>
      <c r="C145" t="s">
        <v>107</v>
      </c>
      <c r="D145">
        <v>2</v>
      </c>
      <c r="E145">
        <v>869</v>
      </c>
      <c r="F145">
        <f t="shared" si="135"/>
        <v>0.97299999999999998</v>
      </c>
      <c r="G145" s="61">
        <f t="shared" si="130"/>
        <v>10146.444</v>
      </c>
      <c r="H145">
        <v>246</v>
      </c>
      <c r="I145" s="62">
        <v>0.38900000000000001</v>
      </c>
      <c r="J145">
        <v>135</v>
      </c>
      <c r="K145">
        <v>305</v>
      </c>
      <c r="L145">
        <f t="shared" si="127"/>
        <v>170</v>
      </c>
      <c r="M145">
        <f t="shared" si="128"/>
        <v>111</v>
      </c>
      <c r="N145" s="63">
        <f t="shared" si="129"/>
        <v>0.62235294117647066</v>
      </c>
      <c r="O145" s="62">
        <v>0.38900000000000001</v>
      </c>
      <c r="P145" s="64">
        <v>100</v>
      </c>
      <c r="Q145" s="65">
        <f t="shared" si="136"/>
        <v>-6.4705882352941169E-2</v>
      </c>
      <c r="R145" s="65">
        <f t="shared" si="137"/>
        <v>0.90180823529411769</v>
      </c>
      <c r="S145" s="64">
        <f t="shared" si="138"/>
        <v>32916.000588235293</v>
      </c>
      <c r="T145" s="66">
        <f t="shared" si="139"/>
        <v>23041.200411764705</v>
      </c>
      <c r="U145" s="61">
        <f t="shared" si="140"/>
        <v>135</v>
      </c>
      <c r="V145" s="64">
        <f t="shared" si="141"/>
        <v>212.5</v>
      </c>
      <c r="W145" s="64">
        <f t="shared" si="142"/>
        <v>113.75</v>
      </c>
      <c r="X145">
        <f t="shared" si="143"/>
        <v>-134.25574930502907</v>
      </c>
      <c r="Y145" s="64">
        <f t="shared" si="144"/>
        <v>171.07294035885772</v>
      </c>
      <c r="Z145" s="64">
        <f t="shared" si="145"/>
        <v>171.07294035885772</v>
      </c>
      <c r="AA145" s="65">
        <f t="shared" si="146"/>
        <v>0.2697550134534481</v>
      </c>
      <c r="AB145" s="65">
        <f t="shared" si="147"/>
        <v>0.63711588235294125</v>
      </c>
      <c r="AC145" s="64">
        <f t="shared" si="148"/>
        <v>39782.549880357692</v>
      </c>
      <c r="AD145" s="66">
        <f t="shared" si="149"/>
        <v>27847.784916250384</v>
      </c>
      <c r="AE145" s="64">
        <f t="shared" si="150"/>
        <v>10146.444</v>
      </c>
      <c r="AF145" s="64">
        <f t="shared" si="151"/>
        <v>17701.340916250385</v>
      </c>
      <c r="AH145" s="67">
        <f t="shared" si="152"/>
        <v>7751.5765686274517</v>
      </c>
      <c r="AI145" s="67">
        <f t="shared" si="153"/>
        <v>-41351.576568627454</v>
      </c>
      <c r="AJ145" s="67">
        <f t="shared" si="154"/>
        <v>-17351.576568627454</v>
      </c>
      <c r="AK145" s="68">
        <f t="shared" si="155"/>
        <v>-17351.576568627454</v>
      </c>
      <c r="AL145" s="68">
        <f t="shared" si="156"/>
        <v>-23351.576568627454</v>
      </c>
      <c r="AM145" s="69">
        <f t="shared" si="157"/>
        <v>-23650.235652377069</v>
      </c>
      <c r="AN145" s="69">
        <f t="shared" si="158"/>
        <v>349.76434762293138</v>
      </c>
      <c r="AO145" s="69">
        <f t="shared" si="159"/>
        <v>349.76434762293138</v>
      </c>
      <c r="AP145" s="69">
        <f t="shared" si="160"/>
        <v>-5650.2356523770686</v>
      </c>
      <c r="AR145" s="23">
        <f t="shared" si="161"/>
        <v>111</v>
      </c>
      <c r="AS145" s="23" t="str">
        <f t="shared" si="162"/>
        <v>W226</v>
      </c>
      <c r="AT145" s="69">
        <f t="shared" si="179"/>
        <v>-13503.791652377069</v>
      </c>
      <c r="AU145" s="69">
        <f t="shared" si="163"/>
        <v>-5650.2356523770686</v>
      </c>
      <c r="AV145" t="s">
        <v>445</v>
      </c>
      <c r="AW145" t="s">
        <v>446</v>
      </c>
      <c r="AX145" s="64">
        <f t="shared" si="164"/>
        <v>-23650.235652377069</v>
      </c>
      <c r="AY145" s="64">
        <f t="shared" si="165"/>
        <v>349.76434762293138</v>
      </c>
      <c r="AZ145" s="64">
        <f t="shared" si="166"/>
        <v>349.76434762293138</v>
      </c>
      <c r="BA145" s="64">
        <f t="shared" si="167"/>
        <v>-5650.2356523770686</v>
      </c>
      <c r="BE145" s="23">
        <v>142</v>
      </c>
      <c r="BF145" s="23" t="str">
        <f t="shared" si="168"/>
        <v>W59</v>
      </c>
      <c r="BG145" s="23" t="str">
        <f t="shared" si="169"/>
        <v>New York</v>
      </c>
      <c r="BH145" s="23" t="str">
        <f t="shared" si="170"/>
        <v>NY</v>
      </c>
      <c r="BI145" s="69">
        <f t="shared" si="131"/>
        <v>4260000</v>
      </c>
      <c r="BJ145" s="69">
        <f t="shared" si="132"/>
        <v>13734.61439254861</v>
      </c>
      <c r="BK145" s="69">
        <f t="shared" si="133"/>
        <v>-9131.3856074513897</v>
      </c>
      <c r="BL145" s="23" t="str">
        <f t="shared" si="134"/>
        <v>NO</v>
      </c>
      <c r="BM145" s="69">
        <f t="shared" si="171"/>
        <v>1446985.2784464564</v>
      </c>
      <c r="BN145" s="69">
        <f t="shared" si="172"/>
        <v>-27131.38560745139</v>
      </c>
      <c r="BO145" s="69">
        <f t="shared" si="173"/>
        <v>-3131.3856074513897</v>
      </c>
      <c r="BP145" s="69">
        <f t="shared" si="174"/>
        <v>-3131.3856074513897</v>
      </c>
      <c r="BQ145" s="69">
        <f t="shared" si="175"/>
        <v>-9131.3856074513897</v>
      </c>
      <c r="CI145" s="23" t="str">
        <f t="shared" si="176"/>
        <v>W226</v>
      </c>
      <c r="CJ145" s="23" t="str">
        <f t="shared" si="180"/>
        <v>LT</v>
      </c>
      <c r="CK145" s="69">
        <f>G145</f>
        <v>10146.444</v>
      </c>
      <c r="CL145" s="69">
        <f t="shared" si="177"/>
        <v>10146.444</v>
      </c>
      <c r="CM145" s="69">
        <f t="shared" si="178"/>
        <v>10146.444</v>
      </c>
    </row>
    <row r="146" spans="1:91" x14ac:dyDescent="0.25">
      <c r="A146" t="s">
        <v>287</v>
      </c>
      <c r="B146" t="s">
        <v>285</v>
      </c>
      <c r="C146" t="s">
        <v>116</v>
      </c>
      <c r="D146">
        <v>1</v>
      </c>
      <c r="E146">
        <v>925</v>
      </c>
      <c r="F146">
        <f t="shared" si="135"/>
        <v>0.97299999999999998</v>
      </c>
      <c r="G146" s="61">
        <f t="shared" si="130"/>
        <v>10800.3</v>
      </c>
      <c r="H146">
        <v>207</v>
      </c>
      <c r="I146" s="62">
        <v>0.41639999999999999</v>
      </c>
      <c r="J146">
        <v>125</v>
      </c>
      <c r="K146">
        <v>288</v>
      </c>
      <c r="L146">
        <f t="shared" si="127"/>
        <v>163</v>
      </c>
      <c r="M146">
        <f t="shared" si="128"/>
        <v>82</v>
      </c>
      <c r="N146" s="63">
        <f t="shared" si="129"/>
        <v>0.50245398773006145</v>
      </c>
      <c r="O146" s="62">
        <v>0.41639999999999999</v>
      </c>
      <c r="P146" s="64">
        <v>100</v>
      </c>
      <c r="Q146" s="65">
        <f t="shared" si="136"/>
        <v>-2.2699386503067479E-2</v>
      </c>
      <c r="R146" s="65">
        <f t="shared" si="137"/>
        <v>0.86856429447852768</v>
      </c>
      <c r="S146" s="64">
        <f t="shared" si="138"/>
        <v>31702.596748466261</v>
      </c>
      <c r="T146" s="66">
        <f t="shared" si="139"/>
        <v>22191.817723926382</v>
      </c>
      <c r="U146" s="61">
        <f t="shared" si="140"/>
        <v>125</v>
      </c>
      <c r="V146" s="64">
        <f t="shared" si="141"/>
        <v>203.75</v>
      </c>
      <c r="W146" s="64">
        <f t="shared" si="142"/>
        <v>104.625</v>
      </c>
      <c r="X146">
        <f t="shared" si="143"/>
        <v>-128.72757139246903</v>
      </c>
      <c r="Y146" s="64">
        <f t="shared" si="144"/>
        <v>161.80817222643415</v>
      </c>
      <c r="Z146" s="64">
        <f t="shared" si="145"/>
        <v>161.80817222643415</v>
      </c>
      <c r="AA146" s="65">
        <f t="shared" si="146"/>
        <v>0.28065360601930872</v>
      </c>
      <c r="AB146" s="65">
        <f t="shared" si="147"/>
        <v>0.62849073619631912</v>
      </c>
      <c r="AC146" s="64">
        <f t="shared" si="148"/>
        <v>37118.652109087925</v>
      </c>
      <c r="AD146" s="66">
        <f t="shared" si="149"/>
        <v>25983.056476361548</v>
      </c>
      <c r="AE146" s="64">
        <f t="shared" si="150"/>
        <v>10800.3</v>
      </c>
      <c r="AF146" s="64">
        <f t="shared" si="151"/>
        <v>15182.756476361548</v>
      </c>
      <c r="AH146" s="67">
        <f t="shared" si="152"/>
        <v>7646.6372903885504</v>
      </c>
      <c r="AI146" s="67">
        <f t="shared" si="153"/>
        <v>-41246.637290388549</v>
      </c>
      <c r="AJ146" s="67">
        <f t="shared" si="154"/>
        <v>-17246.637290388549</v>
      </c>
      <c r="AK146" s="68">
        <f t="shared" si="155"/>
        <v>-17246.637290388549</v>
      </c>
      <c r="AL146" s="68">
        <f t="shared" si="156"/>
        <v>-23246.637290388549</v>
      </c>
      <c r="AM146" s="69">
        <f t="shared" si="157"/>
        <v>-26063.880814027001</v>
      </c>
      <c r="AN146" s="69">
        <f t="shared" si="158"/>
        <v>-2063.8808140270012</v>
      </c>
      <c r="AO146" s="69">
        <f t="shared" si="159"/>
        <v>-2063.8808140270012</v>
      </c>
      <c r="AP146" s="69">
        <f t="shared" si="160"/>
        <v>-8063.8808140270012</v>
      </c>
      <c r="AR146" s="23">
        <f t="shared" si="161"/>
        <v>136</v>
      </c>
      <c r="AS146" s="23" t="str">
        <f t="shared" si="162"/>
        <v>W227</v>
      </c>
      <c r="AT146" s="69">
        <f t="shared" si="179"/>
        <v>-15263.580814027002</v>
      </c>
      <c r="AU146" s="69">
        <f t="shared" si="163"/>
        <v>-8063.8808140270012</v>
      </c>
      <c r="AV146" t="s">
        <v>445</v>
      </c>
      <c r="AW146" t="s">
        <v>446</v>
      </c>
      <c r="AX146" s="64">
        <f t="shared" si="164"/>
        <v>-26063.880814027001</v>
      </c>
      <c r="AY146" s="64">
        <f t="shared" si="165"/>
        <v>-2063.8808140270012</v>
      </c>
      <c r="AZ146" s="64">
        <f t="shared" si="166"/>
        <v>-2063.8808140270012</v>
      </c>
      <c r="BA146" s="64">
        <f t="shared" si="167"/>
        <v>-8063.8808140270012</v>
      </c>
      <c r="BE146" s="23">
        <v>143</v>
      </c>
      <c r="BF146" s="23" t="str">
        <f t="shared" si="168"/>
        <v>W11</v>
      </c>
      <c r="BG146" s="23" t="str">
        <f t="shared" si="169"/>
        <v>Chapel Hill</v>
      </c>
      <c r="BH146" s="23" t="str">
        <f t="shared" si="170"/>
        <v>NC</v>
      </c>
      <c r="BI146" s="69">
        <f t="shared" si="131"/>
        <v>4290000</v>
      </c>
      <c r="BJ146" s="69">
        <f t="shared" si="132"/>
        <v>-15511.720440556885</v>
      </c>
      <c r="BK146" s="69">
        <f t="shared" si="133"/>
        <v>-9187.7204405568846</v>
      </c>
      <c r="BL146" s="23" t="str">
        <f t="shared" si="134"/>
        <v>NO</v>
      </c>
      <c r="BM146" s="69">
        <f t="shared" si="171"/>
        <v>1431473.5580058994</v>
      </c>
      <c r="BN146" s="69">
        <f t="shared" si="172"/>
        <v>-27187.720440556885</v>
      </c>
      <c r="BO146" s="69">
        <f t="shared" si="173"/>
        <v>-3187.7204405568846</v>
      </c>
      <c r="BP146" s="69">
        <f t="shared" si="174"/>
        <v>-3187.7204405568846</v>
      </c>
      <c r="BQ146" s="69">
        <f t="shared" si="175"/>
        <v>-9187.7204405568846</v>
      </c>
      <c r="CI146" s="23" t="str">
        <f t="shared" si="176"/>
        <v>W227</v>
      </c>
      <c r="CJ146" s="23" t="str">
        <f t="shared" si="180"/>
        <v>LT</v>
      </c>
      <c r="CK146" s="69">
        <f>G146</f>
        <v>10800.3</v>
      </c>
      <c r="CL146" s="69">
        <f t="shared" si="177"/>
        <v>10800.3</v>
      </c>
      <c r="CM146" s="69">
        <f t="shared" si="178"/>
        <v>10800.3</v>
      </c>
    </row>
    <row r="147" spans="1:91" x14ac:dyDescent="0.25">
      <c r="A147" t="s">
        <v>288</v>
      </c>
      <c r="B147" t="s">
        <v>285</v>
      </c>
      <c r="C147" t="s">
        <v>116</v>
      </c>
      <c r="D147">
        <v>2</v>
      </c>
      <c r="E147">
        <v>1350</v>
      </c>
      <c r="F147">
        <f t="shared" si="135"/>
        <v>0.97299999999999998</v>
      </c>
      <c r="G147" s="61">
        <f t="shared" si="130"/>
        <v>15762.6</v>
      </c>
      <c r="H147">
        <v>224</v>
      </c>
      <c r="I147" s="62">
        <v>0.4849</v>
      </c>
      <c r="J147">
        <v>119</v>
      </c>
      <c r="K147">
        <v>360</v>
      </c>
      <c r="L147">
        <f t="shared" si="127"/>
        <v>241</v>
      </c>
      <c r="M147">
        <f t="shared" si="128"/>
        <v>105</v>
      </c>
      <c r="N147" s="63">
        <f t="shared" si="129"/>
        <v>0.44854771784232361</v>
      </c>
      <c r="O147" s="62">
        <v>0.4849</v>
      </c>
      <c r="P147" s="64">
        <v>100</v>
      </c>
      <c r="Q147" s="65">
        <f t="shared" si="136"/>
        <v>3.6929460580912871E-2</v>
      </c>
      <c r="R147" s="65">
        <f t="shared" si="137"/>
        <v>0.82137402489626554</v>
      </c>
      <c r="S147" s="64">
        <f t="shared" si="138"/>
        <v>29980.151908713691</v>
      </c>
      <c r="T147" s="66">
        <f t="shared" si="139"/>
        <v>20986.106336099583</v>
      </c>
      <c r="U147" s="61">
        <f t="shared" si="140"/>
        <v>119</v>
      </c>
      <c r="V147" s="64">
        <f t="shared" si="141"/>
        <v>301.25</v>
      </c>
      <c r="W147" s="64">
        <f t="shared" si="142"/>
        <v>88.875</v>
      </c>
      <c r="X147">
        <f t="shared" si="143"/>
        <v>-190.32726813242357</v>
      </c>
      <c r="Y147" s="64">
        <f t="shared" si="144"/>
        <v>206.32987427343951</v>
      </c>
      <c r="Z147" s="64">
        <f t="shared" si="145"/>
        <v>206.32987427343951</v>
      </c>
      <c r="AA147" s="65">
        <f t="shared" si="146"/>
        <v>0.38989169883299424</v>
      </c>
      <c r="AB147" s="65">
        <f t="shared" si="147"/>
        <v>0.54203970954356839</v>
      </c>
      <c r="AC147" s="64">
        <f t="shared" si="148"/>
        <v>40821.229569287687</v>
      </c>
      <c r="AD147" s="66">
        <f t="shared" si="149"/>
        <v>28574.860698501379</v>
      </c>
      <c r="AE147" s="64">
        <f t="shared" si="150"/>
        <v>15762.6</v>
      </c>
      <c r="AF147" s="64">
        <f t="shared" si="151"/>
        <v>12812.260698501379</v>
      </c>
      <c r="AH147" s="67">
        <f t="shared" si="152"/>
        <v>6594.816466113416</v>
      </c>
      <c r="AI147" s="67">
        <f t="shared" si="153"/>
        <v>-40194.816466113414</v>
      </c>
      <c r="AJ147" s="67">
        <f t="shared" si="154"/>
        <v>-16194.816466113416</v>
      </c>
      <c r="AK147" s="68">
        <f t="shared" si="155"/>
        <v>-16194.816466113416</v>
      </c>
      <c r="AL147" s="68">
        <f t="shared" si="156"/>
        <v>-22194.816466113414</v>
      </c>
      <c r="AM147" s="69">
        <f t="shared" si="157"/>
        <v>-27382.555767612037</v>
      </c>
      <c r="AN147" s="69">
        <f t="shared" si="158"/>
        <v>-3382.555767612037</v>
      </c>
      <c r="AO147" s="69">
        <f t="shared" si="159"/>
        <v>-3382.555767612037</v>
      </c>
      <c r="AP147" s="69">
        <f t="shared" si="160"/>
        <v>-9382.5557676120352</v>
      </c>
      <c r="AR147" s="23">
        <f t="shared" si="161"/>
        <v>144</v>
      </c>
      <c r="AS147" s="23" t="str">
        <f t="shared" si="162"/>
        <v>W228</v>
      </c>
      <c r="AT147" s="69">
        <f t="shared" si="179"/>
        <v>-11619.955767612035</v>
      </c>
      <c r="AU147" s="69">
        <f t="shared" si="163"/>
        <v>-9382.5557676120352</v>
      </c>
      <c r="AV147" t="s">
        <v>445</v>
      </c>
      <c r="AW147" t="s">
        <v>446</v>
      </c>
      <c r="AX147" s="64">
        <f t="shared" si="164"/>
        <v>-27382.555767612037</v>
      </c>
      <c r="AY147" s="64">
        <f t="shared" si="165"/>
        <v>-3382.555767612037</v>
      </c>
      <c r="AZ147" s="64">
        <f t="shared" si="166"/>
        <v>-3382.555767612037</v>
      </c>
      <c r="BA147" s="64">
        <f t="shared" si="167"/>
        <v>-9382.5557676120352</v>
      </c>
      <c r="BE147" s="23">
        <v>144</v>
      </c>
      <c r="BF147" s="23" t="str">
        <f t="shared" si="168"/>
        <v>W228</v>
      </c>
      <c r="BG147" s="23" t="str">
        <f t="shared" si="169"/>
        <v>Richmond</v>
      </c>
      <c r="BH147" s="23" t="str">
        <f t="shared" si="170"/>
        <v>VA</v>
      </c>
      <c r="BI147" s="69">
        <f t="shared" si="131"/>
        <v>4320000</v>
      </c>
      <c r="BJ147" s="69">
        <f t="shared" si="132"/>
        <v>-11619.955767612035</v>
      </c>
      <c r="BK147" s="69">
        <f t="shared" si="133"/>
        <v>-9382.5557676120352</v>
      </c>
      <c r="BL147" s="23" t="str">
        <f t="shared" si="134"/>
        <v>NO</v>
      </c>
      <c r="BM147" s="69">
        <f t="shared" si="171"/>
        <v>1419853.6022382875</v>
      </c>
      <c r="BN147" s="69">
        <f t="shared" si="172"/>
        <v>-27382.555767612037</v>
      </c>
      <c r="BO147" s="69">
        <f t="shared" si="173"/>
        <v>-3382.555767612037</v>
      </c>
      <c r="BP147" s="69">
        <f t="shared" si="174"/>
        <v>-3382.555767612037</v>
      </c>
      <c r="BQ147" s="69">
        <f t="shared" si="175"/>
        <v>-9382.5557676120352</v>
      </c>
      <c r="CI147" s="23" t="str">
        <f t="shared" si="176"/>
        <v>W228</v>
      </c>
      <c r="CJ147" s="23" t="str">
        <f t="shared" si="180"/>
        <v>LT</v>
      </c>
      <c r="CK147" s="69">
        <f>G147</f>
        <v>15762.6</v>
      </c>
      <c r="CL147" s="69">
        <f t="shared" si="177"/>
        <v>15762.6</v>
      </c>
      <c r="CM147" s="69">
        <f t="shared" si="178"/>
        <v>15762.6</v>
      </c>
    </row>
    <row r="148" spans="1:91" x14ac:dyDescent="0.25">
      <c r="A148" t="s">
        <v>289</v>
      </c>
      <c r="B148" t="s">
        <v>290</v>
      </c>
      <c r="C148" t="s">
        <v>107</v>
      </c>
      <c r="D148">
        <v>1</v>
      </c>
      <c r="E148">
        <v>900</v>
      </c>
      <c r="F148">
        <f t="shared" si="135"/>
        <v>0.97299999999999998</v>
      </c>
      <c r="G148" s="61">
        <f t="shared" si="130"/>
        <v>10508.4</v>
      </c>
      <c r="H148">
        <v>139</v>
      </c>
      <c r="I148" s="62">
        <v>0.55069999999999997</v>
      </c>
      <c r="J148">
        <v>89</v>
      </c>
      <c r="K148">
        <v>177</v>
      </c>
      <c r="L148">
        <f t="shared" si="127"/>
        <v>88</v>
      </c>
      <c r="M148">
        <f t="shared" si="128"/>
        <v>50</v>
      </c>
      <c r="N148" s="63">
        <f t="shared" si="129"/>
        <v>0.55454545454545456</v>
      </c>
      <c r="O148" s="62">
        <v>0.55069999999999997</v>
      </c>
      <c r="P148" s="64">
        <v>100</v>
      </c>
      <c r="Q148" s="65">
        <f t="shared" si="136"/>
        <v>0.2</v>
      </c>
      <c r="R148" s="65">
        <f t="shared" si="137"/>
        <v>0.69232000000000005</v>
      </c>
      <c r="S148" s="64">
        <f t="shared" si="138"/>
        <v>25269.68</v>
      </c>
      <c r="T148" s="66">
        <f t="shared" si="139"/>
        <v>17688.775999999998</v>
      </c>
      <c r="U148" s="61">
        <f t="shared" si="140"/>
        <v>89</v>
      </c>
      <c r="V148" s="64">
        <f t="shared" si="141"/>
        <v>110</v>
      </c>
      <c r="W148" s="64">
        <f t="shared" si="142"/>
        <v>78</v>
      </c>
      <c r="X148">
        <f t="shared" si="143"/>
        <v>-69.497093757897403</v>
      </c>
      <c r="Y148" s="64">
        <f t="shared" si="144"/>
        <v>98.114227950467537</v>
      </c>
      <c r="Z148" s="64">
        <f t="shared" si="145"/>
        <v>98.114227950467537</v>
      </c>
      <c r="AA148" s="65">
        <f t="shared" si="146"/>
        <v>0.18285661773152306</v>
      </c>
      <c r="AB148" s="65">
        <f t="shared" si="147"/>
        <v>0.7058872727272727</v>
      </c>
      <c r="AC148" s="64">
        <f t="shared" si="148"/>
        <v>25279.01844604958</v>
      </c>
      <c r="AD148" s="66">
        <f t="shared" si="149"/>
        <v>17695.312912234705</v>
      </c>
      <c r="AE148" s="64">
        <f t="shared" si="150"/>
        <v>10508.4</v>
      </c>
      <c r="AF148" s="64">
        <f t="shared" si="151"/>
        <v>7186.9129122347058</v>
      </c>
      <c r="AH148" s="67">
        <f t="shared" si="152"/>
        <v>8588.2951515151526</v>
      </c>
      <c r="AI148" s="67">
        <f t="shared" si="153"/>
        <v>-42188.295151515151</v>
      </c>
      <c r="AJ148" s="67">
        <f t="shared" si="154"/>
        <v>-18188.295151515151</v>
      </c>
      <c r="AK148" s="68">
        <f t="shared" si="155"/>
        <v>-18188.295151515151</v>
      </c>
      <c r="AL148" s="68">
        <f t="shared" si="156"/>
        <v>-24188.295151515151</v>
      </c>
      <c r="AM148" s="69">
        <f t="shared" si="157"/>
        <v>-35001.382239280443</v>
      </c>
      <c r="AN148" s="69">
        <f t="shared" si="158"/>
        <v>-11001.382239280445</v>
      </c>
      <c r="AO148" s="69">
        <f t="shared" si="159"/>
        <v>-11001.382239280445</v>
      </c>
      <c r="AP148" s="69">
        <f t="shared" si="160"/>
        <v>-17001.382239280443</v>
      </c>
      <c r="AR148" s="23">
        <f t="shared" si="161"/>
        <v>204</v>
      </c>
      <c r="AS148" s="23" t="str">
        <f t="shared" si="162"/>
        <v>W229</v>
      </c>
      <c r="AT148" s="69">
        <f t="shared" si="179"/>
        <v>-24492.982239280445</v>
      </c>
      <c r="AU148" s="69">
        <f t="shared" si="163"/>
        <v>-17001.382239280443</v>
      </c>
      <c r="AV148" t="s">
        <v>445</v>
      </c>
      <c r="AW148" t="s">
        <v>446</v>
      </c>
      <c r="AX148" s="64">
        <f t="shared" si="164"/>
        <v>-35001.382239280443</v>
      </c>
      <c r="AY148" s="64">
        <f t="shared" si="165"/>
        <v>-11001.382239280445</v>
      </c>
      <c r="AZ148" s="64">
        <f t="shared" si="166"/>
        <v>-11001.382239280445</v>
      </c>
      <c r="BA148" s="64">
        <f t="shared" si="167"/>
        <v>-17001.382239280443</v>
      </c>
      <c r="BE148" s="23">
        <v>145</v>
      </c>
      <c r="BF148" s="23" t="str">
        <f t="shared" si="168"/>
        <v>W15</v>
      </c>
      <c r="BG148" s="23" t="str">
        <f t="shared" si="169"/>
        <v>Chapel Hill</v>
      </c>
      <c r="BH148" s="23" t="str">
        <f t="shared" si="170"/>
        <v>NC</v>
      </c>
      <c r="BI148" s="69">
        <f t="shared" si="131"/>
        <v>4350000</v>
      </c>
      <c r="BJ148" s="69">
        <f t="shared" si="132"/>
        <v>-17017.435217433034</v>
      </c>
      <c r="BK148" s="69">
        <f t="shared" si="133"/>
        <v>-9525.8352174330375</v>
      </c>
      <c r="BL148" s="23" t="str">
        <f t="shared" si="134"/>
        <v>NO</v>
      </c>
      <c r="BM148" s="69">
        <f t="shared" si="171"/>
        <v>1402836.1670208543</v>
      </c>
      <c r="BN148" s="69">
        <f t="shared" si="172"/>
        <v>-27525.835217433036</v>
      </c>
      <c r="BO148" s="69">
        <f t="shared" si="173"/>
        <v>-3525.8352174330375</v>
      </c>
      <c r="BP148" s="69">
        <f t="shared" si="174"/>
        <v>-3525.8352174330375</v>
      </c>
      <c r="BQ148" s="69">
        <f t="shared" si="175"/>
        <v>-9525.8352174330375</v>
      </c>
      <c r="CI148" s="23" t="str">
        <f t="shared" si="176"/>
        <v>W229</v>
      </c>
      <c r="CJ148" s="23" t="str">
        <f t="shared" si="180"/>
        <v>LT</v>
      </c>
      <c r="CK148" s="69">
        <f>G148</f>
        <v>10508.4</v>
      </c>
      <c r="CL148" s="69">
        <f t="shared" si="177"/>
        <v>10508.4</v>
      </c>
      <c r="CM148" s="69">
        <f t="shared" si="178"/>
        <v>10508.4</v>
      </c>
    </row>
    <row r="149" spans="1:91" x14ac:dyDescent="0.25">
      <c r="A149" t="s">
        <v>291</v>
      </c>
      <c r="B149" t="s">
        <v>264</v>
      </c>
      <c r="C149" t="s">
        <v>116</v>
      </c>
      <c r="D149">
        <v>2</v>
      </c>
      <c r="E149">
        <v>3200</v>
      </c>
      <c r="F149">
        <f t="shared" si="135"/>
        <v>0.97299999999999998</v>
      </c>
      <c r="G149" s="61">
        <f t="shared" si="130"/>
        <v>37363.199999999997</v>
      </c>
      <c r="H149">
        <v>325</v>
      </c>
      <c r="I149" s="62">
        <v>0.81640000000000001</v>
      </c>
      <c r="J149">
        <v>195</v>
      </c>
      <c r="K149">
        <v>844</v>
      </c>
      <c r="L149">
        <f t="shared" si="127"/>
        <v>649</v>
      </c>
      <c r="M149">
        <f t="shared" si="128"/>
        <v>130</v>
      </c>
      <c r="N149" s="63">
        <f t="shared" si="129"/>
        <v>0.26024653312788903</v>
      </c>
      <c r="O149" s="62">
        <v>0.81640000000000001</v>
      </c>
      <c r="P149" s="64">
        <v>100</v>
      </c>
      <c r="Q149" s="65">
        <f t="shared" si="136"/>
        <v>-1.7103235747303533E-2</v>
      </c>
      <c r="R149" s="65">
        <f t="shared" si="137"/>
        <v>0.86413550077041601</v>
      </c>
      <c r="S149" s="64">
        <f t="shared" si="138"/>
        <v>31540.945778120185</v>
      </c>
      <c r="T149" s="66">
        <f t="shared" si="139"/>
        <v>22078.66204468413</v>
      </c>
      <c r="U149" s="61">
        <f t="shared" si="140"/>
        <v>195</v>
      </c>
      <c r="V149" s="64">
        <f t="shared" si="141"/>
        <v>811.25</v>
      </c>
      <c r="W149" s="64">
        <f t="shared" si="142"/>
        <v>113.875</v>
      </c>
      <c r="X149">
        <f t="shared" si="143"/>
        <v>-512.54106646449327</v>
      </c>
      <c r="Y149" s="64">
        <f t="shared" si="144"/>
        <v>492.90493113469802</v>
      </c>
      <c r="Z149" s="64">
        <f t="shared" si="145"/>
        <v>492.90493113469802</v>
      </c>
      <c r="AA149" s="65">
        <f t="shared" si="146"/>
        <v>0.46721717243106076</v>
      </c>
      <c r="AB149" s="65">
        <f t="shared" si="147"/>
        <v>0.48084432973805852</v>
      </c>
      <c r="AC149" s="64">
        <f t="shared" si="148"/>
        <v>86508.847551157436</v>
      </c>
      <c r="AD149" s="66">
        <f t="shared" si="149"/>
        <v>60556.193285810201</v>
      </c>
      <c r="AE149" s="64">
        <f t="shared" si="150"/>
        <v>37363.199999999997</v>
      </c>
      <c r="AF149" s="64">
        <f t="shared" si="151"/>
        <v>23192.993285810204</v>
      </c>
      <c r="AH149" s="67">
        <f t="shared" si="152"/>
        <v>5850.2726784797123</v>
      </c>
      <c r="AI149" s="67">
        <f t="shared" si="153"/>
        <v>-39450.272678479712</v>
      </c>
      <c r="AJ149" s="67">
        <f t="shared" si="154"/>
        <v>-15450.272678479712</v>
      </c>
      <c r="AK149" s="68">
        <f t="shared" si="155"/>
        <v>-15450.272678479712</v>
      </c>
      <c r="AL149" s="68">
        <f t="shared" si="156"/>
        <v>-21450.272678479712</v>
      </c>
      <c r="AM149" s="69">
        <f t="shared" si="157"/>
        <v>-16257.279392669509</v>
      </c>
      <c r="AN149" s="69">
        <f t="shared" si="158"/>
        <v>7742.7206073304915</v>
      </c>
      <c r="AO149" s="69">
        <f t="shared" si="159"/>
        <v>7742.7206073304915</v>
      </c>
      <c r="AP149" s="69">
        <f t="shared" si="160"/>
        <v>1742.7206073304915</v>
      </c>
      <c r="AR149" s="23">
        <f t="shared" si="161"/>
        <v>65</v>
      </c>
      <c r="AS149" s="23" t="str">
        <f t="shared" si="162"/>
        <v>W23</v>
      </c>
      <c r="AT149" s="69">
        <f t="shared" si="179"/>
        <v>21105.920607330489</v>
      </c>
      <c r="AU149" s="69">
        <f t="shared" si="163"/>
        <v>1742.7206073304915</v>
      </c>
      <c r="AV149" t="s">
        <v>440</v>
      </c>
      <c r="AW149" t="s">
        <v>441</v>
      </c>
      <c r="AX149" s="64">
        <f t="shared" si="164"/>
        <v>-16257.279392669509</v>
      </c>
      <c r="AY149" s="64">
        <f t="shared" si="165"/>
        <v>7742.7206073304915</v>
      </c>
      <c r="AZ149" s="64">
        <f t="shared" si="166"/>
        <v>7742.7206073304915</v>
      </c>
      <c r="BA149" s="64">
        <f t="shared" si="167"/>
        <v>1742.7206073304915</v>
      </c>
      <c r="BE149" s="23">
        <v>146</v>
      </c>
      <c r="BF149" s="23" t="str">
        <f t="shared" si="168"/>
        <v>W140</v>
      </c>
      <c r="BG149" s="23" t="str">
        <f t="shared" si="169"/>
        <v>Denver</v>
      </c>
      <c r="BH149" s="23" t="str">
        <f t="shared" si="170"/>
        <v>CO</v>
      </c>
      <c r="BI149" s="69">
        <f t="shared" si="131"/>
        <v>4380000</v>
      </c>
      <c r="BJ149" s="69">
        <f t="shared" si="132"/>
        <v>-6878.0155333452276</v>
      </c>
      <c r="BK149" s="69">
        <f t="shared" si="133"/>
        <v>-9894.8155333452269</v>
      </c>
      <c r="BL149" s="23" t="str">
        <f t="shared" si="134"/>
        <v>NO</v>
      </c>
      <c r="BM149" s="69">
        <f t="shared" si="171"/>
        <v>1395958.151487509</v>
      </c>
      <c r="BN149" s="69">
        <f t="shared" si="172"/>
        <v>-27894.815533345227</v>
      </c>
      <c r="BO149" s="69">
        <f t="shared" si="173"/>
        <v>-3894.8155333452269</v>
      </c>
      <c r="BP149" s="69">
        <f t="shared" si="174"/>
        <v>-3894.8155333452269</v>
      </c>
      <c r="BQ149" s="69">
        <f t="shared" si="175"/>
        <v>-9894.8155333452269</v>
      </c>
      <c r="CI149" s="23" t="str">
        <f t="shared" si="176"/>
        <v>W23</v>
      </c>
      <c r="CJ149" s="23" t="str">
        <f t="shared" si="180"/>
        <v>LT</v>
      </c>
      <c r="CK149" s="69">
        <f>G149</f>
        <v>37363.199999999997</v>
      </c>
      <c r="CL149" s="69">
        <f t="shared" si="177"/>
        <v>37363.199999999997</v>
      </c>
      <c r="CM149" s="69">
        <f t="shared" si="178"/>
        <v>37363.199999999997</v>
      </c>
    </row>
    <row r="150" spans="1:91" x14ac:dyDescent="0.25">
      <c r="A150" t="s">
        <v>292</v>
      </c>
      <c r="B150" t="s">
        <v>290</v>
      </c>
      <c r="C150" t="s">
        <v>107</v>
      </c>
      <c r="D150">
        <v>2</v>
      </c>
      <c r="E150">
        <v>1325</v>
      </c>
      <c r="F150">
        <f t="shared" si="135"/>
        <v>0.97299999999999998</v>
      </c>
      <c r="G150" s="61">
        <f t="shared" si="130"/>
        <v>15470.699999999999</v>
      </c>
      <c r="H150">
        <v>283</v>
      </c>
      <c r="I150" s="62">
        <v>0.29320000000000002</v>
      </c>
      <c r="J150">
        <v>161</v>
      </c>
      <c r="K150">
        <v>319</v>
      </c>
      <c r="L150">
        <f t="shared" si="127"/>
        <v>158</v>
      </c>
      <c r="M150">
        <f t="shared" si="128"/>
        <v>122</v>
      </c>
      <c r="N150" s="63">
        <f t="shared" si="129"/>
        <v>0.71772151898734182</v>
      </c>
      <c r="O150" s="62">
        <v>0.29320000000000002</v>
      </c>
      <c r="P150" s="64">
        <v>100</v>
      </c>
      <c r="Q150" s="65">
        <f t="shared" si="136"/>
        <v>-0.20886075949367092</v>
      </c>
      <c r="R150" s="65">
        <f t="shared" si="137"/>
        <v>1.0158924050632911</v>
      </c>
      <c r="S150" s="64">
        <f t="shared" si="138"/>
        <v>37080.072784810131</v>
      </c>
      <c r="T150" s="66">
        <f t="shared" si="139"/>
        <v>25956.050949367091</v>
      </c>
      <c r="U150" s="61">
        <f t="shared" si="140"/>
        <v>161</v>
      </c>
      <c r="V150" s="64">
        <f t="shared" si="141"/>
        <v>197.5</v>
      </c>
      <c r="W150" s="64">
        <f t="shared" si="142"/>
        <v>141.25</v>
      </c>
      <c r="X150">
        <f t="shared" si="143"/>
        <v>-124.7788728834976</v>
      </c>
      <c r="Y150" s="64">
        <f t="shared" si="144"/>
        <v>176.76190927470307</v>
      </c>
      <c r="Z150" s="64">
        <f t="shared" si="145"/>
        <v>176.76190927470307</v>
      </c>
      <c r="AA150" s="65">
        <f t="shared" si="146"/>
        <v>0.17980713556811681</v>
      </c>
      <c r="AB150" s="65">
        <f t="shared" si="147"/>
        <v>0.70830063291139234</v>
      </c>
      <c r="AC150" s="64">
        <f t="shared" si="148"/>
        <v>45698.208858072881</v>
      </c>
      <c r="AD150" s="66">
        <f t="shared" si="149"/>
        <v>31988.746200651014</v>
      </c>
      <c r="AE150" s="64">
        <f t="shared" si="150"/>
        <v>15470.699999999999</v>
      </c>
      <c r="AF150" s="64">
        <f t="shared" si="151"/>
        <v>16518.046200651013</v>
      </c>
      <c r="AH150" s="67">
        <f t="shared" si="152"/>
        <v>8617.6577004219416</v>
      </c>
      <c r="AI150" s="67">
        <f t="shared" si="153"/>
        <v>-42217.657700421943</v>
      </c>
      <c r="AJ150" s="67">
        <f t="shared" si="154"/>
        <v>-18217.657700421943</v>
      </c>
      <c r="AK150" s="68">
        <f t="shared" si="155"/>
        <v>-18217.657700421943</v>
      </c>
      <c r="AL150" s="68">
        <f t="shared" si="156"/>
        <v>-24217.657700421943</v>
      </c>
      <c r="AM150" s="69">
        <f t="shared" si="157"/>
        <v>-25699.61149977093</v>
      </c>
      <c r="AN150" s="69">
        <f t="shared" si="158"/>
        <v>-1699.6114997709301</v>
      </c>
      <c r="AO150" s="69">
        <f t="shared" si="159"/>
        <v>-1699.6114997709301</v>
      </c>
      <c r="AP150" s="69">
        <f t="shared" si="160"/>
        <v>-7699.6114997709301</v>
      </c>
      <c r="AR150" s="23">
        <f t="shared" si="161"/>
        <v>129</v>
      </c>
      <c r="AS150" s="23" t="str">
        <f t="shared" si="162"/>
        <v>W230</v>
      </c>
      <c r="AT150" s="69">
        <f t="shared" si="179"/>
        <v>-10228.911499770929</v>
      </c>
      <c r="AU150" s="69">
        <f t="shared" si="163"/>
        <v>-7699.6114997709301</v>
      </c>
      <c r="AV150" t="s">
        <v>445</v>
      </c>
      <c r="AW150" t="s">
        <v>446</v>
      </c>
      <c r="AX150" s="64">
        <f t="shared" si="164"/>
        <v>-25699.61149977093</v>
      </c>
      <c r="AY150" s="64">
        <f t="shared" si="165"/>
        <v>-1699.6114997709301</v>
      </c>
      <c r="AZ150" s="64">
        <f t="shared" si="166"/>
        <v>-1699.6114997709301</v>
      </c>
      <c r="BA150" s="64">
        <f t="shared" si="167"/>
        <v>-7699.6114997709301</v>
      </c>
      <c r="BE150" s="23">
        <v>147</v>
      </c>
      <c r="BF150" s="23" t="str">
        <f t="shared" si="168"/>
        <v>W73</v>
      </c>
      <c r="BG150" s="23" t="str">
        <f t="shared" si="169"/>
        <v>Palo Alto</v>
      </c>
      <c r="BH150" s="23" t="str">
        <f t="shared" si="170"/>
        <v>CA</v>
      </c>
      <c r="BI150" s="69">
        <f t="shared" si="131"/>
        <v>4410000</v>
      </c>
      <c r="BJ150" s="69">
        <f t="shared" si="132"/>
        <v>10540.040596025559</v>
      </c>
      <c r="BK150" s="69">
        <f t="shared" si="133"/>
        <v>-9990.7594039744363</v>
      </c>
      <c r="BL150" s="23" t="str">
        <f t="shared" si="134"/>
        <v>NO</v>
      </c>
      <c r="BM150" s="69">
        <f t="shared" si="171"/>
        <v>1406498.1920835346</v>
      </c>
      <c r="BN150" s="69">
        <f t="shared" si="172"/>
        <v>-27990.759403974436</v>
      </c>
      <c r="BO150" s="69">
        <f t="shared" si="173"/>
        <v>-3990.7594039744363</v>
      </c>
      <c r="BP150" s="69">
        <f t="shared" si="174"/>
        <v>-3990.7594039744363</v>
      </c>
      <c r="BQ150" s="69">
        <f t="shared" si="175"/>
        <v>-9990.7594039744363</v>
      </c>
      <c r="CI150" s="23" t="str">
        <f t="shared" si="176"/>
        <v>W230</v>
      </c>
      <c r="CJ150" s="23" t="str">
        <f t="shared" si="180"/>
        <v>LT</v>
      </c>
      <c r="CK150" s="69">
        <f>G150</f>
        <v>15470.699999999999</v>
      </c>
      <c r="CL150" s="69">
        <f t="shared" si="177"/>
        <v>15470.699999999999</v>
      </c>
      <c r="CM150" s="69">
        <f t="shared" si="178"/>
        <v>15470.699999999999</v>
      </c>
    </row>
    <row r="151" spans="1:91" x14ac:dyDescent="0.25">
      <c r="A151" t="s">
        <v>293</v>
      </c>
      <c r="B151" t="s">
        <v>290</v>
      </c>
      <c r="C151" t="s">
        <v>116</v>
      </c>
      <c r="D151">
        <v>1</v>
      </c>
      <c r="E151">
        <v>975</v>
      </c>
      <c r="F151">
        <f t="shared" si="135"/>
        <v>0.97299999999999998</v>
      </c>
      <c r="G151" s="61">
        <f t="shared" si="130"/>
        <v>11384.1</v>
      </c>
      <c r="H151">
        <v>192</v>
      </c>
      <c r="I151" s="62">
        <v>0.50139999999999996</v>
      </c>
      <c r="J151">
        <v>145</v>
      </c>
      <c r="K151">
        <v>300</v>
      </c>
      <c r="L151">
        <f t="shared" si="127"/>
        <v>155</v>
      </c>
      <c r="M151">
        <f t="shared" si="128"/>
        <v>47</v>
      </c>
      <c r="N151" s="63">
        <f t="shared" si="129"/>
        <v>0.34258064516129033</v>
      </c>
      <c r="O151" s="62">
        <v>0.50139999999999996</v>
      </c>
      <c r="P151" s="64">
        <v>100</v>
      </c>
      <c r="Q151" s="65">
        <f t="shared" si="136"/>
        <v>-0.13225806451612904</v>
      </c>
      <c r="R151" s="65">
        <f t="shared" si="137"/>
        <v>0.95526903225806459</v>
      </c>
      <c r="S151" s="64">
        <f t="shared" si="138"/>
        <v>34867.319677419357</v>
      </c>
      <c r="T151" s="66">
        <f t="shared" si="139"/>
        <v>24407.123774193547</v>
      </c>
      <c r="U151" s="61">
        <f t="shared" si="140"/>
        <v>145</v>
      </c>
      <c r="V151" s="64">
        <f t="shared" si="141"/>
        <v>193.75</v>
      </c>
      <c r="W151" s="64">
        <f t="shared" si="142"/>
        <v>125.625</v>
      </c>
      <c r="X151">
        <f t="shared" si="143"/>
        <v>-122.40965377811473</v>
      </c>
      <c r="Y151" s="64">
        <f t="shared" si="144"/>
        <v>166.9341515036644</v>
      </c>
      <c r="Z151" s="64">
        <f t="shared" si="145"/>
        <v>166.9341515036644</v>
      </c>
      <c r="AA151" s="65">
        <f t="shared" si="146"/>
        <v>0.21320852388988076</v>
      </c>
      <c r="AB151" s="65">
        <f t="shared" si="147"/>
        <v>0.68186677419354835</v>
      </c>
      <c r="AC151" s="64">
        <f t="shared" si="148"/>
        <v>41546.800756817363</v>
      </c>
      <c r="AD151" s="66">
        <f t="shared" si="149"/>
        <v>29082.760529772153</v>
      </c>
      <c r="AE151" s="64">
        <f t="shared" si="150"/>
        <v>11384.1</v>
      </c>
      <c r="AF151" s="64">
        <f t="shared" si="151"/>
        <v>17698.660529772154</v>
      </c>
      <c r="AH151" s="67">
        <f t="shared" si="152"/>
        <v>8296.0457526881728</v>
      </c>
      <c r="AI151" s="67">
        <f t="shared" si="153"/>
        <v>-41896.045752688173</v>
      </c>
      <c r="AJ151" s="67">
        <f t="shared" si="154"/>
        <v>-17896.045752688173</v>
      </c>
      <c r="AK151" s="68">
        <f t="shared" si="155"/>
        <v>-17896.045752688173</v>
      </c>
      <c r="AL151" s="68">
        <f t="shared" si="156"/>
        <v>-23896.045752688173</v>
      </c>
      <c r="AM151" s="69">
        <f t="shared" si="157"/>
        <v>-24197.385222916018</v>
      </c>
      <c r="AN151" s="69">
        <f t="shared" si="158"/>
        <v>-197.38522291601839</v>
      </c>
      <c r="AO151" s="69">
        <f t="shared" si="159"/>
        <v>-197.38522291601839</v>
      </c>
      <c r="AP151" s="69">
        <f t="shared" si="160"/>
        <v>-6197.3852229160184</v>
      </c>
      <c r="AR151" s="23">
        <f t="shared" si="161"/>
        <v>118</v>
      </c>
      <c r="AS151" s="23" t="str">
        <f t="shared" si="162"/>
        <v>W231</v>
      </c>
      <c r="AT151" s="69">
        <f t="shared" si="179"/>
        <v>-12813.28522291602</v>
      </c>
      <c r="AU151" s="69">
        <f t="shared" si="163"/>
        <v>-6197.3852229160184</v>
      </c>
      <c r="AV151" t="s">
        <v>445</v>
      </c>
      <c r="AW151" t="s">
        <v>446</v>
      </c>
      <c r="AX151" s="64">
        <f t="shared" si="164"/>
        <v>-24197.385222916018</v>
      </c>
      <c r="AY151" s="64">
        <f t="shared" si="165"/>
        <v>-197.38522291601839</v>
      </c>
      <c r="AZ151" s="64">
        <f t="shared" si="166"/>
        <v>-197.38522291601839</v>
      </c>
      <c r="BA151" s="64">
        <f t="shared" si="167"/>
        <v>-6197.3852229160184</v>
      </c>
      <c r="BE151" s="23">
        <v>148</v>
      </c>
      <c r="BF151" s="23" t="str">
        <f t="shared" si="168"/>
        <v>W244</v>
      </c>
      <c r="BG151" s="23" t="str">
        <f t="shared" si="169"/>
        <v>Charleston</v>
      </c>
      <c r="BH151" s="23" t="str">
        <f t="shared" si="170"/>
        <v>SC</v>
      </c>
      <c r="BI151" s="69">
        <f t="shared" si="131"/>
        <v>4440000</v>
      </c>
      <c r="BJ151" s="69">
        <f t="shared" si="132"/>
        <v>-3051.0742629763117</v>
      </c>
      <c r="BK151" s="69">
        <f t="shared" si="133"/>
        <v>-10154.474262976313</v>
      </c>
      <c r="BL151" s="23" t="str">
        <f t="shared" si="134"/>
        <v>NO</v>
      </c>
      <c r="BM151" s="69">
        <f t="shared" si="171"/>
        <v>1403447.1178205581</v>
      </c>
      <c r="BN151" s="69">
        <f t="shared" si="172"/>
        <v>-28154.47426297631</v>
      </c>
      <c r="BO151" s="69">
        <f t="shared" si="173"/>
        <v>-4154.4742629763132</v>
      </c>
      <c r="BP151" s="69">
        <f t="shared" si="174"/>
        <v>-4154.4742629763132</v>
      </c>
      <c r="BQ151" s="69">
        <f t="shared" si="175"/>
        <v>-10154.474262976313</v>
      </c>
      <c r="CI151" s="23" t="str">
        <f t="shared" si="176"/>
        <v>W231</v>
      </c>
      <c r="CJ151" s="23" t="str">
        <f t="shared" si="180"/>
        <v>LT</v>
      </c>
      <c r="CK151" s="69">
        <f>G151</f>
        <v>11384.1</v>
      </c>
      <c r="CL151" s="69">
        <f t="shared" si="177"/>
        <v>11384.1</v>
      </c>
      <c r="CM151" s="69">
        <f t="shared" si="178"/>
        <v>11384.1</v>
      </c>
    </row>
    <row r="152" spans="1:91" x14ac:dyDescent="0.25">
      <c r="A152" t="s">
        <v>294</v>
      </c>
      <c r="B152" t="s">
        <v>290</v>
      </c>
      <c r="C152" t="s">
        <v>116</v>
      </c>
      <c r="D152">
        <v>2</v>
      </c>
      <c r="E152">
        <v>1550</v>
      </c>
      <c r="F152">
        <f t="shared" si="135"/>
        <v>0.97299999999999998</v>
      </c>
      <c r="G152" s="61">
        <f t="shared" si="130"/>
        <v>18097.8</v>
      </c>
      <c r="H152">
        <v>307</v>
      </c>
      <c r="I152" s="62">
        <v>0.3014</v>
      </c>
      <c r="J152">
        <v>185</v>
      </c>
      <c r="K152">
        <v>376</v>
      </c>
      <c r="L152">
        <f t="shared" si="127"/>
        <v>191</v>
      </c>
      <c r="M152">
        <f t="shared" si="128"/>
        <v>122</v>
      </c>
      <c r="N152" s="63">
        <f t="shared" si="129"/>
        <v>0.61099476439790579</v>
      </c>
      <c r="O152" s="62">
        <v>0.3014</v>
      </c>
      <c r="P152" s="64">
        <v>100</v>
      </c>
      <c r="Q152" s="65">
        <f t="shared" si="136"/>
        <v>-0.25602094240837692</v>
      </c>
      <c r="R152" s="65">
        <f t="shared" si="137"/>
        <v>1.0532149738219896</v>
      </c>
      <c r="S152" s="64">
        <f t="shared" si="138"/>
        <v>38442.346544502623</v>
      </c>
      <c r="T152" s="66">
        <f t="shared" si="139"/>
        <v>26909.642581151835</v>
      </c>
      <c r="U152" s="61">
        <f t="shared" si="140"/>
        <v>185</v>
      </c>
      <c r="V152" s="64">
        <f t="shared" si="141"/>
        <v>238.75</v>
      </c>
      <c r="W152" s="64">
        <f t="shared" si="142"/>
        <v>161.125</v>
      </c>
      <c r="X152">
        <f t="shared" si="143"/>
        <v>-150.84028304270913</v>
      </c>
      <c r="Y152" s="64">
        <f t="shared" si="144"/>
        <v>208.8672447561284</v>
      </c>
      <c r="Z152" s="64">
        <f t="shared" si="145"/>
        <v>208.8672447561284</v>
      </c>
      <c r="AA152" s="65">
        <f t="shared" si="146"/>
        <v>0.1999675173031556</v>
      </c>
      <c r="AB152" s="65">
        <f t="shared" si="147"/>
        <v>0.69234570680628271</v>
      </c>
      <c r="AC152" s="64">
        <f t="shared" si="148"/>
        <v>52782.044172767339</v>
      </c>
      <c r="AD152" s="66">
        <f t="shared" si="149"/>
        <v>36947.430920937135</v>
      </c>
      <c r="AE152" s="64">
        <f t="shared" si="150"/>
        <v>18097.8</v>
      </c>
      <c r="AF152" s="64">
        <f t="shared" si="151"/>
        <v>18849.630920937136</v>
      </c>
      <c r="AH152" s="67">
        <f t="shared" si="152"/>
        <v>8423.5394328097718</v>
      </c>
      <c r="AI152" s="67">
        <f t="shared" si="153"/>
        <v>-42023.539432809775</v>
      </c>
      <c r="AJ152" s="67">
        <f t="shared" si="154"/>
        <v>-18023.539432809772</v>
      </c>
      <c r="AK152" s="68">
        <f t="shared" si="155"/>
        <v>-18023.539432809772</v>
      </c>
      <c r="AL152" s="68">
        <f t="shared" si="156"/>
        <v>-24023.539432809772</v>
      </c>
      <c r="AM152" s="69">
        <f t="shared" si="157"/>
        <v>-23173.90851187264</v>
      </c>
      <c r="AN152" s="69">
        <f t="shared" si="158"/>
        <v>826.09148812736385</v>
      </c>
      <c r="AO152" s="69">
        <f t="shared" si="159"/>
        <v>826.09148812736385</v>
      </c>
      <c r="AP152" s="69">
        <f t="shared" si="160"/>
        <v>-5173.9085118726362</v>
      </c>
      <c r="AR152" s="23">
        <f t="shared" si="161"/>
        <v>107</v>
      </c>
      <c r="AS152" s="23" t="str">
        <f t="shared" si="162"/>
        <v>W232</v>
      </c>
      <c r="AT152" s="69">
        <f t="shared" si="179"/>
        <v>-5076.1085118726405</v>
      </c>
      <c r="AU152" s="69">
        <f t="shared" si="163"/>
        <v>-5173.9085118726362</v>
      </c>
      <c r="AV152" t="s">
        <v>445</v>
      </c>
      <c r="AW152" t="s">
        <v>446</v>
      </c>
      <c r="AX152" s="64">
        <f t="shared" si="164"/>
        <v>-23173.90851187264</v>
      </c>
      <c r="AY152" s="64">
        <f t="shared" si="165"/>
        <v>826.09148812736385</v>
      </c>
      <c r="AZ152" s="64">
        <f t="shared" si="166"/>
        <v>826.09148812736385</v>
      </c>
      <c r="BA152" s="64">
        <f t="shared" si="167"/>
        <v>-5173.9085118726362</v>
      </c>
      <c r="BE152" s="23">
        <v>149</v>
      </c>
      <c r="BF152" s="23" t="str">
        <f t="shared" si="168"/>
        <v>W36</v>
      </c>
      <c r="BG152" s="23" t="str">
        <f t="shared" si="169"/>
        <v>Chicago</v>
      </c>
      <c r="BH152" s="23" t="str">
        <f t="shared" si="170"/>
        <v>IL</v>
      </c>
      <c r="BI152" s="69">
        <f t="shared" si="131"/>
        <v>4470000</v>
      </c>
      <c r="BJ152" s="69">
        <f t="shared" si="132"/>
        <v>-8547.1901873262832</v>
      </c>
      <c r="BK152" s="69">
        <f t="shared" si="133"/>
        <v>-10396.390187326284</v>
      </c>
      <c r="BL152" s="23" t="str">
        <f t="shared" si="134"/>
        <v>NO</v>
      </c>
      <c r="BM152" s="69">
        <f t="shared" si="171"/>
        <v>1394899.927633232</v>
      </c>
      <c r="BN152" s="69">
        <f t="shared" si="172"/>
        <v>-28396.390187326284</v>
      </c>
      <c r="BO152" s="69">
        <f t="shared" si="173"/>
        <v>-4396.3901873262839</v>
      </c>
      <c r="BP152" s="69">
        <f t="shared" si="174"/>
        <v>-4396.3901873262839</v>
      </c>
      <c r="BQ152" s="69">
        <f t="shared" si="175"/>
        <v>-10396.390187326284</v>
      </c>
      <c r="CI152" s="23" t="str">
        <f t="shared" si="176"/>
        <v>W232</v>
      </c>
      <c r="CJ152" s="23" t="str">
        <f t="shared" si="180"/>
        <v>LT</v>
      </c>
      <c r="CK152" s="69">
        <f>G152</f>
        <v>18097.8</v>
      </c>
      <c r="CL152" s="69">
        <f t="shared" si="177"/>
        <v>18097.8</v>
      </c>
      <c r="CM152" s="69">
        <f t="shared" si="178"/>
        <v>18097.8</v>
      </c>
    </row>
    <row r="153" spans="1:91" x14ac:dyDescent="0.25">
      <c r="A153" t="s">
        <v>295</v>
      </c>
      <c r="B153" t="s">
        <v>296</v>
      </c>
      <c r="C153" t="s">
        <v>107</v>
      </c>
      <c r="D153">
        <v>1</v>
      </c>
      <c r="E153">
        <v>1165</v>
      </c>
      <c r="F153">
        <f t="shared" si="135"/>
        <v>0.97299999999999998</v>
      </c>
      <c r="G153" s="61">
        <f t="shared" si="130"/>
        <v>13602.539999999999</v>
      </c>
      <c r="H153">
        <v>180</v>
      </c>
      <c r="I153" s="62">
        <v>0.34250000000000003</v>
      </c>
      <c r="J153">
        <v>135</v>
      </c>
      <c r="K153">
        <v>220</v>
      </c>
      <c r="L153">
        <f t="shared" si="127"/>
        <v>85</v>
      </c>
      <c r="M153">
        <f t="shared" si="128"/>
        <v>45</v>
      </c>
      <c r="N153" s="63">
        <f t="shared" si="129"/>
        <v>0.52352941176470591</v>
      </c>
      <c r="O153" s="62">
        <v>0.34250000000000003</v>
      </c>
      <c r="P153" s="64">
        <v>100</v>
      </c>
      <c r="Q153" s="65">
        <f t="shared" si="136"/>
        <v>-0.22941176470588234</v>
      </c>
      <c r="R153" s="65">
        <f t="shared" si="137"/>
        <v>1.0321564705882353</v>
      </c>
      <c r="S153" s="64">
        <f t="shared" si="138"/>
        <v>37673.711176470591</v>
      </c>
      <c r="T153" s="66">
        <f t="shared" si="139"/>
        <v>26371.597823529413</v>
      </c>
      <c r="U153" s="61">
        <f t="shared" si="140"/>
        <v>135</v>
      </c>
      <c r="V153" s="64">
        <f t="shared" si="141"/>
        <v>106.25</v>
      </c>
      <c r="W153" s="64">
        <f t="shared" si="142"/>
        <v>124.375</v>
      </c>
      <c r="X153">
        <f t="shared" si="143"/>
        <v>-67.127874652514535</v>
      </c>
      <c r="Y153" s="64">
        <f t="shared" si="144"/>
        <v>119.28647017942887</v>
      </c>
      <c r="Z153" s="64">
        <f t="shared" si="145"/>
        <v>135</v>
      </c>
      <c r="AA153" s="65">
        <f t="shared" si="146"/>
        <v>0.1</v>
      </c>
      <c r="AB153" s="65">
        <f t="shared" si="147"/>
        <v>0.77146000000000003</v>
      </c>
      <c r="AC153" s="64">
        <f t="shared" si="148"/>
        <v>38013.691500000001</v>
      </c>
      <c r="AD153" s="66">
        <f t="shared" si="149"/>
        <v>26609.584049999998</v>
      </c>
      <c r="AE153" s="64">
        <f t="shared" si="150"/>
        <v>13602.539999999999</v>
      </c>
      <c r="AF153" s="64">
        <f t="shared" si="151"/>
        <v>13007.044049999999</v>
      </c>
      <c r="AH153" s="67">
        <f t="shared" si="152"/>
        <v>9386.0966666666664</v>
      </c>
      <c r="AI153" s="67">
        <f t="shared" si="153"/>
        <v>-42986.096666666665</v>
      </c>
      <c r="AJ153" s="67">
        <f t="shared" si="154"/>
        <v>-18986.096666666665</v>
      </c>
      <c r="AK153" s="68">
        <f t="shared" si="155"/>
        <v>-18986.096666666665</v>
      </c>
      <c r="AL153" s="68">
        <f t="shared" si="156"/>
        <v>-24986.096666666665</v>
      </c>
      <c r="AM153" s="69">
        <f t="shared" si="157"/>
        <v>-29979.052616666668</v>
      </c>
      <c r="AN153" s="69">
        <f t="shared" si="158"/>
        <v>-5979.0526166666659</v>
      </c>
      <c r="AO153" s="69">
        <f t="shared" si="159"/>
        <v>-5979.0526166666659</v>
      </c>
      <c r="AP153" s="69">
        <f t="shared" si="160"/>
        <v>-11979.052616666666</v>
      </c>
      <c r="AR153" s="23">
        <f t="shared" si="161"/>
        <v>163</v>
      </c>
      <c r="AS153" s="23" t="str">
        <f t="shared" si="162"/>
        <v>W233</v>
      </c>
      <c r="AT153" s="69">
        <f t="shared" si="179"/>
        <v>-16376.512616666667</v>
      </c>
      <c r="AU153" s="69">
        <f t="shared" si="163"/>
        <v>-11979.052616666666</v>
      </c>
      <c r="AV153" t="s">
        <v>447</v>
      </c>
      <c r="AW153" t="s">
        <v>448</v>
      </c>
      <c r="AX153" s="64">
        <f t="shared" si="164"/>
        <v>-29979.052616666668</v>
      </c>
      <c r="AY153" s="64">
        <f t="shared" si="165"/>
        <v>-5979.0526166666659</v>
      </c>
      <c r="AZ153" s="64">
        <f t="shared" si="166"/>
        <v>-5979.0526166666659</v>
      </c>
      <c r="BA153" s="64">
        <f t="shared" si="167"/>
        <v>-11979.052616666666</v>
      </c>
      <c r="BE153" s="23">
        <v>150</v>
      </c>
      <c r="BF153" s="23" t="str">
        <f t="shared" si="168"/>
        <v>W24</v>
      </c>
      <c r="BG153" s="23" t="str">
        <f t="shared" si="169"/>
        <v>Chicago</v>
      </c>
      <c r="BH153" s="23" t="str">
        <f t="shared" si="170"/>
        <v>IL</v>
      </c>
      <c r="BI153" s="69">
        <f t="shared" si="131"/>
        <v>4500000</v>
      </c>
      <c r="BJ153" s="69">
        <f t="shared" si="132"/>
        <v>-8667.0813424460939</v>
      </c>
      <c r="BK153" s="69">
        <f t="shared" si="133"/>
        <v>-10516.281342446095</v>
      </c>
      <c r="BL153" s="23" t="str">
        <f t="shared" si="134"/>
        <v>NO</v>
      </c>
      <c r="BM153" s="69">
        <f t="shared" si="171"/>
        <v>1386232.8462907858</v>
      </c>
      <c r="BN153" s="69">
        <f t="shared" si="172"/>
        <v>-28516.281342446095</v>
      </c>
      <c r="BO153" s="69">
        <f t="shared" si="173"/>
        <v>-4516.2813424460928</v>
      </c>
      <c r="BP153" s="69">
        <f t="shared" si="174"/>
        <v>-4516.2813424460928</v>
      </c>
      <c r="BQ153" s="69">
        <f t="shared" si="175"/>
        <v>-10516.281342446095</v>
      </c>
      <c r="CI153" s="23" t="str">
        <f t="shared" si="176"/>
        <v>W233</v>
      </c>
      <c r="CJ153" s="23" t="str">
        <f t="shared" si="180"/>
        <v>LT</v>
      </c>
      <c r="CK153" s="69">
        <f>G153</f>
        <v>13602.539999999999</v>
      </c>
      <c r="CL153" s="69">
        <f t="shared" si="177"/>
        <v>13602.539999999999</v>
      </c>
      <c r="CM153" s="69">
        <f t="shared" si="178"/>
        <v>13602.539999999999</v>
      </c>
    </row>
    <row r="154" spans="1:91" x14ac:dyDescent="0.25">
      <c r="A154" t="s">
        <v>297</v>
      </c>
      <c r="B154" t="s">
        <v>296</v>
      </c>
      <c r="C154" t="s">
        <v>107</v>
      </c>
      <c r="D154">
        <v>2</v>
      </c>
      <c r="E154">
        <v>1625</v>
      </c>
      <c r="F154">
        <f t="shared" si="135"/>
        <v>0.97299999999999998</v>
      </c>
      <c r="G154" s="61">
        <f t="shared" si="130"/>
        <v>18973.5</v>
      </c>
      <c r="H154">
        <v>260</v>
      </c>
      <c r="I154" s="62">
        <v>0.6</v>
      </c>
      <c r="J154">
        <v>220</v>
      </c>
      <c r="K154">
        <v>312</v>
      </c>
      <c r="L154">
        <f t="shared" ref="L154:L217" si="181">K154-J154</f>
        <v>92</v>
      </c>
      <c r="M154">
        <f t="shared" ref="M154:M217" si="182">H154-J154</f>
        <v>40</v>
      </c>
      <c r="N154" s="63">
        <f t="shared" ref="N154:N217" si="183">0.8*M154/L154+0.1</f>
        <v>0.44782608695652171</v>
      </c>
      <c r="O154" s="62">
        <v>0.6</v>
      </c>
      <c r="P154" s="64">
        <v>100</v>
      </c>
      <c r="Q154" s="65">
        <f t="shared" si="136"/>
        <v>-0.94347826086956521</v>
      </c>
      <c r="R154" s="65">
        <f t="shared" si="137"/>
        <v>1.5972686956521738</v>
      </c>
      <c r="S154" s="64">
        <f t="shared" si="138"/>
        <v>58300.307391304341</v>
      </c>
      <c r="T154" s="66">
        <f t="shared" si="139"/>
        <v>40810.215173913035</v>
      </c>
      <c r="U154" s="61">
        <f t="shared" si="140"/>
        <v>220</v>
      </c>
      <c r="V154" s="64">
        <f t="shared" si="141"/>
        <v>115</v>
      </c>
      <c r="W154" s="64">
        <f t="shared" si="142"/>
        <v>208.5</v>
      </c>
      <c r="X154">
        <f t="shared" si="143"/>
        <v>-72.656052565074546</v>
      </c>
      <c r="Y154" s="64">
        <f t="shared" si="144"/>
        <v>166.05123831185242</v>
      </c>
      <c r="Z154" s="64">
        <f t="shared" si="145"/>
        <v>220</v>
      </c>
      <c r="AA154" s="65">
        <f t="shared" si="146"/>
        <v>0.1</v>
      </c>
      <c r="AB154" s="65">
        <f t="shared" si="147"/>
        <v>0.77146000000000003</v>
      </c>
      <c r="AC154" s="64">
        <f t="shared" si="148"/>
        <v>61948.238000000005</v>
      </c>
      <c r="AD154" s="66">
        <f t="shared" si="149"/>
        <v>43363.766600000003</v>
      </c>
      <c r="AE154" s="64">
        <f t="shared" si="150"/>
        <v>18973.5</v>
      </c>
      <c r="AF154" s="64">
        <f t="shared" si="151"/>
        <v>24390.266600000003</v>
      </c>
      <c r="AH154" s="67">
        <f t="shared" si="152"/>
        <v>9386.0966666666664</v>
      </c>
      <c r="AI154" s="67">
        <f t="shared" si="153"/>
        <v>-42986.096666666665</v>
      </c>
      <c r="AJ154" s="67">
        <f t="shared" si="154"/>
        <v>-18986.096666666665</v>
      </c>
      <c r="AK154" s="68">
        <f t="shared" si="155"/>
        <v>-18986.096666666665</v>
      </c>
      <c r="AL154" s="68">
        <f t="shared" si="156"/>
        <v>-24986.096666666665</v>
      </c>
      <c r="AM154" s="69">
        <f t="shared" si="157"/>
        <v>-18595.830066666662</v>
      </c>
      <c r="AN154" s="69">
        <f t="shared" si="158"/>
        <v>5404.1699333333381</v>
      </c>
      <c r="AO154" s="69">
        <f t="shared" si="159"/>
        <v>5404.1699333333381</v>
      </c>
      <c r="AP154" s="69">
        <f t="shared" si="160"/>
        <v>-595.83006666666188</v>
      </c>
      <c r="AR154" s="23">
        <f t="shared" si="161"/>
        <v>80</v>
      </c>
      <c r="AS154" s="23" t="str">
        <f t="shared" si="162"/>
        <v>W234</v>
      </c>
      <c r="AT154" s="69">
        <f t="shared" si="179"/>
        <v>377.66993333333812</v>
      </c>
      <c r="AU154" s="69">
        <f t="shared" si="163"/>
        <v>-595.83006666666188</v>
      </c>
      <c r="AV154" t="s">
        <v>447</v>
      </c>
      <c r="AW154" t="s">
        <v>448</v>
      </c>
      <c r="AX154" s="64">
        <f t="shared" si="164"/>
        <v>-18595.830066666662</v>
      </c>
      <c r="AY154" s="64">
        <f t="shared" si="165"/>
        <v>5404.1699333333381</v>
      </c>
      <c r="AZ154" s="64">
        <f t="shared" si="166"/>
        <v>5404.1699333333381</v>
      </c>
      <c r="BA154" s="64">
        <f t="shared" si="167"/>
        <v>-595.83006666666188</v>
      </c>
      <c r="BE154" s="23">
        <v>151</v>
      </c>
      <c r="BF154" s="23" t="str">
        <f t="shared" si="168"/>
        <v>W172</v>
      </c>
      <c r="BG154" s="23" t="str">
        <f t="shared" si="169"/>
        <v>Omaha</v>
      </c>
      <c r="BH154" s="23" t="str">
        <f t="shared" si="170"/>
        <v>NE</v>
      </c>
      <c r="BI154" s="69">
        <f t="shared" si="131"/>
        <v>4530000</v>
      </c>
      <c r="BJ154" s="69">
        <f t="shared" si="132"/>
        <v>-7581.9657567517643</v>
      </c>
      <c r="BK154" s="69">
        <f t="shared" si="133"/>
        <v>-10598.765756751767</v>
      </c>
      <c r="BL154" s="23" t="str">
        <f t="shared" si="134"/>
        <v>NO</v>
      </c>
      <c r="BM154" s="69">
        <f t="shared" si="171"/>
        <v>1378650.880534034</v>
      </c>
      <c r="BN154" s="69">
        <f t="shared" si="172"/>
        <v>-28598.765756751764</v>
      </c>
      <c r="BO154" s="69">
        <f t="shared" si="173"/>
        <v>-4598.7657567517672</v>
      </c>
      <c r="BP154" s="69">
        <f t="shared" si="174"/>
        <v>-4598.7657567517672</v>
      </c>
      <c r="BQ154" s="69">
        <f t="shared" si="175"/>
        <v>-10598.765756751767</v>
      </c>
      <c r="CI154" s="23" t="str">
        <f t="shared" si="176"/>
        <v>W234</v>
      </c>
      <c r="CJ154" s="23" t="str">
        <f t="shared" si="180"/>
        <v>LT</v>
      </c>
      <c r="CK154" s="69">
        <f>G154</f>
        <v>18973.5</v>
      </c>
      <c r="CL154" s="69">
        <f t="shared" si="177"/>
        <v>18973.5</v>
      </c>
      <c r="CM154" s="69">
        <f t="shared" si="178"/>
        <v>18973.5</v>
      </c>
    </row>
    <row r="155" spans="1:91" x14ac:dyDescent="0.25">
      <c r="A155" t="s">
        <v>298</v>
      </c>
      <c r="B155" t="s">
        <v>296</v>
      </c>
      <c r="C155" t="s">
        <v>116</v>
      </c>
      <c r="D155">
        <v>1</v>
      </c>
      <c r="E155">
        <v>1400</v>
      </c>
      <c r="F155">
        <f t="shared" si="135"/>
        <v>0.97299999999999998</v>
      </c>
      <c r="G155" s="61">
        <f t="shared" si="130"/>
        <v>16346.4</v>
      </c>
      <c r="H155">
        <v>232</v>
      </c>
      <c r="I155" s="62">
        <v>0.49859999999999999</v>
      </c>
      <c r="J155">
        <v>135</v>
      </c>
      <c r="K155">
        <v>287</v>
      </c>
      <c r="L155">
        <f t="shared" si="181"/>
        <v>152</v>
      </c>
      <c r="M155">
        <f t="shared" si="182"/>
        <v>97</v>
      </c>
      <c r="N155" s="63">
        <f t="shared" si="183"/>
        <v>0.61052631578947369</v>
      </c>
      <c r="O155" s="62">
        <v>0.49859999999999999</v>
      </c>
      <c r="P155" s="64">
        <v>100</v>
      </c>
      <c r="Q155" s="65">
        <f t="shared" si="136"/>
        <v>-8.4210526315789458E-2</v>
      </c>
      <c r="R155" s="65">
        <f t="shared" si="137"/>
        <v>0.91724421052631577</v>
      </c>
      <c r="S155" s="64">
        <f t="shared" si="138"/>
        <v>33479.413684210529</v>
      </c>
      <c r="T155" s="66">
        <f t="shared" si="139"/>
        <v>23435.589578947369</v>
      </c>
      <c r="U155" s="61">
        <f t="shared" si="140"/>
        <v>135</v>
      </c>
      <c r="V155" s="64">
        <f t="shared" si="141"/>
        <v>190</v>
      </c>
      <c r="W155" s="64">
        <f t="shared" si="142"/>
        <v>116</v>
      </c>
      <c r="X155">
        <f t="shared" si="143"/>
        <v>-120.04043467273186</v>
      </c>
      <c r="Y155" s="64">
        <f t="shared" si="144"/>
        <v>160.10639373262572</v>
      </c>
      <c r="Z155" s="64">
        <f t="shared" si="145"/>
        <v>160.10639373262572</v>
      </c>
      <c r="AA155" s="65">
        <f t="shared" si="146"/>
        <v>0.23213891438224063</v>
      </c>
      <c r="AB155" s="65">
        <f t="shared" si="147"/>
        <v>0.66688526315789476</v>
      </c>
      <c r="AC155" s="64">
        <f t="shared" si="148"/>
        <v>38971.996998939918</v>
      </c>
      <c r="AD155" s="66">
        <f t="shared" si="149"/>
        <v>27280.39789925794</v>
      </c>
      <c r="AE155" s="64">
        <f t="shared" si="150"/>
        <v>16346.4</v>
      </c>
      <c r="AF155" s="64">
        <f t="shared" si="151"/>
        <v>10933.99789925794</v>
      </c>
      <c r="AH155" s="67">
        <f t="shared" si="152"/>
        <v>8113.7707017543862</v>
      </c>
      <c r="AI155" s="67">
        <f t="shared" si="153"/>
        <v>-41713.770701754387</v>
      </c>
      <c r="AJ155" s="67">
        <f t="shared" si="154"/>
        <v>-17713.770701754387</v>
      </c>
      <c r="AK155" s="68">
        <f t="shared" si="155"/>
        <v>-17713.770701754387</v>
      </c>
      <c r="AL155" s="68">
        <f t="shared" si="156"/>
        <v>-23713.770701754387</v>
      </c>
      <c r="AM155" s="69">
        <f t="shared" si="157"/>
        <v>-30779.772802496445</v>
      </c>
      <c r="AN155" s="69">
        <f t="shared" si="158"/>
        <v>-6779.7728024964472</v>
      </c>
      <c r="AO155" s="69">
        <f t="shared" si="159"/>
        <v>-6779.7728024964472</v>
      </c>
      <c r="AP155" s="69">
        <f t="shared" si="160"/>
        <v>-12779.772802496447</v>
      </c>
      <c r="AR155" s="23">
        <f t="shared" si="161"/>
        <v>169</v>
      </c>
      <c r="AS155" s="23" t="str">
        <f t="shared" si="162"/>
        <v>W235</v>
      </c>
      <c r="AT155" s="69">
        <f t="shared" si="179"/>
        <v>-14433.372802496448</v>
      </c>
      <c r="AU155" s="69">
        <f t="shared" si="163"/>
        <v>-12779.772802496447</v>
      </c>
      <c r="AV155" t="s">
        <v>447</v>
      </c>
      <c r="AW155" t="s">
        <v>448</v>
      </c>
      <c r="AX155" s="64">
        <f t="shared" si="164"/>
        <v>-30779.772802496445</v>
      </c>
      <c r="AY155" s="64">
        <f t="shared" si="165"/>
        <v>-6779.7728024964472</v>
      </c>
      <c r="AZ155" s="64">
        <f t="shared" si="166"/>
        <v>-6779.7728024964472</v>
      </c>
      <c r="BA155" s="64">
        <f t="shared" si="167"/>
        <v>-12779.772802496447</v>
      </c>
      <c r="BE155" s="23">
        <v>152</v>
      </c>
      <c r="BF155" s="23" t="str">
        <f t="shared" si="168"/>
        <v>W25</v>
      </c>
      <c r="BG155" s="23" t="str">
        <f t="shared" si="169"/>
        <v>Chicago</v>
      </c>
      <c r="BH155" s="23" t="str">
        <f t="shared" si="170"/>
        <v>IL</v>
      </c>
      <c r="BI155" s="69">
        <f t="shared" si="131"/>
        <v>4560000</v>
      </c>
      <c r="BJ155" s="69">
        <f t="shared" si="132"/>
        <v>-10009.778363387843</v>
      </c>
      <c r="BK155" s="69">
        <f t="shared" si="133"/>
        <v>-10691.378363387841</v>
      </c>
      <c r="BL155" s="23" t="str">
        <f t="shared" si="134"/>
        <v>NO</v>
      </c>
      <c r="BM155" s="69">
        <f t="shared" si="171"/>
        <v>1368641.1021706462</v>
      </c>
      <c r="BN155" s="69">
        <f t="shared" si="172"/>
        <v>-28691.378363387841</v>
      </c>
      <c r="BO155" s="69">
        <f t="shared" si="173"/>
        <v>-4691.3783633878393</v>
      </c>
      <c r="BP155" s="69">
        <f t="shared" si="174"/>
        <v>-4691.3783633878393</v>
      </c>
      <c r="BQ155" s="69">
        <f t="shared" si="175"/>
        <v>-10691.378363387841</v>
      </c>
      <c r="CI155" s="23" t="str">
        <f t="shared" si="176"/>
        <v>W235</v>
      </c>
      <c r="CJ155" s="23" t="str">
        <f t="shared" si="180"/>
        <v>LT</v>
      </c>
      <c r="CK155" s="69">
        <f>G155</f>
        <v>16346.4</v>
      </c>
      <c r="CL155" s="69">
        <f t="shared" si="177"/>
        <v>16346.4</v>
      </c>
      <c r="CM155" s="69">
        <f t="shared" si="178"/>
        <v>16346.4</v>
      </c>
    </row>
    <row r="156" spans="1:91" x14ac:dyDescent="0.25">
      <c r="A156" t="s">
        <v>299</v>
      </c>
      <c r="B156" t="s">
        <v>296</v>
      </c>
      <c r="C156" t="s">
        <v>116</v>
      </c>
      <c r="D156">
        <v>2</v>
      </c>
      <c r="E156">
        <v>1995</v>
      </c>
      <c r="F156">
        <f t="shared" si="135"/>
        <v>0.97299999999999998</v>
      </c>
      <c r="G156" s="61">
        <f t="shared" si="130"/>
        <v>23293.62</v>
      </c>
      <c r="H156">
        <v>292</v>
      </c>
      <c r="I156" s="62">
        <v>0.63839999999999997</v>
      </c>
      <c r="J156">
        <v>224</v>
      </c>
      <c r="K156">
        <v>331</v>
      </c>
      <c r="L156">
        <f t="shared" si="181"/>
        <v>107</v>
      </c>
      <c r="M156">
        <f t="shared" si="182"/>
        <v>68</v>
      </c>
      <c r="N156" s="63">
        <f t="shared" si="183"/>
        <v>0.60841121495327111</v>
      </c>
      <c r="O156" s="62">
        <v>0.63839999999999997</v>
      </c>
      <c r="P156" s="64">
        <v>100</v>
      </c>
      <c r="Q156" s="65">
        <f t="shared" si="136"/>
        <v>-0.82710280373831779</v>
      </c>
      <c r="R156" s="65">
        <f t="shared" si="137"/>
        <v>1.5051691588785046</v>
      </c>
      <c r="S156" s="64">
        <f t="shared" si="138"/>
        <v>54938.674299065417</v>
      </c>
      <c r="T156" s="66">
        <f t="shared" si="139"/>
        <v>38457.072009345786</v>
      </c>
      <c r="U156" s="61">
        <f t="shared" si="140"/>
        <v>224</v>
      </c>
      <c r="V156" s="64">
        <f t="shared" si="141"/>
        <v>133.75</v>
      </c>
      <c r="W156" s="64">
        <f t="shared" si="142"/>
        <v>210.625</v>
      </c>
      <c r="X156">
        <f t="shared" si="143"/>
        <v>-84.502148091988886</v>
      </c>
      <c r="Y156" s="64">
        <f t="shared" si="144"/>
        <v>177.19002716704577</v>
      </c>
      <c r="Z156" s="64">
        <f t="shared" si="145"/>
        <v>224</v>
      </c>
      <c r="AA156" s="65">
        <f t="shared" si="146"/>
        <v>0.1</v>
      </c>
      <c r="AB156" s="65">
        <f t="shared" si="147"/>
        <v>0.77146000000000003</v>
      </c>
      <c r="AC156" s="64">
        <f t="shared" si="148"/>
        <v>63074.569600000003</v>
      </c>
      <c r="AD156" s="66">
        <f t="shared" si="149"/>
        <v>44152.19872</v>
      </c>
      <c r="AE156" s="64">
        <f t="shared" si="150"/>
        <v>23293.62</v>
      </c>
      <c r="AF156" s="64">
        <f t="shared" si="151"/>
        <v>20858.578720000001</v>
      </c>
      <c r="AH156" s="67">
        <f t="shared" si="152"/>
        <v>9386.0966666666664</v>
      </c>
      <c r="AI156" s="67">
        <f t="shared" si="153"/>
        <v>-42986.096666666665</v>
      </c>
      <c r="AJ156" s="67">
        <f t="shared" si="154"/>
        <v>-18986.096666666665</v>
      </c>
      <c r="AK156" s="68">
        <f t="shared" si="155"/>
        <v>-18986.096666666665</v>
      </c>
      <c r="AL156" s="68">
        <f t="shared" si="156"/>
        <v>-24986.096666666665</v>
      </c>
      <c r="AM156" s="69">
        <f t="shared" si="157"/>
        <v>-22127.517946666663</v>
      </c>
      <c r="AN156" s="69">
        <f t="shared" si="158"/>
        <v>1872.4820533333368</v>
      </c>
      <c r="AO156" s="69">
        <f t="shared" si="159"/>
        <v>1872.4820533333368</v>
      </c>
      <c r="AP156" s="69">
        <f t="shared" si="160"/>
        <v>-4127.5179466666632</v>
      </c>
      <c r="AR156" s="23">
        <f t="shared" si="161"/>
        <v>97</v>
      </c>
      <c r="AS156" s="23" t="str">
        <f t="shared" si="162"/>
        <v>W236</v>
      </c>
      <c r="AT156" s="69">
        <f t="shared" si="179"/>
        <v>1166.1020533333358</v>
      </c>
      <c r="AU156" s="69">
        <f t="shared" si="163"/>
        <v>-4127.5179466666632</v>
      </c>
      <c r="AV156" t="s">
        <v>447</v>
      </c>
      <c r="AW156" t="s">
        <v>448</v>
      </c>
      <c r="AX156" s="64">
        <f t="shared" si="164"/>
        <v>-22127.517946666663</v>
      </c>
      <c r="AY156" s="64">
        <f t="shared" si="165"/>
        <v>1872.4820533333368</v>
      </c>
      <c r="AZ156" s="64">
        <f t="shared" si="166"/>
        <v>1872.4820533333368</v>
      </c>
      <c r="BA156" s="64">
        <f t="shared" si="167"/>
        <v>-4127.5179466666632</v>
      </c>
      <c r="BE156" s="23">
        <v>153</v>
      </c>
      <c r="BF156" s="23" t="str">
        <f t="shared" si="168"/>
        <v>W162</v>
      </c>
      <c r="BG156" s="23" t="str">
        <f t="shared" si="169"/>
        <v>Miami</v>
      </c>
      <c r="BH156" s="23" t="str">
        <f t="shared" si="170"/>
        <v>FL</v>
      </c>
      <c r="BI156" s="69">
        <f t="shared" si="131"/>
        <v>4590000</v>
      </c>
      <c r="BJ156" s="69">
        <f t="shared" si="132"/>
        <v>-3091.7753669289741</v>
      </c>
      <c r="BK156" s="69">
        <f t="shared" si="133"/>
        <v>-10778.975366928975</v>
      </c>
      <c r="BL156" s="23" t="str">
        <f t="shared" si="134"/>
        <v>NO</v>
      </c>
      <c r="BM156" s="69">
        <f t="shared" si="171"/>
        <v>1365549.3268037173</v>
      </c>
      <c r="BN156" s="69">
        <f t="shared" si="172"/>
        <v>-28778.975366928975</v>
      </c>
      <c r="BO156" s="69">
        <f t="shared" si="173"/>
        <v>-4778.9753669289767</v>
      </c>
      <c r="BP156" s="69">
        <f t="shared" si="174"/>
        <v>-4778.9753669289767</v>
      </c>
      <c r="BQ156" s="69">
        <f t="shared" si="175"/>
        <v>-10778.975366928975</v>
      </c>
      <c r="CI156" s="23" t="str">
        <f t="shared" si="176"/>
        <v>W236</v>
      </c>
      <c r="CJ156" s="23" t="str">
        <f t="shared" si="180"/>
        <v>LT</v>
      </c>
      <c r="CK156" s="69">
        <f>G156</f>
        <v>23293.62</v>
      </c>
      <c r="CL156" s="69">
        <f t="shared" si="177"/>
        <v>23293.62</v>
      </c>
      <c r="CM156" s="69">
        <f t="shared" si="178"/>
        <v>23293.62</v>
      </c>
    </row>
    <row r="157" spans="1:91" x14ac:dyDescent="0.25">
      <c r="A157" t="s">
        <v>300</v>
      </c>
      <c r="B157" t="s">
        <v>301</v>
      </c>
      <c r="C157" t="s">
        <v>107</v>
      </c>
      <c r="D157">
        <v>1</v>
      </c>
      <c r="E157">
        <v>760</v>
      </c>
      <c r="F157">
        <f t="shared" si="135"/>
        <v>0.97299999999999998</v>
      </c>
      <c r="G157" s="61">
        <f t="shared" si="130"/>
        <v>8873.76</v>
      </c>
      <c r="H157">
        <v>169</v>
      </c>
      <c r="I157" s="62">
        <v>0.29039999999999999</v>
      </c>
      <c r="J157">
        <v>100</v>
      </c>
      <c r="K157">
        <v>195</v>
      </c>
      <c r="L157">
        <f t="shared" si="181"/>
        <v>95</v>
      </c>
      <c r="M157">
        <f t="shared" si="182"/>
        <v>69</v>
      </c>
      <c r="N157" s="63">
        <f t="shared" si="183"/>
        <v>0.68105263157894735</v>
      </c>
      <c r="O157" s="62">
        <v>0.29039999999999999</v>
      </c>
      <c r="P157" s="64">
        <v>100</v>
      </c>
      <c r="Q157" s="65">
        <f t="shared" si="136"/>
        <v>0.1</v>
      </c>
      <c r="R157" s="65">
        <f t="shared" si="137"/>
        <v>0.77146000000000003</v>
      </c>
      <c r="S157" s="64">
        <f t="shared" si="138"/>
        <v>28158.29</v>
      </c>
      <c r="T157" s="66">
        <f t="shared" si="139"/>
        <v>19710.803</v>
      </c>
      <c r="U157" s="61">
        <f t="shared" si="140"/>
        <v>100</v>
      </c>
      <c r="V157" s="64">
        <f t="shared" si="141"/>
        <v>118.75</v>
      </c>
      <c r="W157" s="64">
        <f t="shared" si="142"/>
        <v>88.125</v>
      </c>
      <c r="X157">
        <f t="shared" si="143"/>
        <v>-75.025271670457414</v>
      </c>
      <c r="Y157" s="64">
        <f t="shared" si="144"/>
        <v>107.87899608289108</v>
      </c>
      <c r="Z157" s="64">
        <f t="shared" si="145"/>
        <v>107.87899608289108</v>
      </c>
      <c r="AA157" s="65">
        <f t="shared" si="146"/>
        <v>0.16634944069803012</v>
      </c>
      <c r="AB157" s="65">
        <f t="shared" si="147"/>
        <v>0.71895105263157899</v>
      </c>
      <c r="AC157" s="64">
        <f t="shared" si="148"/>
        <v>28309.296993580876</v>
      </c>
      <c r="AD157" s="66">
        <f t="shared" si="149"/>
        <v>19816.507895506613</v>
      </c>
      <c r="AE157" s="64">
        <f t="shared" si="150"/>
        <v>8873.76</v>
      </c>
      <c r="AF157" s="64">
        <f t="shared" si="151"/>
        <v>10942.747895506613</v>
      </c>
      <c r="AH157" s="67">
        <f t="shared" si="152"/>
        <v>8747.2378070175455</v>
      </c>
      <c r="AI157" s="67">
        <f t="shared" si="153"/>
        <v>-42347.237807017547</v>
      </c>
      <c r="AJ157" s="67">
        <f t="shared" si="154"/>
        <v>-18347.237807017547</v>
      </c>
      <c r="AK157" s="68">
        <f t="shared" si="155"/>
        <v>-18347.237807017547</v>
      </c>
      <c r="AL157" s="68">
        <f t="shared" si="156"/>
        <v>-24347.237807017547</v>
      </c>
      <c r="AM157" s="69">
        <f t="shared" si="157"/>
        <v>-31404.489911510937</v>
      </c>
      <c r="AN157" s="69">
        <f t="shared" si="158"/>
        <v>-7404.4899115109347</v>
      </c>
      <c r="AO157" s="69">
        <f t="shared" si="159"/>
        <v>-7404.4899115109347</v>
      </c>
      <c r="AP157" s="69">
        <f t="shared" si="160"/>
        <v>-13404.489911510935</v>
      </c>
      <c r="AR157" s="23">
        <f t="shared" si="161"/>
        <v>176</v>
      </c>
      <c r="AS157" s="23" t="str">
        <f t="shared" si="162"/>
        <v>W237</v>
      </c>
      <c r="AT157" s="69">
        <f t="shared" si="179"/>
        <v>-22530.729911510934</v>
      </c>
      <c r="AU157" s="69">
        <f t="shared" si="163"/>
        <v>-13404.489911510935</v>
      </c>
      <c r="AV157" t="s">
        <v>447</v>
      </c>
      <c r="AW157" t="s">
        <v>448</v>
      </c>
      <c r="AX157" s="64">
        <f t="shared" si="164"/>
        <v>-31404.489911510937</v>
      </c>
      <c r="AY157" s="64">
        <f t="shared" si="165"/>
        <v>-7404.4899115109347</v>
      </c>
      <c r="AZ157" s="64">
        <f t="shared" si="166"/>
        <v>-7404.4899115109347</v>
      </c>
      <c r="BA157" s="64">
        <f t="shared" si="167"/>
        <v>-13404.489911510935</v>
      </c>
      <c r="BE157" s="23">
        <v>154</v>
      </c>
      <c r="BF157" s="23" t="str">
        <f t="shared" si="168"/>
        <v>W165</v>
      </c>
      <c r="BG157" s="23" t="str">
        <f t="shared" si="169"/>
        <v>Miami</v>
      </c>
      <c r="BH157" s="23" t="str">
        <f t="shared" si="170"/>
        <v>FL</v>
      </c>
      <c r="BI157" s="69">
        <f t="shared" si="131"/>
        <v>4620000</v>
      </c>
      <c r="BJ157" s="69">
        <f t="shared" si="132"/>
        <v>-10254.536136459192</v>
      </c>
      <c r="BK157" s="69">
        <f t="shared" si="133"/>
        <v>-10936.13613645919</v>
      </c>
      <c r="BL157" s="23" t="str">
        <f t="shared" si="134"/>
        <v>NO</v>
      </c>
      <c r="BM157" s="69">
        <f t="shared" si="171"/>
        <v>1355294.7906672582</v>
      </c>
      <c r="BN157" s="69">
        <f t="shared" si="172"/>
        <v>-28936.13613645919</v>
      </c>
      <c r="BO157" s="69">
        <f t="shared" si="173"/>
        <v>-4936.1361364591903</v>
      </c>
      <c r="BP157" s="69">
        <f t="shared" si="174"/>
        <v>-4936.1361364591903</v>
      </c>
      <c r="BQ157" s="69">
        <f t="shared" si="175"/>
        <v>-10936.13613645919</v>
      </c>
      <c r="CI157" s="23" t="str">
        <f t="shared" si="176"/>
        <v>W237</v>
      </c>
      <c r="CJ157" s="23" t="str">
        <f t="shared" si="180"/>
        <v>LT</v>
      </c>
      <c r="CK157" s="69">
        <f>G157</f>
        <v>8873.76</v>
      </c>
      <c r="CL157" s="69">
        <f t="shared" si="177"/>
        <v>8873.76</v>
      </c>
      <c r="CM157" s="69">
        <f t="shared" si="178"/>
        <v>8873.76</v>
      </c>
    </row>
    <row r="158" spans="1:91" x14ac:dyDescent="0.25">
      <c r="A158" t="s">
        <v>302</v>
      </c>
      <c r="B158" t="s">
        <v>301</v>
      </c>
      <c r="C158" t="s">
        <v>107</v>
      </c>
      <c r="D158">
        <v>2</v>
      </c>
      <c r="E158">
        <v>965</v>
      </c>
      <c r="F158">
        <f t="shared" si="135"/>
        <v>0.97299999999999998</v>
      </c>
      <c r="G158" s="61">
        <f t="shared" si="130"/>
        <v>11267.34</v>
      </c>
      <c r="H158">
        <v>189</v>
      </c>
      <c r="I158" s="62">
        <v>0.53969999999999996</v>
      </c>
      <c r="J158">
        <v>135</v>
      </c>
      <c r="K158">
        <v>284</v>
      </c>
      <c r="L158">
        <f t="shared" si="181"/>
        <v>149</v>
      </c>
      <c r="M158">
        <f t="shared" si="182"/>
        <v>54</v>
      </c>
      <c r="N158" s="63">
        <f t="shared" si="183"/>
        <v>0.38993288590604025</v>
      </c>
      <c r="O158" s="62">
        <v>0.53969999999999996</v>
      </c>
      <c r="P158" s="64">
        <v>100</v>
      </c>
      <c r="Q158" s="65">
        <f t="shared" si="136"/>
        <v>-8.7919463087248323E-2</v>
      </c>
      <c r="R158" s="65">
        <f t="shared" si="137"/>
        <v>0.92017946308724841</v>
      </c>
      <c r="S158" s="64">
        <f t="shared" si="138"/>
        <v>33586.550402684567</v>
      </c>
      <c r="T158" s="66">
        <f t="shared" si="139"/>
        <v>23510.585281879194</v>
      </c>
      <c r="U158" s="61">
        <f t="shared" si="140"/>
        <v>135</v>
      </c>
      <c r="V158" s="64">
        <f t="shared" si="141"/>
        <v>186.25</v>
      </c>
      <c r="W158" s="64">
        <f t="shared" si="142"/>
        <v>116.375</v>
      </c>
      <c r="X158">
        <f t="shared" si="143"/>
        <v>-117.67121556734901</v>
      </c>
      <c r="Y158" s="64">
        <f t="shared" si="144"/>
        <v>158.27863596158707</v>
      </c>
      <c r="Z158" s="64">
        <f t="shared" si="145"/>
        <v>158.27863596158707</v>
      </c>
      <c r="AA158" s="65">
        <f t="shared" si="146"/>
        <v>0.22498596489442724</v>
      </c>
      <c r="AB158" s="65">
        <f t="shared" si="147"/>
        <v>0.67254610738255027</v>
      </c>
      <c r="AC158" s="64">
        <f t="shared" si="148"/>
        <v>38854.133381691572</v>
      </c>
      <c r="AD158" s="66">
        <f t="shared" si="149"/>
        <v>27197.8933671841</v>
      </c>
      <c r="AE158" s="64">
        <f t="shared" si="150"/>
        <v>11267.34</v>
      </c>
      <c r="AF158" s="64">
        <f t="shared" si="151"/>
        <v>15930.5533671841</v>
      </c>
      <c r="AH158" s="67">
        <f t="shared" si="152"/>
        <v>8182.6443064876958</v>
      </c>
      <c r="AI158" s="67">
        <f t="shared" si="153"/>
        <v>-41782.644306487695</v>
      </c>
      <c r="AJ158" s="67">
        <f t="shared" si="154"/>
        <v>-17782.644306487695</v>
      </c>
      <c r="AK158" s="68">
        <f t="shared" si="155"/>
        <v>-17782.644306487695</v>
      </c>
      <c r="AL158" s="68">
        <f t="shared" si="156"/>
        <v>-23782.644306487695</v>
      </c>
      <c r="AM158" s="69">
        <f t="shared" si="157"/>
        <v>-25852.090939303594</v>
      </c>
      <c r="AN158" s="69">
        <f t="shared" si="158"/>
        <v>-1852.0909393035945</v>
      </c>
      <c r="AO158" s="69">
        <f t="shared" si="159"/>
        <v>-1852.0909393035945</v>
      </c>
      <c r="AP158" s="69">
        <f t="shared" si="160"/>
        <v>-7852.0909393035945</v>
      </c>
      <c r="AR158" s="23">
        <f t="shared" si="161"/>
        <v>132</v>
      </c>
      <c r="AS158" s="23" t="str">
        <f t="shared" si="162"/>
        <v>W238</v>
      </c>
      <c r="AT158" s="69">
        <f t="shared" si="179"/>
        <v>-14584.750939303594</v>
      </c>
      <c r="AU158" s="69">
        <f t="shared" si="163"/>
        <v>-7852.0909393035945</v>
      </c>
      <c r="AV158" t="s">
        <v>447</v>
      </c>
      <c r="AW158" t="s">
        <v>448</v>
      </c>
      <c r="AX158" s="64">
        <f t="shared" si="164"/>
        <v>-25852.090939303594</v>
      </c>
      <c r="AY158" s="64">
        <f t="shared" si="165"/>
        <v>-1852.0909393035945</v>
      </c>
      <c r="AZ158" s="64">
        <f t="shared" si="166"/>
        <v>-1852.0909393035945</v>
      </c>
      <c r="BA158" s="64">
        <f t="shared" si="167"/>
        <v>-7852.0909393035945</v>
      </c>
      <c r="BE158" s="23">
        <v>155</v>
      </c>
      <c r="BF158" s="23" t="str">
        <f t="shared" si="168"/>
        <v>W135</v>
      </c>
      <c r="BG158" s="23" t="str">
        <f t="shared" si="169"/>
        <v>Denver</v>
      </c>
      <c r="BH158" s="23" t="str">
        <f t="shared" si="170"/>
        <v>CO</v>
      </c>
      <c r="BI158" s="69">
        <f t="shared" si="131"/>
        <v>4650000</v>
      </c>
      <c r="BJ158" s="69">
        <f t="shared" si="132"/>
        <v>-14932.679004063379</v>
      </c>
      <c r="BK158" s="69">
        <f t="shared" si="133"/>
        <v>-10943.879004063378</v>
      </c>
      <c r="BL158" s="23" t="str">
        <f t="shared" si="134"/>
        <v>NO</v>
      </c>
      <c r="BM158" s="69">
        <f t="shared" si="171"/>
        <v>1340362.1116631948</v>
      </c>
      <c r="BN158" s="69">
        <f t="shared" si="172"/>
        <v>-28943.879004063376</v>
      </c>
      <c r="BO158" s="69">
        <f t="shared" si="173"/>
        <v>-4943.8790040633776</v>
      </c>
      <c r="BP158" s="69">
        <f t="shared" si="174"/>
        <v>-4943.8790040633776</v>
      </c>
      <c r="BQ158" s="69">
        <f t="shared" si="175"/>
        <v>-10943.879004063378</v>
      </c>
      <c r="CI158" s="23" t="str">
        <f t="shared" si="176"/>
        <v>W238</v>
      </c>
      <c r="CJ158" s="23" t="str">
        <f t="shared" si="180"/>
        <v>LT</v>
      </c>
      <c r="CK158" s="69">
        <f>G158</f>
        <v>11267.34</v>
      </c>
      <c r="CL158" s="69">
        <f t="shared" si="177"/>
        <v>11267.34</v>
      </c>
      <c r="CM158" s="69">
        <f t="shared" si="178"/>
        <v>11267.34</v>
      </c>
    </row>
    <row r="159" spans="1:91" x14ac:dyDescent="0.25">
      <c r="A159" t="s">
        <v>303</v>
      </c>
      <c r="B159" t="s">
        <v>301</v>
      </c>
      <c r="C159" t="s">
        <v>116</v>
      </c>
      <c r="D159">
        <v>1</v>
      </c>
      <c r="E159">
        <v>1185</v>
      </c>
      <c r="F159">
        <f t="shared" si="135"/>
        <v>0.97299999999999998</v>
      </c>
      <c r="G159" s="61">
        <f t="shared" si="130"/>
        <v>13836.06</v>
      </c>
      <c r="H159">
        <v>289</v>
      </c>
      <c r="I159" s="62">
        <v>0.27950000000000003</v>
      </c>
      <c r="J159">
        <v>157</v>
      </c>
      <c r="K159">
        <v>320</v>
      </c>
      <c r="L159">
        <f t="shared" si="181"/>
        <v>163</v>
      </c>
      <c r="M159">
        <f t="shared" si="182"/>
        <v>132</v>
      </c>
      <c r="N159" s="63">
        <f t="shared" si="183"/>
        <v>0.74785276073619633</v>
      </c>
      <c r="O159" s="62">
        <v>0.27950000000000003</v>
      </c>
      <c r="P159" s="64">
        <v>100</v>
      </c>
      <c r="Q159" s="65">
        <f t="shared" si="136"/>
        <v>-0.17975460122699385</v>
      </c>
      <c r="R159" s="65">
        <f t="shared" si="137"/>
        <v>0.99285779141104302</v>
      </c>
      <c r="S159" s="64">
        <f t="shared" si="138"/>
        <v>36239.309386503068</v>
      </c>
      <c r="T159" s="66">
        <f t="shared" si="139"/>
        <v>25367.516570552147</v>
      </c>
      <c r="U159" s="61">
        <f t="shared" si="140"/>
        <v>157</v>
      </c>
      <c r="V159" s="64">
        <f t="shared" si="141"/>
        <v>203.75</v>
      </c>
      <c r="W159" s="64">
        <f t="shared" si="142"/>
        <v>136.625</v>
      </c>
      <c r="X159">
        <f t="shared" si="143"/>
        <v>-128.72757139246903</v>
      </c>
      <c r="Y159" s="64">
        <f t="shared" si="144"/>
        <v>177.80817222643415</v>
      </c>
      <c r="Z159" s="64">
        <f t="shared" si="145"/>
        <v>177.80817222643415</v>
      </c>
      <c r="AA159" s="65">
        <f t="shared" si="146"/>
        <v>0.20212599865734554</v>
      </c>
      <c r="AB159" s="65">
        <f t="shared" si="147"/>
        <v>0.69063748466257679</v>
      </c>
      <c r="AC159" s="64">
        <f t="shared" si="148"/>
        <v>44822.360918903876</v>
      </c>
      <c r="AD159" s="66">
        <f t="shared" si="149"/>
        <v>31375.652643232712</v>
      </c>
      <c r="AE159" s="64">
        <f t="shared" si="150"/>
        <v>13836.06</v>
      </c>
      <c r="AF159" s="64">
        <f t="shared" si="151"/>
        <v>17539.592643232711</v>
      </c>
      <c r="AH159" s="67">
        <f t="shared" si="152"/>
        <v>8402.756063394685</v>
      </c>
      <c r="AI159" s="67">
        <f t="shared" si="153"/>
        <v>-42002.756063394685</v>
      </c>
      <c r="AJ159" s="67">
        <f t="shared" si="154"/>
        <v>-18002.756063394685</v>
      </c>
      <c r="AK159" s="68">
        <f t="shared" si="155"/>
        <v>-18002.756063394685</v>
      </c>
      <c r="AL159" s="68">
        <f t="shared" si="156"/>
        <v>-24002.756063394685</v>
      </c>
      <c r="AM159" s="69">
        <f t="shared" si="157"/>
        <v>-24463.163420161974</v>
      </c>
      <c r="AN159" s="69">
        <f t="shared" si="158"/>
        <v>-463.1634201619745</v>
      </c>
      <c r="AO159" s="69">
        <f t="shared" si="159"/>
        <v>-463.1634201619745</v>
      </c>
      <c r="AP159" s="69">
        <f t="shared" si="160"/>
        <v>-6463.1634201619745</v>
      </c>
      <c r="AR159" s="23">
        <f t="shared" si="161"/>
        <v>120</v>
      </c>
      <c r="AS159" s="23" t="str">
        <f t="shared" si="162"/>
        <v>W239</v>
      </c>
      <c r="AT159" s="69">
        <f t="shared" si="179"/>
        <v>-10627.103420161973</v>
      </c>
      <c r="AU159" s="69">
        <f t="shared" si="163"/>
        <v>-6463.1634201619745</v>
      </c>
      <c r="AV159" t="s">
        <v>447</v>
      </c>
      <c r="AW159" t="s">
        <v>448</v>
      </c>
      <c r="AX159" s="64">
        <f t="shared" si="164"/>
        <v>-24463.163420161974</v>
      </c>
      <c r="AY159" s="64">
        <f t="shared" si="165"/>
        <v>-463.1634201619745</v>
      </c>
      <c r="AZ159" s="64">
        <f t="shared" si="166"/>
        <v>-463.1634201619745</v>
      </c>
      <c r="BA159" s="64">
        <f t="shared" si="167"/>
        <v>-6463.1634201619745</v>
      </c>
      <c r="BE159" s="23">
        <v>156</v>
      </c>
      <c r="BF159" s="23" t="str">
        <f t="shared" si="168"/>
        <v>W75</v>
      </c>
      <c r="BG159" s="23" t="str">
        <f t="shared" si="169"/>
        <v>Palo Alto</v>
      </c>
      <c r="BH159" s="23" t="str">
        <f t="shared" si="170"/>
        <v>CA</v>
      </c>
      <c r="BI159" s="69">
        <f t="shared" si="131"/>
        <v>4680000</v>
      </c>
      <c r="BJ159" s="69">
        <f t="shared" si="132"/>
        <v>19849.39956908871</v>
      </c>
      <c r="BK159" s="69">
        <f t="shared" si="133"/>
        <v>-11189.800430911288</v>
      </c>
      <c r="BL159" s="23" t="str">
        <f t="shared" si="134"/>
        <v>NO</v>
      </c>
      <c r="BM159" s="69">
        <f t="shared" si="171"/>
        <v>1360211.5112322834</v>
      </c>
      <c r="BN159" s="69">
        <f t="shared" si="172"/>
        <v>-29189.800430911288</v>
      </c>
      <c r="BO159" s="69">
        <f t="shared" si="173"/>
        <v>-5189.8004309112875</v>
      </c>
      <c r="BP159" s="69">
        <f t="shared" si="174"/>
        <v>-5189.8004309112875</v>
      </c>
      <c r="BQ159" s="69">
        <f t="shared" si="175"/>
        <v>-11189.800430911288</v>
      </c>
      <c r="CI159" s="23" t="str">
        <f t="shared" si="176"/>
        <v>W239</v>
      </c>
      <c r="CJ159" s="23" t="str">
        <f t="shared" si="180"/>
        <v>LT</v>
      </c>
      <c r="CK159" s="69">
        <f>G159</f>
        <v>13836.06</v>
      </c>
      <c r="CL159" s="69">
        <f t="shared" si="177"/>
        <v>13836.06</v>
      </c>
      <c r="CM159" s="69">
        <f t="shared" si="178"/>
        <v>13836.06</v>
      </c>
    </row>
    <row r="160" spans="1:91" x14ac:dyDescent="0.25">
      <c r="A160" t="s">
        <v>304</v>
      </c>
      <c r="B160" t="s">
        <v>264</v>
      </c>
      <c r="C160" t="s">
        <v>107</v>
      </c>
      <c r="D160">
        <v>1</v>
      </c>
      <c r="E160">
        <v>1700</v>
      </c>
      <c r="F160">
        <f t="shared" si="135"/>
        <v>0.97299999999999998</v>
      </c>
      <c r="G160" s="61">
        <f t="shared" si="130"/>
        <v>19849.2</v>
      </c>
      <c r="H160">
        <v>239</v>
      </c>
      <c r="I160" s="62">
        <v>0.67669999999999997</v>
      </c>
      <c r="J160">
        <v>98</v>
      </c>
      <c r="K160">
        <v>430</v>
      </c>
      <c r="L160">
        <f t="shared" si="181"/>
        <v>332</v>
      </c>
      <c r="M160">
        <f t="shared" si="182"/>
        <v>141</v>
      </c>
      <c r="N160" s="63">
        <f t="shared" si="183"/>
        <v>0.43975903614457834</v>
      </c>
      <c r="O160" s="62">
        <v>0.67669999999999997</v>
      </c>
      <c r="P160" s="64">
        <v>100</v>
      </c>
      <c r="Q160" s="65">
        <f t="shared" si="136"/>
        <v>0.10481927710843374</v>
      </c>
      <c r="R160" s="65">
        <f t="shared" si="137"/>
        <v>0.7676460240963856</v>
      </c>
      <c r="S160" s="64">
        <f t="shared" si="138"/>
        <v>28019.079879518074</v>
      </c>
      <c r="T160" s="66">
        <f t="shared" si="139"/>
        <v>19613.355915662651</v>
      </c>
      <c r="U160" s="61">
        <f t="shared" si="140"/>
        <v>98</v>
      </c>
      <c r="V160" s="64">
        <f t="shared" si="141"/>
        <v>415</v>
      </c>
      <c r="W160" s="64">
        <f t="shared" si="142"/>
        <v>56.5</v>
      </c>
      <c r="X160">
        <f t="shared" si="143"/>
        <v>-262.19358099570383</v>
      </c>
      <c r="Y160" s="64">
        <f t="shared" si="144"/>
        <v>251.27185999494569</v>
      </c>
      <c r="Z160" s="64">
        <f t="shared" si="145"/>
        <v>251.27185999494569</v>
      </c>
      <c r="AA160" s="65">
        <f t="shared" si="146"/>
        <v>0.46932978312035106</v>
      </c>
      <c r="AB160" s="65">
        <f t="shared" si="147"/>
        <v>0.47917240963855418</v>
      </c>
      <c r="AC160" s="64">
        <f t="shared" si="148"/>
        <v>43946.928059270933</v>
      </c>
      <c r="AD160" s="66">
        <f t="shared" si="149"/>
        <v>30762.849641489651</v>
      </c>
      <c r="AE160" s="64">
        <f t="shared" si="150"/>
        <v>19849.2</v>
      </c>
      <c r="AF160" s="64">
        <f t="shared" si="151"/>
        <v>10913.64964148965</v>
      </c>
      <c r="AH160" s="67">
        <f t="shared" si="152"/>
        <v>5829.9309839357429</v>
      </c>
      <c r="AI160" s="67">
        <f t="shared" si="153"/>
        <v>-39429.930983935745</v>
      </c>
      <c r="AJ160" s="67">
        <f t="shared" si="154"/>
        <v>-15429.930983935743</v>
      </c>
      <c r="AK160" s="68">
        <f t="shared" si="155"/>
        <v>-15429.930983935743</v>
      </c>
      <c r="AL160" s="68">
        <f t="shared" si="156"/>
        <v>-21429.930983935745</v>
      </c>
      <c r="AM160" s="69">
        <f t="shared" si="157"/>
        <v>-28516.281342446095</v>
      </c>
      <c r="AN160" s="69">
        <f t="shared" si="158"/>
        <v>-4516.2813424460928</v>
      </c>
      <c r="AO160" s="69">
        <f t="shared" si="159"/>
        <v>-4516.2813424460928</v>
      </c>
      <c r="AP160" s="69">
        <f t="shared" si="160"/>
        <v>-10516.281342446095</v>
      </c>
      <c r="AR160" s="23">
        <f t="shared" si="161"/>
        <v>150</v>
      </c>
      <c r="AS160" s="23" t="str">
        <f t="shared" si="162"/>
        <v>W24</v>
      </c>
      <c r="AT160" s="69">
        <f t="shared" si="179"/>
        <v>-8667.0813424460939</v>
      </c>
      <c r="AU160" s="69">
        <f t="shared" si="163"/>
        <v>-10516.281342446095</v>
      </c>
      <c r="AV160" t="s">
        <v>440</v>
      </c>
      <c r="AW160" t="s">
        <v>441</v>
      </c>
      <c r="AX160" s="64">
        <f t="shared" si="164"/>
        <v>-28516.281342446095</v>
      </c>
      <c r="AY160" s="64">
        <f t="shared" si="165"/>
        <v>-4516.2813424460928</v>
      </c>
      <c r="AZ160" s="64">
        <f t="shared" si="166"/>
        <v>-4516.2813424460928</v>
      </c>
      <c r="BA160" s="64">
        <f t="shared" si="167"/>
        <v>-10516.281342446095</v>
      </c>
      <c r="BE160" s="23">
        <v>157</v>
      </c>
      <c r="BF160" s="23" t="str">
        <f t="shared" si="168"/>
        <v>W204</v>
      </c>
      <c r="BG160" s="23" t="str">
        <f t="shared" si="169"/>
        <v>San Diego</v>
      </c>
      <c r="BH160" s="23" t="str">
        <f t="shared" si="170"/>
        <v>CA</v>
      </c>
      <c r="BI160" s="69">
        <f t="shared" si="131"/>
        <v>4710000</v>
      </c>
      <c r="BJ160" s="69">
        <f t="shared" si="132"/>
        <v>-11843.027926666666</v>
      </c>
      <c r="BK160" s="69">
        <f t="shared" si="133"/>
        <v>-11357.027926666666</v>
      </c>
      <c r="BL160" s="23" t="str">
        <f t="shared" si="134"/>
        <v>NO</v>
      </c>
      <c r="BM160" s="69">
        <f t="shared" si="171"/>
        <v>1348368.4833056168</v>
      </c>
      <c r="BN160" s="69">
        <f t="shared" si="172"/>
        <v>-29357.027926666666</v>
      </c>
      <c r="BO160" s="69">
        <f t="shared" si="173"/>
        <v>-5357.0279266666657</v>
      </c>
      <c r="BP160" s="69">
        <f t="shared" si="174"/>
        <v>-5357.0279266666657</v>
      </c>
      <c r="BQ160" s="69">
        <f t="shared" si="175"/>
        <v>-11357.027926666666</v>
      </c>
      <c r="CI160" s="23" t="str">
        <f t="shared" si="176"/>
        <v>W24</v>
      </c>
      <c r="CJ160" s="23" t="str">
        <f t="shared" si="180"/>
        <v>LT</v>
      </c>
      <c r="CK160" s="69">
        <f>G160</f>
        <v>19849.2</v>
      </c>
      <c r="CL160" s="69">
        <f t="shared" si="177"/>
        <v>19849.2</v>
      </c>
      <c r="CM160" s="69">
        <f t="shared" si="178"/>
        <v>19849.2</v>
      </c>
    </row>
    <row r="161" spans="1:91" x14ac:dyDescent="0.25">
      <c r="A161" t="s">
        <v>305</v>
      </c>
      <c r="B161" t="s">
        <v>301</v>
      </c>
      <c r="C161" t="s">
        <v>116</v>
      </c>
      <c r="D161">
        <v>2</v>
      </c>
      <c r="E161">
        <v>1340</v>
      </c>
      <c r="F161">
        <f t="shared" si="135"/>
        <v>0.97299999999999998</v>
      </c>
      <c r="G161" s="61">
        <f t="shared" si="130"/>
        <v>15645.84</v>
      </c>
      <c r="H161">
        <v>278</v>
      </c>
      <c r="I161" s="62">
        <v>0.38900000000000001</v>
      </c>
      <c r="J161">
        <v>135</v>
      </c>
      <c r="K161">
        <v>347</v>
      </c>
      <c r="L161">
        <f t="shared" si="181"/>
        <v>212</v>
      </c>
      <c r="M161">
        <f t="shared" si="182"/>
        <v>143</v>
      </c>
      <c r="N161" s="63">
        <f t="shared" si="183"/>
        <v>0.63962264150943393</v>
      </c>
      <c r="O161" s="62">
        <v>0.38900000000000001</v>
      </c>
      <c r="P161" s="64">
        <v>100</v>
      </c>
      <c r="Q161" s="65">
        <f t="shared" si="136"/>
        <v>-3.20754716981132E-2</v>
      </c>
      <c r="R161" s="65">
        <f t="shared" si="137"/>
        <v>0.87598452830188678</v>
      </c>
      <c r="S161" s="64">
        <f t="shared" si="138"/>
        <v>31973.435283018869</v>
      </c>
      <c r="T161" s="66">
        <f t="shared" si="139"/>
        <v>22381.404698113209</v>
      </c>
      <c r="U161" s="61">
        <f t="shared" si="140"/>
        <v>135</v>
      </c>
      <c r="V161" s="64">
        <f t="shared" si="141"/>
        <v>265</v>
      </c>
      <c r="W161" s="64">
        <f t="shared" si="142"/>
        <v>108.5</v>
      </c>
      <c r="X161">
        <f t="shared" si="143"/>
        <v>-167.42481678038919</v>
      </c>
      <c r="Y161" s="64">
        <f t="shared" si="144"/>
        <v>196.66154915339905</v>
      </c>
      <c r="Z161" s="64">
        <f t="shared" si="145"/>
        <v>196.66154915339905</v>
      </c>
      <c r="AA161" s="65">
        <f t="shared" si="146"/>
        <v>0.33268509114490208</v>
      </c>
      <c r="AB161" s="65">
        <f t="shared" si="147"/>
        <v>0.58731301886792453</v>
      </c>
      <c r="AC161" s="64">
        <f t="shared" si="148"/>
        <v>42158.189166911812</v>
      </c>
      <c r="AD161" s="66">
        <f t="shared" si="149"/>
        <v>29510.732416838266</v>
      </c>
      <c r="AE161" s="64">
        <f t="shared" si="150"/>
        <v>15645.84</v>
      </c>
      <c r="AF161" s="64">
        <f t="shared" si="151"/>
        <v>13864.892416838265</v>
      </c>
      <c r="AH161" s="67">
        <f t="shared" si="152"/>
        <v>7145.6417295597494</v>
      </c>
      <c r="AI161" s="67">
        <f t="shared" si="153"/>
        <v>-40745.641729559749</v>
      </c>
      <c r="AJ161" s="67">
        <f t="shared" si="154"/>
        <v>-16745.641729559749</v>
      </c>
      <c r="AK161" s="68">
        <f t="shared" si="155"/>
        <v>-16745.641729559749</v>
      </c>
      <c r="AL161" s="68">
        <f t="shared" si="156"/>
        <v>-22745.641729559749</v>
      </c>
      <c r="AM161" s="69">
        <f t="shared" si="157"/>
        <v>-26880.749312721484</v>
      </c>
      <c r="AN161" s="69">
        <f t="shared" si="158"/>
        <v>-2880.7493127214839</v>
      </c>
      <c r="AO161" s="69">
        <f t="shared" si="159"/>
        <v>-2880.7493127214839</v>
      </c>
      <c r="AP161" s="69">
        <f t="shared" si="160"/>
        <v>-8880.7493127214839</v>
      </c>
      <c r="AR161" s="23">
        <f t="shared" si="161"/>
        <v>140</v>
      </c>
      <c r="AS161" s="23" t="str">
        <f t="shared" si="162"/>
        <v>W240</v>
      </c>
      <c r="AT161" s="69">
        <f t="shared" si="179"/>
        <v>-11234.909312721484</v>
      </c>
      <c r="AU161" s="69">
        <f t="shared" si="163"/>
        <v>-8880.7493127214839</v>
      </c>
      <c r="AV161" t="s">
        <v>447</v>
      </c>
      <c r="AW161" t="s">
        <v>448</v>
      </c>
      <c r="AX161" s="64">
        <f t="shared" si="164"/>
        <v>-26880.749312721484</v>
      </c>
      <c r="AY161" s="64">
        <f t="shared" si="165"/>
        <v>-2880.7493127214839</v>
      </c>
      <c r="AZ161" s="64">
        <f t="shared" si="166"/>
        <v>-2880.7493127214839</v>
      </c>
      <c r="BA161" s="64">
        <f t="shared" si="167"/>
        <v>-8880.7493127214839</v>
      </c>
      <c r="BE161" s="23">
        <v>158</v>
      </c>
      <c r="BF161" s="23" t="str">
        <f t="shared" si="168"/>
        <v>W217</v>
      </c>
      <c r="BG161" s="23" t="str">
        <f t="shared" si="169"/>
        <v>Richmond</v>
      </c>
      <c r="BH161" s="23" t="str">
        <f t="shared" si="170"/>
        <v>VA</v>
      </c>
      <c r="BI161" s="69">
        <f t="shared" si="131"/>
        <v>4740000</v>
      </c>
      <c r="BJ161" s="69">
        <f t="shared" si="132"/>
        <v>-17827.167924263373</v>
      </c>
      <c r="BK161" s="69">
        <f t="shared" si="133"/>
        <v>-11503.167924263373</v>
      </c>
      <c r="BL161" s="23" t="str">
        <f t="shared" si="134"/>
        <v>NO</v>
      </c>
      <c r="BM161" s="69">
        <f t="shared" si="171"/>
        <v>1330541.3153813535</v>
      </c>
      <c r="BN161" s="69">
        <f t="shared" si="172"/>
        <v>-29503.167924263373</v>
      </c>
      <c r="BO161" s="69">
        <f t="shared" si="173"/>
        <v>-5503.1679242633745</v>
      </c>
      <c r="BP161" s="69">
        <f t="shared" si="174"/>
        <v>-5503.1679242633745</v>
      </c>
      <c r="BQ161" s="69">
        <f t="shared" si="175"/>
        <v>-11503.167924263373</v>
      </c>
      <c r="CI161" s="23" t="str">
        <f t="shared" si="176"/>
        <v>W240</v>
      </c>
      <c r="CJ161" s="23" t="str">
        <f t="shared" si="180"/>
        <v>LT</v>
      </c>
      <c r="CK161" s="69">
        <f>G161</f>
        <v>15645.84</v>
      </c>
      <c r="CL161" s="69">
        <f t="shared" si="177"/>
        <v>15645.84</v>
      </c>
      <c r="CM161" s="69">
        <f t="shared" si="178"/>
        <v>15645.84</v>
      </c>
    </row>
    <row r="162" spans="1:91" x14ac:dyDescent="0.25">
      <c r="A162" t="s">
        <v>306</v>
      </c>
      <c r="B162" t="s">
        <v>307</v>
      </c>
      <c r="C162" t="s">
        <v>107</v>
      </c>
      <c r="D162">
        <v>1</v>
      </c>
      <c r="E162">
        <v>1150</v>
      </c>
      <c r="F162">
        <f t="shared" si="135"/>
        <v>0.97299999999999998</v>
      </c>
      <c r="G162" s="61">
        <f t="shared" si="130"/>
        <v>13427.4</v>
      </c>
      <c r="H162">
        <v>183</v>
      </c>
      <c r="I162" s="62">
        <v>0.57530000000000003</v>
      </c>
      <c r="J162">
        <v>80</v>
      </c>
      <c r="K162">
        <v>267</v>
      </c>
      <c r="L162">
        <f t="shared" si="181"/>
        <v>187</v>
      </c>
      <c r="M162">
        <f t="shared" si="182"/>
        <v>103</v>
      </c>
      <c r="N162" s="63">
        <f t="shared" si="183"/>
        <v>0.54064171122994653</v>
      </c>
      <c r="O162" s="62">
        <v>0.57530000000000003</v>
      </c>
      <c r="P162" s="64">
        <v>100</v>
      </c>
      <c r="Q162" s="65">
        <f t="shared" si="136"/>
        <v>0.1855614973262032</v>
      </c>
      <c r="R162" s="65">
        <f t="shared" si="137"/>
        <v>0.70374663101604285</v>
      </c>
      <c r="S162" s="64">
        <f t="shared" si="138"/>
        <v>25686.752032085566</v>
      </c>
      <c r="T162" s="66">
        <f t="shared" si="139"/>
        <v>17980.726422459895</v>
      </c>
      <c r="U162" s="61">
        <f t="shared" si="140"/>
        <v>80</v>
      </c>
      <c r="V162" s="64">
        <f t="shared" si="141"/>
        <v>233.75</v>
      </c>
      <c r="W162" s="64">
        <f t="shared" si="142"/>
        <v>56.625</v>
      </c>
      <c r="X162">
        <f t="shared" si="143"/>
        <v>-147.68132423553197</v>
      </c>
      <c r="Y162" s="64">
        <f t="shared" si="144"/>
        <v>153.93023439474348</v>
      </c>
      <c r="Z162" s="64">
        <f t="shared" si="145"/>
        <v>153.93023439474348</v>
      </c>
      <c r="AA162" s="65">
        <f t="shared" si="146"/>
        <v>0.41627907762457106</v>
      </c>
      <c r="AB162" s="65">
        <f t="shared" si="147"/>
        <v>0.52115673796791451</v>
      </c>
      <c r="AC162" s="64">
        <f t="shared" si="148"/>
        <v>29280.949273607363</v>
      </c>
      <c r="AD162" s="66">
        <f t="shared" si="149"/>
        <v>20496.664491525153</v>
      </c>
      <c r="AE162" s="64">
        <f t="shared" si="150"/>
        <v>13427.4</v>
      </c>
      <c r="AF162" s="64">
        <f t="shared" si="151"/>
        <v>7069.2644915251531</v>
      </c>
      <c r="AH162" s="67">
        <f t="shared" si="152"/>
        <v>6340.74031194296</v>
      </c>
      <c r="AI162" s="67">
        <f t="shared" si="153"/>
        <v>-39940.740311942958</v>
      </c>
      <c r="AJ162" s="67">
        <f t="shared" si="154"/>
        <v>-15940.74031194296</v>
      </c>
      <c r="AK162" s="68">
        <f t="shared" si="155"/>
        <v>-15940.74031194296</v>
      </c>
      <c r="AL162" s="68">
        <f t="shared" si="156"/>
        <v>-21940.740311942958</v>
      </c>
      <c r="AM162" s="69">
        <f t="shared" si="157"/>
        <v>-32871.475820417807</v>
      </c>
      <c r="AN162" s="69">
        <f t="shared" si="158"/>
        <v>-8871.475820417807</v>
      </c>
      <c r="AO162" s="69">
        <f t="shared" si="159"/>
        <v>-8871.475820417807</v>
      </c>
      <c r="AP162" s="69">
        <f t="shared" si="160"/>
        <v>-14871.475820417805</v>
      </c>
      <c r="AR162" s="23">
        <f t="shared" si="161"/>
        <v>187</v>
      </c>
      <c r="AS162" s="23" t="str">
        <f t="shared" si="162"/>
        <v>W241</v>
      </c>
      <c r="AT162" s="69">
        <f t="shared" si="179"/>
        <v>-19444.075820417806</v>
      </c>
      <c r="AU162" s="69">
        <f t="shared" si="163"/>
        <v>-14871.475820417805</v>
      </c>
      <c r="AV162" t="s">
        <v>447</v>
      </c>
      <c r="AW162" t="s">
        <v>448</v>
      </c>
      <c r="AX162" s="64">
        <f t="shared" si="164"/>
        <v>-32871.475820417807</v>
      </c>
      <c r="AY162" s="64">
        <f t="shared" si="165"/>
        <v>-8871.475820417807</v>
      </c>
      <c r="AZ162" s="64">
        <f t="shared" si="166"/>
        <v>-8871.475820417807</v>
      </c>
      <c r="BA162" s="64">
        <f t="shared" si="167"/>
        <v>-14871.475820417805</v>
      </c>
      <c r="BE162" s="23">
        <v>159</v>
      </c>
      <c r="BF162" s="23" t="str">
        <f t="shared" si="168"/>
        <v>W166</v>
      </c>
      <c r="BG162" s="23" t="str">
        <f t="shared" si="169"/>
        <v>Miami</v>
      </c>
      <c r="BH162" s="23" t="str">
        <f t="shared" si="170"/>
        <v>FL</v>
      </c>
      <c r="BI162" s="69">
        <f t="shared" si="131"/>
        <v>4770000</v>
      </c>
      <c r="BJ162" s="69">
        <f t="shared" si="132"/>
        <v>-7445.1239949189039</v>
      </c>
      <c r="BK162" s="69">
        <f t="shared" si="133"/>
        <v>-11629.523994918905</v>
      </c>
      <c r="BL162" s="23" t="str">
        <f t="shared" si="134"/>
        <v>NO</v>
      </c>
      <c r="BM162" s="69">
        <f t="shared" si="171"/>
        <v>1323096.1913864345</v>
      </c>
      <c r="BN162" s="69">
        <f t="shared" si="172"/>
        <v>-29629.523994918902</v>
      </c>
      <c r="BO162" s="69">
        <f t="shared" si="173"/>
        <v>-5629.5239949189054</v>
      </c>
      <c r="BP162" s="69">
        <f t="shared" si="174"/>
        <v>-5629.5239949189054</v>
      </c>
      <c r="BQ162" s="69">
        <f t="shared" si="175"/>
        <v>-11629.523994918905</v>
      </c>
      <c r="CI162" s="23" t="str">
        <f t="shared" si="176"/>
        <v>W241</v>
      </c>
      <c r="CJ162" s="23" t="str">
        <f t="shared" si="180"/>
        <v>LT</v>
      </c>
      <c r="CK162" s="69">
        <f>G162</f>
        <v>13427.4</v>
      </c>
      <c r="CL162" s="69">
        <f t="shared" si="177"/>
        <v>13427.4</v>
      </c>
      <c r="CM162" s="69">
        <f t="shared" si="178"/>
        <v>13427.4</v>
      </c>
    </row>
    <row r="163" spans="1:91" x14ac:dyDescent="0.25">
      <c r="A163" t="s">
        <v>308</v>
      </c>
      <c r="B163" t="s">
        <v>307</v>
      </c>
      <c r="C163" t="s">
        <v>107</v>
      </c>
      <c r="D163">
        <v>2</v>
      </c>
      <c r="E163">
        <v>2000</v>
      </c>
      <c r="F163">
        <f t="shared" si="135"/>
        <v>0.97299999999999998</v>
      </c>
      <c r="G163" s="61">
        <f t="shared" si="130"/>
        <v>23352</v>
      </c>
      <c r="H163">
        <v>237</v>
      </c>
      <c r="I163" s="62">
        <v>0.31230000000000002</v>
      </c>
      <c r="J163">
        <v>160</v>
      </c>
      <c r="K163">
        <v>323</v>
      </c>
      <c r="L163">
        <f t="shared" si="181"/>
        <v>163</v>
      </c>
      <c r="M163">
        <f t="shared" si="182"/>
        <v>77</v>
      </c>
      <c r="N163" s="63">
        <f t="shared" si="183"/>
        <v>0.47791411042944787</v>
      </c>
      <c r="O163" s="62">
        <v>0.31230000000000002</v>
      </c>
      <c r="P163" s="64">
        <v>100</v>
      </c>
      <c r="Q163" s="65">
        <f t="shared" si="136"/>
        <v>-0.19447852760736198</v>
      </c>
      <c r="R163" s="65">
        <f t="shared" si="137"/>
        <v>1.0045103067484662</v>
      </c>
      <c r="S163" s="64">
        <f t="shared" si="138"/>
        <v>36664.626196319019</v>
      </c>
      <c r="T163" s="66">
        <f t="shared" si="139"/>
        <v>25665.23833742331</v>
      </c>
      <c r="U163" s="61">
        <f t="shared" si="140"/>
        <v>160</v>
      </c>
      <c r="V163" s="64">
        <f t="shared" si="141"/>
        <v>203.75</v>
      </c>
      <c r="W163" s="64">
        <f t="shared" si="142"/>
        <v>139.625</v>
      </c>
      <c r="X163">
        <f t="shared" si="143"/>
        <v>-128.72757139246903</v>
      </c>
      <c r="Y163" s="64">
        <f t="shared" si="144"/>
        <v>179.30817222643412</v>
      </c>
      <c r="Z163" s="64">
        <f t="shared" si="145"/>
        <v>179.30817222643412</v>
      </c>
      <c r="AA163" s="65">
        <f t="shared" si="146"/>
        <v>0.19476403546716134</v>
      </c>
      <c r="AB163" s="65">
        <f t="shared" si="147"/>
        <v>0.69646374233128849</v>
      </c>
      <c r="AC163" s="64">
        <f t="shared" si="148"/>
        <v>45581.798840683012</v>
      </c>
      <c r="AD163" s="66">
        <f t="shared" si="149"/>
        <v>31907.259188478107</v>
      </c>
      <c r="AE163" s="64">
        <f t="shared" si="150"/>
        <v>23352</v>
      </c>
      <c r="AF163" s="64">
        <f t="shared" si="151"/>
        <v>8555.2591884781068</v>
      </c>
      <c r="AH163" s="67">
        <f t="shared" si="152"/>
        <v>8473.6421983640103</v>
      </c>
      <c r="AI163" s="67">
        <f t="shared" si="153"/>
        <v>-42073.64219836401</v>
      </c>
      <c r="AJ163" s="67">
        <f t="shared" si="154"/>
        <v>-18073.64219836401</v>
      </c>
      <c r="AK163" s="68">
        <f t="shared" si="155"/>
        <v>-18073.64219836401</v>
      </c>
      <c r="AL163" s="68">
        <f t="shared" si="156"/>
        <v>-24073.64219836401</v>
      </c>
      <c r="AM163" s="69">
        <f t="shared" si="157"/>
        <v>-33518.383009885903</v>
      </c>
      <c r="AN163" s="69">
        <f t="shared" si="158"/>
        <v>-9518.3830098859034</v>
      </c>
      <c r="AO163" s="69">
        <f t="shared" si="159"/>
        <v>-9518.3830098859034</v>
      </c>
      <c r="AP163" s="69">
        <f t="shared" si="160"/>
        <v>-15518.383009885903</v>
      </c>
      <c r="AR163" s="23">
        <f t="shared" si="161"/>
        <v>195</v>
      </c>
      <c r="AS163" s="23" t="str">
        <f t="shared" si="162"/>
        <v>W242</v>
      </c>
      <c r="AT163" s="69">
        <f t="shared" si="179"/>
        <v>-10166.383009885903</v>
      </c>
      <c r="AU163" s="69">
        <f t="shared" si="163"/>
        <v>-15518.383009885903</v>
      </c>
      <c r="AV163" t="s">
        <v>447</v>
      </c>
      <c r="AW163" t="s">
        <v>448</v>
      </c>
      <c r="AX163" s="64">
        <f t="shared" si="164"/>
        <v>-33518.383009885903</v>
      </c>
      <c r="AY163" s="64">
        <f t="shared" si="165"/>
        <v>-9518.3830098859034</v>
      </c>
      <c r="AZ163" s="64">
        <f t="shared" si="166"/>
        <v>-9518.3830098859034</v>
      </c>
      <c r="BA163" s="64">
        <f t="shared" si="167"/>
        <v>-15518.383009885903</v>
      </c>
      <c r="BE163" s="23">
        <v>160</v>
      </c>
      <c r="BF163" s="23" t="str">
        <f t="shared" si="168"/>
        <v>W84</v>
      </c>
      <c r="BG163" s="23" t="str">
        <f t="shared" si="169"/>
        <v>San Francisco</v>
      </c>
      <c r="BH163" s="23" t="str">
        <f t="shared" si="170"/>
        <v>CA</v>
      </c>
      <c r="BI163" s="69">
        <f t="shared" si="131"/>
        <v>4800000</v>
      </c>
      <c r="BJ163" s="69">
        <f t="shared" si="132"/>
        <v>5336.1447745658952</v>
      </c>
      <c r="BK163" s="69">
        <f t="shared" si="133"/>
        <v>-11691.855225434105</v>
      </c>
      <c r="BL163" s="23" t="str">
        <f t="shared" si="134"/>
        <v>NO</v>
      </c>
      <c r="BM163" s="69">
        <f t="shared" si="171"/>
        <v>1328432.3361610004</v>
      </c>
      <c r="BN163" s="69">
        <f t="shared" si="172"/>
        <v>-29691.855225434105</v>
      </c>
      <c r="BO163" s="69">
        <f t="shared" si="173"/>
        <v>-5691.8552254341048</v>
      </c>
      <c r="BP163" s="69">
        <f t="shared" si="174"/>
        <v>-5691.8552254341048</v>
      </c>
      <c r="BQ163" s="69">
        <f t="shared" si="175"/>
        <v>-11691.855225434105</v>
      </c>
      <c r="CI163" s="23" t="str">
        <f t="shared" si="176"/>
        <v>W242</v>
      </c>
      <c r="CJ163" s="23" t="str">
        <f t="shared" si="180"/>
        <v>LT</v>
      </c>
      <c r="CK163" s="69">
        <f>G163</f>
        <v>23352</v>
      </c>
      <c r="CL163" s="69">
        <f t="shared" si="177"/>
        <v>23352</v>
      </c>
      <c r="CM163" s="69">
        <f t="shared" si="178"/>
        <v>23352</v>
      </c>
    </row>
    <row r="164" spans="1:91" x14ac:dyDescent="0.25">
      <c r="A164" t="s">
        <v>309</v>
      </c>
      <c r="B164" t="s">
        <v>307</v>
      </c>
      <c r="C164" t="s">
        <v>116</v>
      </c>
      <c r="D164">
        <v>1</v>
      </c>
      <c r="E164">
        <v>1600</v>
      </c>
      <c r="F164">
        <f t="shared" si="135"/>
        <v>0.97299999999999998</v>
      </c>
      <c r="G164" s="61">
        <f t="shared" si="130"/>
        <v>18681.599999999999</v>
      </c>
      <c r="H164">
        <v>297</v>
      </c>
      <c r="I164" s="62">
        <v>0.4521</v>
      </c>
      <c r="J164">
        <v>225</v>
      </c>
      <c r="K164">
        <v>406</v>
      </c>
      <c r="L164">
        <f t="shared" si="181"/>
        <v>181</v>
      </c>
      <c r="M164">
        <f t="shared" si="182"/>
        <v>72</v>
      </c>
      <c r="N164" s="63">
        <f t="shared" si="183"/>
        <v>0.41823204419889504</v>
      </c>
      <c r="O164" s="62">
        <v>0.4521</v>
      </c>
      <c r="P164" s="64">
        <v>100</v>
      </c>
      <c r="Q164" s="65">
        <f t="shared" si="136"/>
        <v>-0.45248618784530392</v>
      </c>
      <c r="R164" s="65">
        <f t="shared" si="137"/>
        <v>1.2086975690607735</v>
      </c>
      <c r="S164" s="64">
        <f t="shared" si="138"/>
        <v>44117.461270718231</v>
      </c>
      <c r="T164" s="66">
        <f t="shared" si="139"/>
        <v>30882.222889502758</v>
      </c>
      <c r="U164" s="61">
        <f t="shared" si="140"/>
        <v>225</v>
      </c>
      <c r="V164" s="64">
        <f t="shared" si="141"/>
        <v>226.25</v>
      </c>
      <c r="W164" s="64">
        <f t="shared" si="142"/>
        <v>202.375</v>
      </c>
      <c r="X164">
        <f t="shared" si="143"/>
        <v>-142.94288602476624</v>
      </c>
      <c r="Y164" s="64">
        <f t="shared" si="144"/>
        <v>222.77471885266615</v>
      </c>
      <c r="Z164" s="64">
        <f t="shared" si="145"/>
        <v>225</v>
      </c>
      <c r="AA164" s="65">
        <f t="shared" si="146"/>
        <v>0.1</v>
      </c>
      <c r="AB164" s="65">
        <f t="shared" si="147"/>
        <v>0.77146000000000003</v>
      </c>
      <c r="AC164" s="64">
        <f t="shared" si="148"/>
        <v>63356.152500000004</v>
      </c>
      <c r="AD164" s="66">
        <f t="shared" si="149"/>
        <v>44349.306750000003</v>
      </c>
      <c r="AE164" s="64">
        <f t="shared" si="150"/>
        <v>18681.599999999999</v>
      </c>
      <c r="AF164" s="64">
        <f t="shared" si="151"/>
        <v>25667.706750000005</v>
      </c>
      <c r="AH164" s="67">
        <f t="shared" si="152"/>
        <v>9386.0966666666664</v>
      </c>
      <c r="AI164" s="67">
        <f t="shared" si="153"/>
        <v>-42986.096666666665</v>
      </c>
      <c r="AJ164" s="67">
        <f t="shared" si="154"/>
        <v>-18986.096666666665</v>
      </c>
      <c r="AK164" s="68">
        <f t="shared" si="155"/>
        <v>-18986.096666666665</v>
      </c>
      <c r="AL164" s="68">
        <f t="shared" si="156"/>
        <v>-24986.096666666665</v>
      </c>
      <c r="AM164" s="69">
        <f t="shared" si="157"/>
        <v>-17318.38991666666</v>
      </c>
      <c r="AN164" s="69">
        <f t="shared" si="158"/>
        <v>6681.6100833333403</v>
      </c>
      <c r="AO164" s="69">
        <f t="shared" si="159"/>
        <v>6681.6100833333403</v>
      </c>
      <c r="AP164" s="69">
        <f t="shared" si="160"/>
        <v>681.6100833333403</v>
      </c>
      <c r="AR164" s="23">
        <f t="shared" si="161"/>
        <v>72</v>
      </c>
      <c r="AS164" s="23" t="str">
        <f t="shared" si="162"/>
        <v>W243</v>
      </c>
      <c r="AT164" s="69">
        <f t="shared" si="179"/>
        <v>1363.2100833333388</v>
      </c>
      <c r="AU164" s="69">
        <f t="shared" si="163"/>
        <v>681.6100833333403</v>
      </c>
      <c r="AV164" t="s">
        <v>447</v>
      </c>
      <c r="AW164" t="s">
        <v>448</v>
      </c>
      <c r="AX164" s="64">
        <f t="shared" si="164"/>
        <v>-17318.38991666666</v>
      </c>
      <c r="AY164" s="64">
        <f t="shared" si="165"/>
        <v>6681.6100833333403</v>
      </c>
      <c r="AZ164" s="64">
        <f t="shared" si="166"/>
        <v>6681.6100833333403</v>
      </c>
      <c r="BA164" s="64">
        <f t="shared" si="167"/>
        <v>681.6100833333403</v>
      </c>
      <c r="BE164" s="23">
        <v>161</v>
      </c>
      <c r="BF164" s="23" t="str">
        <f t="shared" si="168"/>
        <v>W14</v>
      </c>
      <c r="BG164" s="23" t="str">
        <f t="shared" si="169"/>
        <v>Chapel Hill</v>
      </c>
      <c r="BH164" s="23" t="str">
        <f t="shared" si="170"/>
        <v>NC</v>
      </c>
      <c r="BI164" s="69">
        <f t="shared" si="131"/>
        <v>4830000</v>
      </c>
      <c r="BJ164" s="69">
        <f t="shared" si="132"/>
        <v>-19865.411919337155</v>
      </c>
      <c r="BK164" s="69">
        <f t="shared" si="133"/>
        <v>-11790.011919337156</v>
      </c>
      <c r="BL164" s="23" t="str">
        <f t="shared" si="134"/>
        <v>NO</v>
      </c>
      <c r="BM164" s="69">
        <f t="shared" si="171"/>
        <v>1308566.9242416632</v>
      </c>
      <c r="BN164" s="69">
        <f t="shared" si="172"/>
        <v>-29790.011919337157</v>
      </c>
      <c r="BO164" s="69">
        <f t="shared" si="173"/>
        <v>-5790.0119193371556</v>
      </c>
      <c r="BP164" s="69">
        <f t="shared" si="174"/>
        <v>-5790.0119193371556</v>
      </c>
      <c r="BQ164" s="69">
        <f t="shared" si="175"/>
        <v>-11790.011919337156</v>
      </c>
      <c r="CI164" s="23" t="str">
        <f t="shared" si="176"/>
        <v>W243</v>
      </c>
      <c r="CJ164" s="23" t="str">
        <f t="shared" si="180"/>
        <v>LT</v>
      </c>
      <c r="CK164" s="69">
        <f>G164</f>
        <v>18681.599999999999</v>
      </c>
      <c r="CL164" s="69">
        <f t="shared" si="177"/>
        <v>18681.599999999999</v>
      </c>
      <c r="CM164" s="69">
        <f t="shared" si="178"/>
        <v>18681.599999999999</v>
      </c>
    </row>
    <row r="165" spans="1:91" x14ac:dyDescent="0.25">
      <c r="A165" t="s">
        <v>310</v>
      </c>
      <c r="B165" t="s">
        <v>307</v>
      </c>
      <c r="C165" t="s">
        <v>116</v>
      </c>
      <c r="D165">
        <v>2</v>
      </c>
      <c r="E165">
        <v>2150</v>
      </c>
      <c r="F165">
        <f t="shared" si="135"/>
        <v>0.97299999999999998</v>
      </c>
      <c r="G165" s="61">
        <f t="shared" si="130"/>
        <v>25103.399999999998</v>
      </c>
      <c r="H165">
        <v>360</v>
      </c>
      <c r="I165" s="62">
        <v>0.53149999999999997</v>
      </c>
      <c r="J165">
        <v>170</v>
      </c>
      <c r="K165">
        <v>447</v>
      </c>
      <c r="L165">
        <f t="shared" si="181"/>
        <v>277</v>
      </c>
      <c r="M165">
        <f t="shared" si="182"/>
        <v>190</v>
      </c>
      <c r="N165" s="63">
        <f t="shared" si="183"/>
        <v>0.64873646209386282</v>
      </c>
      <c r="O165" s="62">
        <v>0.53149999999999997</v>
      </c>
      <c r="P165" s="64">
        <v>100</v>
      </c>
      <c r="Q165" s="65">
        <f t="shared" si="136"/>
        <v>-0.10216606498194944</v>
      </c>
      <c r="R165" s="65">
        <f t="shared" si="137"/>
        <v>0.93145422382671483</v>
      </c>
      <c r="S165" s="64">
        <f t="shared" si="138"/>
        <v>33998.079169675089</v>
      </c>
      <c r="T165" s="66">
        <f t="shared" si="139"/>
        <v>23798.65541877256</v>
      </c>
      <c r="U165" s="61">
        <f t="shared" si="140"/>
        <v>170</v>
      </c>
      <c r="V165" s="64">
        <f t="shared" si="141"/>
        <v>346.25</v>
      </c>
      <c r="W165" s="64">
        <f t="shared" si="142"/>
        <v>135.375</v>
      </c>
      <c r="X165">
        <f t="shared" si="143"/>
        <v>-218.75789739701796</v>
      </c>
      <c r="Y165" s="64">
        <f t="shared" si="144"/>
        <v>253.76296752590346</v>
      </c>
      <c r="Z165" s="64">
        <f t="shared" si="145"/>
        <v>253.76296752590346</v>
      </c>
      <c r="AA165" s="65">
        <f t="shared" si="146"/>
        <v>0.34191470765603887</v>
      </c>
      <c r="AB165" s="65">
        <f t="shared" si="147"/>
        <v>0.58000870036101082</v>
      </c>
      <c r="AC165" s="64">
        <f t="shared" si="148"/>
        <v>53722.426082975217</v>
      </c>
      <c r="AD165" s="66">
        <f t="shared" si="149"/>
        <v>37605.698258082652</v>
      </c>
      <c r="AE165" s="64">
        <f t="shared" si="150"/>
        <v>25103.399999999998</v>
      </c>
      <c r="AF165" s="64">
        <f t="shared" si="151"/>
        <v>12502.298258082654</v>
      </c>
      <c r="AH165" s="67">
        <f t="shared" si="152"/>
        <v>7056.772521058966</v>
      </c>
      <c r="AI165" s="67">
        <f t="shared" si="153"/>
        <v>-40656.772521058963</v>
      </c>
      <c r="AJ165" s="67">
        <f t="shared" si="154"/>
        <v>-16656.772521058967</v>
      </c>
      <c r="AK165" s="68">
        <f t="shared" si="155"/>
        <v>-16656.772521058967</v>
      </c>
      <c r="AL165" s="68">
        <f t="shared" si="156"/>
        <v>-22656.772521058967</v>
      </c>
      <c r="AM165" s="69">
        <f t="shared" si="157"/>
        <v>-28154.47426297631</v>
      </c>
      <c r="AN165" s="69">
        <f t="shared" si="158"/>
        <v>-4154.4742629763132</v>
      </c>
      <c r="AO165" s="69">
        <f t="shared" si="159"/>
        <v>-4154.4742629763132</v>
      </c>
      <c r="AP165" s="69">
        <f t="shared" si="160"/>
        <v>-10154.474262976313</v>
      </c>
      <c r="AR165" s="23">
        <f t="shared" si="161"/>
        <v>148</v>
      </c>
      <c r="AS165" s="23" t="str">
        <f t="shared" si="162"/>
        <v>W244</v>
      </c>
      <c r="AT165" s="69">
        <f t="shared" si="179"/>
        <v>-3051.0742629763117</v>
      </c>
      <c r="AU165" s="69">
        <f t="shared" si="163"/>
        <v>-10154.474262976313</v>
      </c>
      <c r="AV165" t="s">
        <v>447</v>
      </c>
      <c r="AW165" t="s">
        <v>448</v>
      </c>
      <c r="AX165" s="64">
        <f t="shared" si="164"/>
        <v>-28154.47426297631</v>
      </c>
      <c r="AY165" s="64">
        <f t="shared" si="165"/>
        <v>-4154.4742629763132</v>
      </c>
      <c r="AZ165" s="64">
        <f t="shared" si="166"/>
        <v>-4154.4742629763132</v>
      </c>
      <c r="BA165" s="64">
        <f t="shared" si="167"/>
        <v>-10154.474262976313</v>
      </c>
      <c r="BE165" s="23">
        <v>162</v>
      </c>
      <c r="BF165" s="23" t="str">
        <f t="shared" si="168"/>
        <v>W218</v>
      </c>
      <c r="BG165" s="23" t="str">
        <f t="shared" si="169"/>
        <v>Richmond</v>
      </c>
      <c r="BH165" s="23" t="str">
        <f t="shared" si="170"/>
        <v>VA</v>
      </c>
      <c r="BI165" s="69">
        <f t="shared" si="131"/>
        <v>4860000</v>
      </c>
      <c r="BJ165" s="69">
        <f t="shared" si="132"/>
        <v>-15857.272189338553</v>
      </c>
      <c r="BK165" s="69">
        <f t="shared" si="133"/>
        <v>-11868.472189338549</v>
      </c>
      <c r="BL165" s="23" t="str">
        <f t="shared" si="134"/>
        <v>NO</v>
      </c>
      <c r="BM165" s="69">
        <f t="shared" si="171"/>
        <v>1292709.6520523247</v>
      </c>
      <c r="BN165" s="69">
        <f t="shared" si="172"/>
        <v>-29868.47218933855</v>
      </c>
      <c r="BO165" s="69">
        <f t="shared" si="173"/>
        <v>-5868.4721893385486</v>
      </c>
      <c r="BP165" s="69">
        <f t="shared" si="174"/>
        <v>-5868.4721893385486</v>
      </c>
      <c r="BQ165" s="69">
        <f t="shared" si="175"/>
        <v>-11868.472189338549</v>
      </c>
      <c r="CI165" s="23" t="str">
        <f t="shared" si="176"/>
        <v>W244</v>
      </c>
      <c r="CJ165" s="23" t="str">
        <f t="shared" si="180"/>
        <v>LT</v>
      </c>
      <c r="CK165" s="69">
        <f>G165</f>
        <v>25103.399999999998</v>
      </c>
      <c r="CL165" s="69">
        <f t="shared" si="177"/>
        <v>25103.399999999998</v>
      </c>
      <c r="CM165" s="69">
        <f t="shared" si="178"/>
        <v>25103.399999999998</v>
      </c>
    </row>
    <row r="166" spans="1:91" x14ac:dyDescent="0.25">
      <c r="A166" t="s">
        <v>311</v>
      </c>
      <c r="B166" t="s">
        <v>312</v>
      </c>
      <c r="C166" t="s">
        <v>107</v>
      </c>
      <c r="D166">
        <v>1</v>
      </c>
      <c r="E166">
        <v>1600</v>
      </c>
      <c r="F166">
        <f t="shared" si="135"/>
        <v>0.97299999999999998</v>
      </c>
      <c r="G166" s="61">
        <f t="shared" si="130"/>
        <v>18681.599999999999</v>
      </c>
      <c r="H166">
        <v>209</v>
      </c>
      <c r="I166" s="62">
        <v>0.53969999999999996</v>
      </c>
      <c r="J166">
        <v>94</v>
      </c>
      <c r="K166">
        <v>411</v>
      </c>
      <c r="L166">
        <f t="shared" si="181"/>
        <v>317</v>
      </c>
      <c r="M166">
        <f t="shared" si="182"/>
        <v>115</v>
      </c>
      <c r="N166" s="63">
        <f t="shared" si="183"/>
        <v>0.39022082018927451</v>
      </c>
      <c r="O166" s="62">
        <v>0.53969999999999996</v>
      </c>
      <c r="P166" s="64">
        <v>100</v>
      </c>
      <c r="Q166" s="65">
        <f t="shared" si="136"/>
        <v>0.11514195583596215</v>
      </c>
      <c r="R166" s="65">
        <f t="shared" si="137"/>
        <v>0.75947665615141957</v>
      </c>
      <c r="S166" s="64">
        <f t="shared" si="138"/>
        <v>27720.897949526814</v>
      </c>
      <c r="T166" s="66">
        <f t="shared" si="139"/>
        <v>19404.628564668768</v>
      </c>
      <c r="U166" s="61">
        <f t="shared" si="140"/>
        <v>94</v>
      </c>
      <c r="V166" s="64">
        <f t="shared" si="141"/>
        <v>396.25</v>
      </c>
      <c r="W166" s="64">
        <f t="shared" si="142"/>
        <v>54.375</v>
      </c>
      <c r="X166">
        <f t="shared" si="143"/>
        <v>-250.3474854687895</v>
      </c>
      <c r="Y166" s="64">
        <f t="shared" si="144"/>
        <v>240.13307113975236</v>
      </c>
      <c r="Z166" s="64">
        <f t="shared" si="145"/>
        <v>240.13307113975236</v>
      </c>
      <c r="AA166" s="65">
        <f t="shared" si="146"/>
        <v>0.46879008489527407</v>
      </c>
      <c r="AB166" s="65">
        <f t="shared" si="147"/>
        <v>0.47959952681388013</v>
      </c>
      <c r="AC166" s="64">
        <f t="shared" si="148"/>
        <v>42036.213161211002</v>
      </c>
      <c r="AD166" s="66">
        <f t="shared" si="149"/>
        <v>29425.349212847701</v>
      </c>
      <c r="AE166" s="64">
        <f t="shared" si="150"/>
        <v>18681.599999999999</v>
      </c>
      <c r="AF166" s="64">
        <f t="shared" si="151"/>
        <v>10743.749212847702</v>
      </c>
      <c r="AH166" s="67">
        <f t="shared" si="152"/>
        <v>5835.1275762355417</v>
      </c>
      <c r="AI166" s="67">
        <f t="shared" si="153"/>
        <v>-39435.127576235544</v>
      </c>
      <c r="AJ166" s="67">
        <f t="shared" si="154"/>
        <v>-15435.127576235542</v>
      </c>
      <c r="AK166" s="68">
        <f t="shared" si="155"/>
        <v>-15435.127576235542</v>
      </c>
      <c r="AL166" s="68">
        <f t="shared" si="156"/>
        <v>-21435.127576235544</v>
      </c>
      <c r="AM166" s="69">
        <f t="shared" si="157"/>
        <v>-28691.378363387841</v>
      </c>
      <c r="AN166" s="69">
        <f t="shared" si="158"/>
        <v>-4691.3783633878393</v>
      </c>
      <c r="AO166" s="69">
        <f t="shared" si="159"/>
        <v>-4691.3783633878393</v>
      </c>
      <c r="AP166" s="69">
        <f t="shared" si="160"/>
        <v>-10691.378363387841</v>
      </c>
      <c r="AR166" s="23">
        <f t="shared" si="161"/>
        <v>152</v>
      </c>
      <c r="AS166" s="23" t="str">
        <f t="shared" si="162"/>
        <v>W25</v>
      </c>
      <c r="AT166" s="69">
        <f t="shared" si="179"/>
        <v>-10009.778363387843</v>
      </c>
      <c r="AU166" s="69">
        <f t="shared" si="163"/>
        <v>-10691.378363387841</v>
      </c>
      <c r="AV166" t="s">
        <v>440</v>
      </c>
      <c r="AW166" t="s">
        <v>441</v>
      </c>
      <c r="AX166" s="64">
        <f t="shared" si="164"/>
        <v>-28691.378363387841</v>
      </c>
      <c r="AY166" s="64">
        <f t="shared" si="165"/>
        <v>-4691.3783633878393</v>
      </c>
      <c r="AZ166" s="64">
        <f t="shared" si="166"/>
        <v>-4691.3783633878393</v>
      </c>
      <c r="BA166" s="64">
        <f t="shared" si="167"/>
        <v>-10691.378363387841</v>
      </c>
      <c r="BE166" s="23">
        <v>163</v>
      </c>
      <c r="BF166" s="23" t="str">
        <f t="shared" si="168"/>
        <v>W233</v>
      </c>
      <c r="BG166" s="23" t="str">
        <f t="shared" si="169"/>
        <v>Charleston</v>
      </c>
      <c r="BH166" s="23" t="str">
        <f t="shared" si="170"/>
        <v>SC</v>
      </c>
      <c r="BI166" s="69">
        <f t="shared" si="131"/>
        <v>4890000</v>
      </c>
      <c r="BJ166" s="69">
        <f t="shared" si="132"/>
        <v>-16376.512616666667</v>
      </c>
      <c r="BK166" s="69">
        <f t="shared" si="133"/>
        <v>-11979.052616666666</v>
      </c>
      <c r="BL166" s="23" t="str">
        <f t="shared" si="134"/>
        <v>NO</v>
      </c>
      <c r="BM166" s="69">
        <f t="shared" si="171"/>
        <v>1276333.139435658</v>
      </c>
      <c r="BN166" s="69">
        <f t="shared" si="172"/>
        <v>-29979.052616666668</v>
      </c>
      <c r="BO166" s="69">
        <f t="shared" si="173"/>
        <v>-5979.0526166666659</v>
      </c>
      <c r="BP166" s="69">
        <f t="shared" si="174"/>
        <v>-5979.0526166666659</v>
      </c>
      <c r="BQ166" s="69">
        <f t="shared" si="175"/>
        <v>-11979.052616666666</v>
      </c>
      <c r="CI166" s="23" t="str">
        <f t="shared" si="176"/>
        <v>W25</v>
      </c>
      <c r="CJ166" s="23" t="str">
        <f t="shared" si="180"/>
        <v>LT</v>
      </c>
      <c r="CK166" s="69">
        <f>G166</f>
        <v>18681.599999999999</v>
      </c>
      <c r="CL166" s="69">
        <f t="shared" si="177"/>
        <v>18681.599999999999</v>
      </c>
      <c r="CM166" s="69">
        <f t="shared" si="178"/>
        <v>18681.599999999999</v>
      </c>
    </row>
    <row r="167" spans="1:91" x14ac:dyDescent="0.25">
      <c r="A167" t="s">
        <v>313</v>
      </c>
      <c r="B167" t="s">
        <v>312</v>
      </c>
      <c r="C167" t="s">
        <v>107</v>
      </c>
      <c r="D167">
        <v>2</v>
      </c>
      <c r="E167">
        <v>2100</v>
      </c>
      <c r="F167">
        <f t="shared" si="135"/>
        <v>0.97299999999999998</v>
      </c>
      <c r="G167" s="61">
        <f t="shared" si="130"/>
        <v>24519.599999999999</v>
      </c>
      <c r="H167">
        <v>265</v>
      </c>
      <c r="I167" s="62">
        <v>0.4027</v>
      </c>
      <c r="J167">
        <v>130</v>
      </c>
      <c r="K167">
        <v>438</v>
      </c>
      <c r="L167">
        <f t="shared" si="181"/>
        <v>308</v>
      </c>
      <c r="M167">
        <f t="shared" si="182"/>
        <v>135</v>
      </c>
      <c r="N167" s="63">
        <f t="shared" si="183"/>
        <v>0.45064935064935063</v>
      </c>
      <c r="O167" s="62">
        <v>0.4027</v>
      </c>
      <c r="P167" s="64">
        <v>100</v>
      </c>
      <c r="Q167" s="65">
        <f t="shared" si="136"/>
        <v>2.2077922077922085E-2</v>
      </c>
      <c r="R167" s="65">
        <f t="shared" si="137"/>
        <v>0.83312753246753246</v>
      </c>
      <c r="S167" s="64">
        <f t="shared" si="138"/>
        <v>30409.154935064937</v>
      </c>
      <c r="T167" s="66">
        <f t="shared" si="139"/>
        <v>21286.408454545453</v>
      </c>
      <c r="U167" s="61">
        <f t="shared" si="140"/>
        <v>130</v>
      </c>
      <c r="V167" s="64">
        <f t="shared" si="141"/>
        <v>385</v>
      </c>
      <c r="W167" s="64">
        <f t="shared" si="142"/>
        <v>91.5</v>
      </c>
      <c r="X167">
        <f t="shared" si="143"/>
        <v>-243.23982815264088</v>
      </c>
      <c r="Y167" s="64">
        <f t="shared" si="144"/>
        <v>252.64979782663633</v>
      </c>
      <c r="Z167" s="64">
        <f t="shared" si="145"/>
        <v>252.64979782663633</v>
      </c>
      <c r="AA167" s="65">
        <f t="shared" si="146"/>
        <v>0.41857090344580866</v>
      </c>
      <c r="AB167" s="65">
        <f t="shared" si="147"/>
        <v>0.51934298701298709</v>
      </c>
      <c r="AC167" s="64">
        <f t="shared" si="148"/>
        <v>47892.343745102102</v>
      </c>
      <c r="AD167" s="66">
        <f t="shared" si="149"/>
        <v>33524.640621571467</v>
      </c>
      <c r="AE167" s="64">
        <f t="shared" si="150"/>
        <v>24519.599999999999</v>
      </c>
      <c r="AF167" s="64">
        <f t="shared" si="151"/>
        <v>9005.0406215714684</v>
      </c>
      <c r="AH167" s="67">
        <f t="shared" si="152"/>
        <v>6318.6730086580101</v>
      </c>
      <c r="AI167" s="67">
        <f t="shared" si="153"/>
        <v>-39918.673008658006</v>
      </c>
      <c r="AJ167" s="67">
        <f t="shared" si="154"/>
        <v>-15918.67300865801</v>
      </c>
      <c r="AK167" s="68">
        <f t="shared" si="155"/>
        <v>-15918.67300865801</v>
      </c>
      <c r="AL167" s="68">
        <f t="shared" si="156"/>
        <v>-21918.67300865801</v>
      </c>
      <c r="AM167" s="69">
        <f t="shared" si="157"/>
        <v>-30913.632387086538</v>
      </c>
      <c r="AN167" s="69">
        <f t="shared" si="158"/>
        <v>-6913.6323870865417</v>
      </c>
      <c r="AO167" s="69">
        <f t="shared" si="159"/>
        <v>-6913.6323870865417</v>
      </c>
      <c r="AP167" s="69">
        <f t="shared" si="160"/>
        <v>-12913.632387086542</v>
      </c>
      <c r="AR167" s="23">
        <f t="shared" si="161"/>
        <v>171</v>
      </c>
      <c r="AS167" s="23" t="str">
        <f t="shared" si="162"/>
        <v>W26</v>
      </c>
      <c r="AT167" s="69">
        <f t="shared" si="179"/>
        <v>-6394.0323870865395</v>
      </c>
      <c r="AU167" s="69">
        <f t="shared" si="163"/>
        <v>-12913.632387086542</v>
      </c>
      <c r="AV167" t="s">
        <v>440</v>
      </c>
      <c r="AW167" t="s">
        <v>441</v>
      </c>
      <c r="AX167" s="64">
        <f t="shared" si="164"/>
        <v>-30913.632387086538</v>
      </c>
      <c r="AY167" s="64">
        <f t="shared" si="165"/>
        <v>-6913.6323870865417</v>
      </c>
      <c r="AZ167" s="64">
        <f t="shared" si="166"/>
        <v>-6913.6323870865417</v>
      </c>
      <c r="BA167" s="64">
        <f t="shared" si="167"/>
        <v>-12913.632387086542</v>
      </c>
      <c r="BE167" s="23">
        <v>164</v>
      </c>
      <c r="BF167" s="23" t="str">
        <f t="shared" si="168"/>
        <v>W185</v>
      </c>
      <c r="BG167" s="23" t="str">
        <f t="shared" si="169"/>
        <v>San Diego</v>
      </c>
      <c r="BH167" s="23" t="str">
        <f t="shared" si="170"/>
        <v>CA</v>
      </c>
      <c r="BI167" s="69">
        <f t="shared" si="131"/>
        <v>4920000</v>
      </c>
      <c r="BJ167" s="69">
        <f t="shared" si="132"/>
        <v>-17160.826043103934</v>
      </c>
      <c r="BK167" s="69">
        <f t="shared" si="133"/>
        <v>-12004.426043103935</v>
      </c>
      <c r="BL167" s="23" t="str">
        <f t="shared" si="134"/>
        <v>NO</v>
      </c>
      <c r="BM167" s="69">
        <f t="shared" si="171"/>
        <v>1259172.3133925542</v>
      </c>
      <c r="BN167" s="69">
        <f t="shared" si="172"/>
        <v>-30004.426043103937</v>
      </c>
      <c r="BO167" s="69">
        <f t="shared" si="173"/>
        <v>-6004.4260431039347</v>
      </c>
      <c r="BP167" s="69">
        <f t="shared" si="174"/>
        <v>-6004.4260431039347</v>
      </c>
      <c r="BQ167" s="69">
        <f t="shared" si="175"/>
        <v>-12004.426043103935</v>
      </c>
      <c r="CI167" s="23" t="str">
        <f t="shared" si="176"/>
        <v>W26</v>
      </c>
      <c r="CJ167" s="23" t="str">
        <f t="shared" si="180"/>
        <v>LT</v>
      </c>
      <c r="CK167" s="69">
        <f>G167</f>
        <v>24519.599999999999</v>
      </c>
      <c r="CL167" s="69">
        <f t="shared" si="177"/>
        <v>24519.599999999999</v>
      </c>
      <c r="CM167" s="69">
        <f t="shared" si="178"/>
        <v>24519.599999999999</v>
      </c>
    </row>
    <row r="168" spans="1:91" x14ac:dyDescent="0.25">
      <c r="A168" t="s">
        <v>314</v>
      </c>
      <c r="B168" t="s">
        <v>312</v>
      </c>
      <c r="C168" t="s">
        <v>116</v>
      </c>
      <c r="D168">
        <v>1</v>
      </c>
      <c r="E168">
        <v>1200</v>
      </c>
      <c r="F168">
        <f t="shared" si="135"/>
        <v>0.97299999999999998</v>
      </c>
      <c r="G168" s="61">
        <f t="shared" si="130"/>
        <v>14011.199999999999</v>
      </c>
      <c r="H168">
        <v>435</v>
      </c>
      <c r="I168" s="62">
        <v>0.4</v>
      </c>
      <c r="J168">
        <v>162</v>
      </c>
      <c r="K168">
        <v>504</v>
      </c>
      <c r="L168">
        <f t="shared" si="181"/>
        <v>342</v>
      </c>
      <c r="M168">
        <f t="shared" si="182"/>
        <v>273</v>
      </c>
      <c r="N168" s="63">
        <f t="shared" si="183"/>
        <v>0.73859649122807014</v>
      </c>
      <c r="O168" s="62">
        <v>0.4</v>
      </c>
      <c r="P168" s="64">
        <v>100</v>
      </c>
      <c r="Q168" s="65">
        <f t="shared" si="136"/>
        <v>-4.5029239766081863E-2</v>
      </c>
      <c r="R168" s="65">
        <f t="shared" si="137"/>
        <v>0.88623614035087717</v>
      </c>
      <c r="S168" s="64">
        <f t="shared" si="138"/>
        <v>32347.619122807017</v>
      </c>
      <c r="T168" s="66">
        <f t="shared" si="139"/>
        <v>22643.33338596491</v>
      </c>
      <c r="U168" s="61">
        <f t="shared" si="140"/>
        <v>162</v>
      </c>
      <c r="V168" s="64">
        <f t="shared" si="141"/>
        <v>427.5</v>
      </c>
      <c r="W168" s="64">
        <f t="shared" si="142"/>
        <v>119.25</v>
      </c>
      <c r="X168">
        <f t="shared" si="143"/>
        <v>-270.09097801364669</v>
      </c>
      <c r="Y168" s="64">
        <f t="shared" si="144"/>
        <v>289.36438589840787</v>
      </c>
      <c r="Z168" s="64">
        <f t="shared" si="145"/>
        <v>289.36438589840787</v>
      </c>
      <c r="AA168" s="65">
        <f t="shared" si="146"/>
        <v>0.39792838806645114</v>
      </c>
      <c r="AB168" s="65">
        <f t="shared" si="147"/>
        <v>0.53567947368421054</v>
      </c>
      <c r="AC168" s="64">
        <f t="shared" si="148"/>
        <v>56577.395108470082</v>
      </c>
      <c r="AD168" s="66">
        <f t="shared" si="149"/>
        <v>39604.176575929057</v>
      </c>
      <c r="AE168" s="64">
        <f t="shared" si="150"/>
        <v>14011.199999999999</v>
      </c>
      <c r="AF168" s="64">
        <f t="shared" si="151"/>
        <v>25592.97657592906</v>
      </c>
      <c r="AH168" s="67">
        <f t="shared" si="152"/>
        <v>6517.4335964912289</v>
      </c>
      <c r="AI168" s="67">
        <f t="shared" si="153"/>
        <v>-40117.433596491232</v>
      </c>
      <c r="AJ168" s="67">
        <f t="shared" si="154"/>
        <v>-16117.433596491228</v>
      </c>
      <c r="AK168" s="68">
        <f t="shared" si="155"/>
        <v>-16117.433596491228</v>
      </c>
      <c r="AL168" s="68">
        <f t="shared" si="156"/>
        <v>-22117.433596491228</v>
      </c>
      <c r="AM168" s="69">
        <f t="shared" si="157"/>
        <v>-14524.457020562171</v>
      </c>
      <c r="AN168" s="69">
        <f t="shared" si="158"/>
        <v>9475.5429794378324</v>
      </c>
      <c r="AO168" s="69">
        <f t="shared" si="159"/>
        <v>9475.5429794378324</v>
      </c>
      <c r="AP168" s="69">
        <f t="shared" si="160"/>
        <v>3475.5429794378324</v>
      </c>
      <c r="AR168" s="23">
        <f t="shared" si="161"/>
        <v>56</v>
      </c>
      <c r="AS168" s="23" t="str">
        <f t="shared" si="162"/>
        <v>W27</v>
      </c>
      <c r="AT168" s="69">
        <f t="shared" si="179"/>
        <v>-513.25702056217415</v>
      </c>
      <c r="AU168" s="69">
        <f t="shared" si="163"/>
        <v>3475.5429794378324</v>
      </c>
      <c r="AV168" t="s">
        <v>440</v>
      </c>
      <c r="AW168" t="s">
        <v>441</v>
      </c>
      <c r="AX168" s="64">
        <f t="shared" si="164"/>
        <v>-14524.457020562171</v>
      </c>
      <c r="AY168" s="64">
        <f t="shared" si="165"/>
        <v>9475.5429794378324</v>
      </c>
      <c r="AZ168" s="64">
        <f t="shared" si="166"/>
        <v>9475.5429794378324</v>
      </c>
      <c r="BA168" s="64">
        <f t="shared" si="167"/>
        <v>3475.5429794378324</v>
      </c>
      <c r="BE168" s="23">
        <v>165</v>
      </c>
      <c r="BF168" s="23" t="str">
        <f t="shared" si="168"/>
        <v>W181</v>
      </c>
      <c r="BG168" s="23" t="str">
        <f t="shared" si="169"/>
        <v>Omaha</v>
      </c>
      <c r="BH168" s="23" t="str">
        <f t="shared" si="170"/>
        <v>NE</v>
      </c>
      <c r="BI168" s="69">
        <f t="shared" si="131"/>
        <v>4950000</v>
      </c>
      <c r="BJ168" s="69">
        <f t="shared" si="132"/>
        <v>-21975.07449250155</v>
      </c>
      <c r="BK168" s="69">
        <f t="shared" si="133"/>
        <v>-12148.27449250155</v>
      </c>
      <c r="BL168" s="23" t="str">
        <f t="shared" si="134"/>
        <v>NO</v>
      </c>
      <c r="BM168" s="69">
        <f t="shared" si="171"/>
        <v>1237197.2389000526</v>
      </c>
      <c r="BN168" s="69">
        <f t="shared" si="172"/>
        <v>-30148.27449250155</v>
      </c>
      <c r="BO168" s="69">
        <f t="shared" si="173"/>
        <v>-6148.2744925015504</v>
      </c>
      <c r="BP168" s="69">
        <f t="shared" si="174"/>
        <v>-6148.2744925015504</v>
      </c>
      <c r="BQ168" s="69">
        <f t="shared" si="175"/>
        <v>-12148.27449250155</v>
      </c>
      <c r="CI168" s="23" t="str">
        <f t="shared" si="176"/>
        <v>W27</v>
      </c>
      <c r="CJ168" s="23" t="str">
        <f t="shared" si="180"/>
        <v>LT</v>
      </c>
      <c r="CK168" s="69">
        <f>G168</f>
        <v>14011.199999999999</v>
      </c>
      <c r="CL168" s="69">
        <f t="shared" si="177"/>
        <v>14011.199999999999</v>
      </c>
      <c r="CM168" s="69">
        <f t="shared" si="178"/>
        <v>14011.199999999999</v>
      </c>
    </row>
    <row r="169" spans="1:91" x14ac:dyDescent="0.25">
      <c r="A169" t="s">
        <v>315</v>
      </c>
      <c r="B169" t="s">
        <v>312</v>
      </c>
      <c r="C169" t="s">
        <v>116</v>
      </c>
      <c r="D169">
        <v>2</v>
      </c>
      <c r="E169">
        <v>2100</v>
      </c>
      <c r="F169">
        <f t="shared" si="135"/>
        <v>0.97299999999999998</v>
      </c>
      <c r="G169" s="61">
        <f t="shared" si="130"/>
        <v>24519.599999999999</v>
      </c>
      <c r="H169">
        <v>487</v>
      </c>
      <c r="I169" s="62">
        <v>0.43009999999999998</v>
      </c>
      <c r="J169">
        <v>175</v>
      </c>
      <c r="K169">
        <v>755</v>
      </c>
      <c r="L169">
        <f t="shared" si="181"/>
        <v>580</v>
      </c>
      <c r="M169">
        <f t="shared" si="182"/>
        <v>312</v>
      </c>
      <c r="N169" s="63">
        <f t="shared" si="183"/>
        <v>0.53034482758620693</v>
      </c>
      <c r="O169" s="62">
        <v>0.43009999999999998</v>
      </c>
      <c r="P169" s="64">
        <v>100</v>
      </c>
      <c r="Q169" s="65">
        <f t="shared" si="136"/>
        <v>-3.4482758620689585E-3</v>
      </c>
      <c r="R169" s="65">
        <f t="shared" si="137"/>
        <v>0.85332896551724136</v>
      </c>
      <c r="S169" s="64">
        <f t="shared" si="138"/>
        <v>31146.50724137931</v>
      </c>
      <c r="T169" s="66">
        <f t="shared" si="139"/>
        <v>21802.555068965514</v>
      </c>
      <c r="U169" s="61">
        <f t="shared" si="140"/>
        <v>175</v>
      </c>
      <c r="V169" s="64">
        <f t="shared" si="141"/>
        <v>725</v>
      </c>
      <c r="W169" s="64">
        <f t="shared" si="142"/>
        <v>102.5</v>
      </c>
      <c r="X169">
        <f t="shared" si="143"/>
        <v>-458.04902704068741</v>
      </c>
      <c r="Y169" s="64">
        <f t="shared" si="144"/>
        <v>440.86650240080871</v>
      </c>
      <c r="Z169" s="64">
        <f t="shared" si="145"/>
        <v>440.86650240080871</v>
      </c>
      <c r="AA169" s="65">
        <f t="shared" si="146"/>
        <v>0.46671241710456374</v>
      </c>
      <c r="AB169" s="65">
        <f t="shared" si="147"/>
        <v>0.48124379310344828</v>
      </c>
      <c r="AC169" s="64">
        <f t="shared" si="148"/>
        <v>77439.957771679721</v>
      </c>
      <c r="AD169" s="66">
        <f t="shared" si="149"/>
        <v>54207.970440175799</v>
      </c>
      <c r="AE169" s="64">
        <f t="shared" si="150"/>
        <v>24519.599999999999</v>
      </c>
      <c r="AF169" s="64">
        <f t="shared" si="151"/>
        <v>29688.3704401758</v>
      </c>
      <c r="AH169" s="67">
        <f t="shared" si="152"/>
        <v>5855.1328160919547</v>
      </c>
      <c r="AI169" s="67">
        <f t="shared" si="153"/>
        <v>-39455.132816091951</v>
      </c>
      <c r="AJ169" s="67">
        <f t="shared" si="154"/>
        <v>-15455.132816091955</v>
      </c>
      <c r="AK169" s="68">
        <f t="shared" si="155"/>
        <v>-15455.132816091955</v>
      </c>
      <c r="AL169" s="68">
        <f t="shared" si="156"/>
        <v>-21455.132816091955</v>
      </c>
      <c r="AM169" s="69">
        <f t="shared" si="157"/>
        <v>-9766.7623759161506</v>
      </c>
      <c r="AN169" s="69">
        <f t="shared" si="158"/>
        <v>14233.237624083846</v>
      </c>
      <c r="AO169" s="69">
        <f t="shared" si="159"/>
        <v>14233.237624083846</v>
      </c>
      <c r="AP169" s="69">
        <f t="shared" si="160"/>
        <v>8233.2376240838457</v>
      </c>
      <c r="AR169" s="23">
        <f t="shared" si="161"/>
        <v>35</v>
      </c>
      <c r="AS169" s="23" t="str">
        <f t="shared" si="162"/>
        <v>W28</v>
      </c>
      <c r="AT169" s="69">
        <f t="shared" si="179"/>
        <v>14752.837624083848</v>
      </c>
      <c r="AU169" s="69">
        <f t="shared" si="163"/>
        <v>8233.2376240838457</v>
      </c>
      <c r="AV169" t="s">
        <v>440</v>
      </c>
      <c r="AW169" t="s">
        <v>441</v>
      </c>
      <c r="AX169" s="64">
        <f t="shared" si="164"/>
        <v>-9766.7623759161506</v>
      </c>
      <c r="AY169" s="64">
        <f t="shared" si="165"/>
        <v>14233.237624083846</v>
      </c>
      <c r="AZ169" s="64">
        <f t="shared" si="166"/>
        <v>14233.237624083846</v>
      </c>
      <c r="BA169" s="64">
        <f t="shared" si="167"/>
        <v>8233.2376240838457</v>
      </c>
      <c r="BE169" s="23">
        <v>166</v>
      </c>
      <c r="BF169" s="23" t="str">
        <f t="shared" si="168"/>
        <v>W161</v>
      </c>
      <c r="BG169" s="23" t="str">
        <f t="shared" si="169"/>
        <v>Miami</v>
      </c>
      <c r="BH169" s="23" t="str">
        <f t="shared" si="170"/>
        <v>FL</v>
      </c>
      <c r="BI169" s="69">
        <f t="shared" si="131"/>
        <v>4980000</v>
      </c>
      <c r="BJ169" s="69">
        <f t="shared" si="132"/>
        <v>-11611.659990612978</v>
      </c>
      <c r="BK169" s="69">
        <f t="shared" si="133"/>
        <v>-12293.259990612976</v>
      </c>
      <c r="BL169" s="23" t="str">
        <f t="shared" si="134"/>
        <v>NO</v>
      </c>
      <c r="BM169" s="69">
        <f t="shared" si="171"/>
        <v>1225585.5789094397</v>
      </c>
      <c r="BN169" s="69">
        <f t="shared" si="172"/>
        <v>-30293.259990612976</v>
      </c>
      <c r="BO169" s="69">
        <f t="shared" si="173"/>
        <v>-6293.2599906129763</v>
      </c>
      <c r="BP169" s="69">
        <f t="shared" si="174"/>
        <v>-6293.2599906129763</v>
      </c>
      <c r="BQ169" s="69">
        <f t="shared" si="175"/>
        <v>-12293.259990612976</v>
      </c>
      <c r="CI169" s="23" t="str">
        <f t="shared" si="176"/>
        <v>W28</v>
      </c>
      <c r="CJ169" s="23" t="str">
        <f t="shared" si="180"/>
        <v>LT</v>
      </c>
      <c r="CK169" s="69">
        <f>G169</f>
        <v>24519.599999999999</v>
      </c>
      <c r="CL169" s="69">
        <f t="shared" si="177"/>
        <v>24519.599999999999</v>
      </c>
      <c r="CM169" s="69">
        <f t="shared" si="178"/>
        <v>24519.599999999999</v>
      </c>
    </row>
    <row r="170" spans="1:91" x14ac:dyDescent="0.25">
      <c r="A170" t="s">
        <v>316</v>
      </c>
      <c r="B170" t="s">
        <v>317</v>
      </c>
      <c r="C170" t="s">
        <v>107</v>
      </c>
      <c r="D170">
        <v>2</v>
      </c>
      <c r="E170">
        <v>2500</v>
      </c>
      <c r="F170">
        <f t="shared" si="135"/>
        <v>0.97299999999999998</v>
      </c>
      <c r="G170" s="61">
        <f t="shared" si="130"/>
        <v>29190</v>
      </c>
      <c r="H170">
        <v>231</v>
      </c>
      <c r="I170" s="62">
        <v>0.4027</v>
      </c>
      <c r="J170">
        <v>129</v>
      </c>
      <c r="K170">
        <v>431</v>
      </c>
      <c r="L170">
        <f t="shared" si="181"/>
        <v>302</v>
      </c>
      <c r="M170">
        <f t="shared" si="182"/>
        <v>102</v>
      </c>
      <c r="N170" s="63">
        <f t="shared" si="183"/>
        <v>0.37019867549668872</v>
      </c>
      <c r="O170" s="62">
        <v>0.4027</v>
      </c>
      <c r="P170" s="64">
        <v>100</v>
      </c>
      <c r="Q170" s="65">
        <f t="shared" si="136"/>
        <v>2.3178807947019861E-2</v>
      </c>
      <c r="R170" s="65">
        <f t="shared" si="137"/>
        <v>0.83225629139072854</v>
      </c>
      <c r="S170" s="64">
        <f t="shared" si="138"/>
        <v>30377.354635761592</v>
      </c>
      <c r="T170" s="66">
        <f t="shared" si="139"/>
        <v>21264.148245033113</v>
      </c>
      <c r="U170" s="61">
        <f t="shared" si="140"/>
        <v>129</v>
      </c>
      <c r="V170" s="64">
        <f t="shared" si="141"/>
        <v>377.5</v>
      </c>
      <c r="W170" s="64">
        <f t="shared" si="142"/>
        <v>91.25</v>
      </c>
      <c r="X170">
        <f t="shared" si="143"/>
        <v>-238.50138994187515</v>
      </c>
      <c r="Y170" s="64">
        <f t="shared" si="144"/>
        <v>248.49428228455901</v>
      </c>
      <c r="Z170" s="64">
        <f t="shared" si="145"/>
        <v>248.49428228455901</v>
      </c>
      <c r="AA170" s="65">
        <f t="shared" si="146"/>
        <v>0.41654114512465962</v>
      </c>
      <c r="AB170" s="65">
        <f t="shared" si="147"/>
        <v>0.5209493377483444</v>
      </c>
      <c r="AC170" s="64">
        <f t="shared" si="148"/>
        <v>47250.320103492777</v>
      </c>
      <c r="AD170" s="66">
        <f t="shared" si="149"/>
        <v>33075.224072444944</v>
      </c>
      <c r="AE170" s="64">
        <f t="shared" si="150"/>
        <v>29190</v>
      </c>
      <c r="AF170" s="64">
        <f t="shared" si="151"/>
        <v>3885.2240724449439</v>
      </c>
      <c r="AH170" s="67">
        <f t="shared" si="152"/>
        <v>6338.2169426048567</v>
      </c>
      <c r="AI170" s="67">
        <f t="shared" si="153"/>
        <v>-39938.216942604857</v>
      </c>
      <c r="AJ170" s="67">
        <f t="shared" si="154"/>
        <v>-15938.216942604857</v>
      </c>
      <c r="AK170" s="68">
        <f t="shared" si="155"/>
        <v>-15938.216942604857</v>
      </c>
      <c r="AL170" s="68">
        <f t="shared" si="156"/>
        <v>-21938.216942604857</v>
      </c>
      <c r="AM170" s="69">
        <f t="shared" si="157"/>
        <v>-36052.992870159913</v>
      </c>
      <c r="AN170" s="69">
        <f t="shared" si="158"/>
        <v>-12052.992870159913</v>
      </c>
      <c r="AO170" s="69">
        <f t="shared" si="159"/>
        <v>-12052.992870159913</v>
      </c>
      <c r="AP170" s="69">
        <f t="shared" si="160"/>
        <v>-18052.992870159913</v>
      </c>
      <c r="AR170" s="23">
        <f t="shared" si="161"/>
        <v>211</v>
      </c>
      <c r="AS170" s="23" t="str">
        <f t="shared" si="162"/>
        <v>W29</v>
      </c>
      <c r="AT170" s="69">
        <f t="shared" si="179"/>
        <v>-6862.9928701599129</v>
      </c>
      <c r="AU170" s="69">
        <f t="shared" si="163"/>
        <v>-18052.992870159913</v>
      </c>
      <c r="AV170" t="s">
        <v>440</v>
      </c>
      <c r="AW170" t="s">
        <v>441</v>
      </c>
      <c r="AX170" s="64">
        <f t="shared" si="164"/>
        <v>-36052.992870159913</v>
      </c>
      <c r="AY170" s="64">
        <f t="shared" si="165"/>
        <v>-12052.992870159913</v>
      </c>
      <c r="AZ170" s="64">
        <f t="shared" si="166"/>
        <v>-12052.992870159913</v>
      </c>
      <c r="BA170" s="64">
        <f t="shared" si="167"/>
        <v>-18052.992870159913</v>
      </c>
      <c r="BE170" s="23">
        <v>167</v>
      </c>
      <c r="BF170" s="23" t="str">
        <f t="shared" si="168"/>
        <v>W96</v>
      </c>
      <c r="BG170" s="23" t="str">
        <f t="shared" si="169"/>
        <v>San Francisco</v>
      </c>
      <c r="BH170" s="23" t="str">
        <f t="shared" si="170"/>
        <v>CA</v>
      </c>
      <c r="BI170" s="69">
        <f t="shared" si="131"/>
        <v>5010000</v>
      </c>
      <c r="BJ170" s="69">
        <f t="shared" si="132"/>
        <v>29087.725879964826</v>
      </c>
      <c r="BK170" s="69">
        <f t="shared" si="133"/>
        <v>-12459.874120035176</v>
      </c>
      <c r="BL170" s="23" t="str">
        <f t="shared" si="134"/>
        <v>NO</v>
      </c>
      <c r="BM170" s="69">
        <f t="shared" si="171"/>
        <v>1254673.3047894046</v>
      </c>
      <c r="BN170" s="69">
        <f t="shared" si="172"/>
        <v>-30459.874120035172</v>
      </c>
      <c r="BO170" s="69">
        <f t="shared" si="173"/>
        <v>-6459.874120035176</v>
      </c>
      <c r="BP170" s="69">
        <f t="shared" si="174"/>
        <v>-6459.874120035176</v>
      </c>
      <c r="BQ170" s="69">
        <f t="shared" si="175"/>
        <v>-12459.874120035176</v>
      </c>
      <c r="CI170" s="23" t="str">
        <f t="shared" si="176"/>
        <v>W29</v>
      </c>
      <c r="CJ170" s="23" t="str">
        <f t="shared" si="180"/>
        <v>LT</v>
      </c>
      <c r="CK170" s="69">
        <f>G170</f>
        <v>29190</v>
      </c>
      <c r="CL170" s="69">
        <f t="shared" si="177"/>
        <v>29190</v>
      </c>
      <c r="CM170" s="69">
        <f t="shared" si="178"/>
        <v>29190</v>
      </c>
    </row>
    <row r="171" spans="1:91" x14ac:dyDescent="0.25">
      <c r="A171" t="s">
        <v>318</v>
      </c>
      <c r="B171" t="s">
        <v>106</v>
      </c>
      <c r="C171" t="s">
        <v>116</v>
      </c>
      <c r="D171">
        <v>2</v>
      </c>
      <c r="E171">
        <v>2000</v>
      </c>
      <c r="F171">
        <f t="shared" si="135"/>
        <v>0.97299999999999998</v>
      </c>
      <c r="G171" s="61">
        <f t="shared" si="130"/>
        <v>23352</v>
      </c>
      <c r="H171">
        <v>199</v>
      </c>
      <c r="I171" s="62">
        <v>0.31230000000000002</v>
      </c>
      <c r="J171">
        <v>97</v>
      </c>
      <c r="K171">
        <v>240</v>
      </c>
      <c r="L171">
        <f t="shared" si="181"/>
        <v>143</v>
      </c>
      <c r="M171">
        <f t="shared" si="182"/>
        <v>102</v>
      </c>
      <c r="N171" s="63">
        <f t="shared" si="183"/>
        <v>0.67062937062937067</v>
      </c>
      <c r="O171" s="62">
        <v>0.31230000000000002</v>
      </c>
      <c r="P171" s="64">
        <v>100</v>
      </c>
      <c r="Q171" s="65">
        <f t="shared" si="136"/>
        <v>0.11678321678321679</v>
      </c>
      <c r="R171" s="65">
        <f t="shared" si="137"/>
        <v>0.75817776223776223</v>
      </c>
      <c r="S171" s="64">
        <f t="shared" si="138"/>
        <v>27673.48832167832</v>
      </c>
      <c r="T171" s="66">
        <f t="shared" si="139"/>
        <v>19371.441825174821</v>
      </c>
      <c r="U171" s="61">
        <f t="shared" si="140"/>
        <v>97</v>
      </c>
      <c r="V171" s="64">
        <f t="shared" si="141"/>
        <v>178.75</v>
      </c>
      <c r="W171" s="64">
        <f t="shared" si="142"/>
        <v>79.125</v>
      </c>
      <c r="X171">
        <f t="shared" si="143"/>
        <v>-112.93277735658327</v>
      </c>
      <c r="Y171" s="64">
        <f t="shared" si="144"/>
        <v>135.62312041950975</v>
      </c>
      <c r="Z171" s="64">
        <f t="shared" si="145"/>
        <v>135.62312041950975</v>
      </c>
      <c r="AA171" s="65">
        <f t="shared" si="146"/>
        <v>0.31607340094830627</v>
      </c>
      <c r="AB171" s="65">
        <f t="shared" si="147"/>
        <v>0.60045951048951052</v>
      </c>
      <c r="AC171" s="64">
        <f t="shared" si="148"/>
        <v>29724.210261827946</v>
      </c>
      <c r="AD171" s="66">
        <f t="shared" si="149"/>
        <v>20806.947183279561</v>
      </c>
      <c r="AE171" s="64">
        <f t="shared" si="150"/>
        <v>23352</v>
      </c>
      <c r="AF171" s="64">
        <f t="shared" si="151"/>
        <v>-2545.0528167204393</v>
      </c>
      <c r="AH171" s="67">
        <f t="shared" si="152"/>
        <v>7305.5907109557111</v>
      </c>
      <c r="AI171" s="67">
        <f t="shared" si="153"/>
        <v>-40905.590710955708</v>
      </c>
      <c r="AJ171" s="67">
        <f t="shared" si="154"/>
        <v>-16905.590710955712</v>
      </c>
      <c r="AK171" s="68">
        <f t="shared" si="155"/>
        <v>-16905.590710955712</v>
      </c>
      <c r="AL171" s="68">
        <f t="shared" si="156"/>
        <v>-22905.590710955712</v>
      </c>
      <c r="AM171" s="69">
        <f t="shared" si="157"/>
        <v>-43450.643527676148</v>
      </c>
      <c r="AN171" s="69">
        <f t="shared" si="158"/>
        <v>-19450.643527676151</v>
      </c>
      <c r="AO171" s="69">
        <f t="shared" si="159"/>
        <v>-19450.643527676151</v>
      </c>
      <c r="AP171" s="69">
        <f t="shared" si="160"/>
        <v>-25450.643527676151</v>
      </c>
      <c r="AR171" s="23">
        <f t="shared" si="161"/>
        <v>234</v>
      </c>
      <c r="AS171" s="23" t="str">
        <f t="shared" si="162"/>
        <v>W3</v>
      </c>
      <c r="AT171" s="69">
        <f t="shared" si="179"/>
        <v>-20098.643527676148</v>
      </c>
      <c r="AU171" s="69">
        <f t="shared" si="163"/>
        <v>-25450.643527676151</v>
      </c>
      <c r="AV171" t="s">
        <v>426</v>
      </c>
      <c r="AW171" t="s">
        <v>427</v>
      </c>
      <c r="AX171" s="64">
        <f t="shared" si="164"/>
        <v>-43450.643527676148</v>
      </c>
      <c r="AY171" s="64">
        <f t="shared" si="165"/>
        <v>-19450.643527676151</v>
      </c>
      <c r="AZ171" s="64">
        <f t="shared" si="166"/>
        <v>-19450.643527676151</v>
      </c>
      <c r="BA171" s="64">
        <f t="shared" si="167"/>
        <v>-25450.643527676151</v>
      </c>
      <c r="BE171" s="23">
        <v>168</v>
      </c>
      <c r="BF171" s="23" t="str">
        <f t="shared" si="168"/>
        <v>W44</v>
      </c>
      <c r="BG171" s="23" t="str">
        <f t="shared" si="169"/>
        <v>New York</v>
      </c>
      <c r="BH171" s="23" t="str">
        <f t="shared" si="170"/>
        <v>NY</v>
      </c>
      <c r="BI171" s="69">
        <f t="shared" si="131"/>
        <v>5040000</v>
      </c>
      <c r="BJ171" s="69">
        <f t="shared" si="132"/>
        <v>4447.0991625010793</v>
      </c>
      <c r="BK171" s="69">
        <f t="shared" si="133"/>
        <v>-12580.900837498921</v>
      </c>
      <c r="BL171" s="23" t="str">
        <f t="shared" si="134"/>
        <v>NO</v>
      </c>
      <c r="BM171" s="69">
        <f t="shared" si="171"/>
        <v>1259120.4039519057</v>
      </c>
      <c r="BN171" s="69">
        <f t="shared" si="172"/>
        <v>-30580.900837498921</v>
      </c>
      <c r="BO171" s="69">
        <f t="shared" si="173"/>
        <v>-6580.9008374989207</v>
      </c>
      <c r="BP171" s="69">
        <f t="shared" si="174"/>
        <v>-6580.9008374989207</v>
      </c>
      <c r="BQ171" s="69">
        <f t="shared" si="175"/>
        <v>-12580.900837498921</v>
      </c>
      <c r="CI171" s="23" t="str">
        <f t="shared" si="176"/>
        <v>W3</v>
      </c>
      <c r="CJ171" s="23" t="str">
        <f t="shared" si="180"/>
        <v>LT</v>
      </c>
      <c r="CK171" s="69">
        <f>G171</f>
        <v>23352</v>
      </c>
      <c r="CL171" s="69">
        <f t="shared" si="177"/>
        <v>23352</v>
      </c>
      <c r="CM171" s="69">
        <f t="shared" si="178"/>
        <v>23352</v>
      </c>
    </row>
    <row r="172" spans="1:91" x14ac:dyDescent="0.25">
      <c r="A172" t="s">
        <v>319</v>
      </c>
      <c r="B172" t="s">
        <v>317</v>
      </c>
      <c r="C172" t="s">
        <v>116</v>
      </c>
      <c r="D172">
        <v>1</v>
      </c>
      <c r="E172">
        <v>2500</v>
      </c>
      <c r="F172">
        <f t="shared" si="135"/>
        <v>0.97299999999999998</v>
      </c>
      <c r="G172" s="61">
        <f t="shared" si="130"/>
        <v>29190</v>
      </c>
      <c r="H172">
        <v>490</v>
      </c>
      <c r="I172" s="62">
        <v>0.2301</v>
      </c>
      <c r="J172">
        <v>186</v>
      </c>
      <c r="K172">
        <v>578</v>
      </c>
      <c r="L172">
        <f t="shared" si="181"/>
        <v>392</v>
      </c>
      <c r="M172">
        <f t="shared" si="182"/>
        <v>304</v>
      </c>
      <c r="N172" s="63">
        <f t="shared" si="183"/>
        <v>0.7204081632653061</v>
      </c>
      <c r="O172" s="62">
        <v>0.2301</v>
      </c>
      <c r="P172" s="64">
        <v>100</v>
      </c>
      <c r="Q172" s="65">
        <f t="shared" si="136"/>
        <v>-7.5510204081632643E-2</v>
      </c>
      <c r="R172" s="65">
        <f t="shared" si="137"/>
        <v>0.91035877551020405</v>
      </c>
      <c r="S172" s="64">
        <f t="shared" si="138"/>
        <v>33228.09530612245</v>
      </c>
      <c r="T172" s="66">
        <f t="shared" si="139"/>
        <v>23259.666714285715</v>
      </c>
      <c r="U172" s="61">
        <f t="shared" si="140"/>
        <v>186</v>
      </c>
      <c r="V172" s="64">
        <f t="shared" si="141"/>
        <v>490</v>
      </c>
      <c r="W172" s="64">
        <f t="shared" si="142"/>
        <v>137</v>
      </c>
      <c r="X172">
        <f t="shared" si="143"/>
        <v>-309.57796310336113</v>
      </c>
      <c r="Y172" s="64">
        <f t="shared" si="144"/>
        <v>331.82701541571902</v>
      </c>
      <c r="Z172" s="64">
        <f t="shared" si="145"/>
        <v>331.82701541571902</v>
      </c>
      <c r="AA172" s="65">
        <f t="shared" si="146"/>
        <v>0.39760615390963067</v>
      </c>
      <c r="AB172" s="65">
        <f t="shared" si="147"/>
        <v>0.53593448979591829</v>
      </c>
      <c r="AC172" s="64">
        <f t="shared" si="148"/>
        <v>64910.702905673883</v>
      </c>
      <c r="AD172" s="66">
        <f t="shared" si="149"/>
        <v>45437.492033971714</v>
      </c>
      <c r="AE172" s="64">
        <f t="shared" si="150"/>
        <v>29190</v>
      </c>
      <c r="AF172" s="64">
        <f t="shared" si="151"/>
        <v>16247.492033971714</v>
      </c>
      <c r="AH172" s="67">
        <f t="shared" si="152"/>
        <v>6520.5362925170066</v>
      </c>
      <c r="AI172" s="67">
        <f t="shared" si="153"/>
        <v>-40120.536292517005</v>
      </c>
      <c r="AJ172" s="67">
        <f t="shared" si="154"/>
        <v>-16120.536292517007</v>
      </c>
      <c r="AK172" s="68">
        <f t="shared" si="155"/>
        <v>-16120.536292517007</v>
      </c>
      <c r="AL172" s="68">
        <f t="shared" si="156"/>
        <v>-22120.536292517005</v>
      </c>
      <c r="AM172" s="69">
        <f t="shared" si="157"/>
        <v>-23873.044258545291</v>
      </c>
      <c r="AN172" s="69">
        <f t="shared" si="158"/>
        <v>126.95574145470709</v>
      </c>
      <c r="AO172" s="69">
        <f t="shared" si="159"/>
        <v>126.95574145470709</v>
      </c>
      <c r="AP172" s="69">
        <f t="shared" si="160"/>
        <v>-5873.0442585452911</v>
      </c>
      <c r="AR172" s="23">
        <f t="shared" si="161"/>
        <v>114</v>
      </c>
      <c r="AS172" s="23" t="str">
        <f t="shared" si="162"/>
        <v>W30</v>
      </c>
      <c r="AT172" s="69">
        <f t="shared" si="179"/>
        <v>5316.9557414547089</v>
      </c>
      <c r="AU172" s="69">
        <f t="shared" si="163"/>
        <v>-5873.0442585452911</v>
      </c>
      <c r="AV172" t="s">
        <v>440</v>
      </c>
      <c r="AW172" t="s">
        <v>441</v>
      </c>
      <c r="AX172" s="64">
        <f t="shared" si="164"/>
        <v>-23873.044258545291</v>
      </c>
      <c r="AY172" s="64">
        <f t="shared" si="165"/>
        <v>126.95574145470709</v>
      </c>
      <c r="AZ172" s="64">
        <f t="shared" si="166"/>
        <v>126.95574145470709</v>
      </c>
      <c r="BA172" s="64">
        <f t="shared" si="167"/>
        <v>-5873.0442585452911</v>
      </c>
      <c r="BE172" s="23">
        <v>169</v>
      </c>
      <c r="BF172" s="23" t="str">
        <f t="shared" si="168"/>
        <v>W235</v>
      </c>
      <c r="BG172" s="23" t="str">
        <f t="shared" si="169"/>
        <v>Charleston</v>
      </c>
      <c r="BH172" s="23" t="str">
        <f t="shared" si="170"/>
        <v>SC</v>
      </c>
      <c r="BI172" s="69">
        <f t="shared" si="131"/>
        <v>5070000</v>
      </c>
      <c r="BJ172" s="69">
        <f t="shared" si="132"/>
        <v>-14433.372802496448</v>
      </c>
      <c r="BK172" s="69">
        <f t="shared" si="133"/>
        <v>-12779.772802496447</v>
      </c>
      <c r="BL172" s="23" t="str">
        <f t="shared" si="134"/>
        <v>NO</v>
      </c>
      <c r="BM172" s="69">
        <f t="shared" si="171"/>
        <v>1244687.0311494092</v>
      </c>
      <c r="BN172" s="69">
        <f t="shared" si="172"/>
        <v>-30779.772802496445</v>
      </c>
      <c r="BO172" s="69">
        <f t="shared" si="173"/>
        <v>-6779.7728024964472</v>
      </c>
      <c r="BP172" s="69">
        <f t="shared" si="174"/>
        <v>-6779.7728024964472</v>
      </c>
      <c r="BQ172" s="69">
        <f t="shared" si="175"/>
        <v>-12779.772802496447</v>
      </c>
      <c r="CI172" s="23" t="str">
        <f t="shared" si="176"/>
        <v>W30</v>
      </c>
      <c r="CJ172" s="23" t="str">
        <f t="shared" si="180"/>
        <v>LT</v>
      </c>
      <c r="CK172" s="69">
        <f>G172</f>
        <v>29190</v>
      </c>
      <c r="CL172" s="69">
        <f t="shared" si="177"/>
        <v>29190</v>
      </c>
      <c r="CM172" s="69">
        <f t="shared" si="178"/>
        <v>29190</v>
      </c>
    </row>
    <row r="173" spans="1:91" x14ac:dyDescent="0.25">
      <c r="A173" t="s">
        <v>320</v>
      </c>
      <c r="B173" t="s">
        <v>317</v>
      </c>
      <c r="C173" t="s">
        <v>116</v>
      </c>
      <c r="D173">
        <v>2</v>
      </c>
      <c r="E173">
        <v>2750</v>
      </c>
      <c r="F173">
        <f t="shared" si="135"/>
        <v>0.97299999999999998</v>
      </c>
      <c r="G173" s="61">
        <f t="shared" si="130"/>
        <v>32109</v>
      </c>
      <c r="H173">
        <v>538</v>
      </c>
      <c r="I173" s="62">
        <v>0.6</v>
      </c>
      <c r="J173">
        <v>188</v>
      </c>
      <c r="K173">
        <v>810</v>
      </c>
      <c r="L173">
        <f t="shared" si="181"/>
        <v>622</v>
      </c>
      <c r="M173">
        <f t="shared" si="182"/>
        <v>350</v>
      </c>
      <c r="N173" s="63">
        <f t="shared" si="183"/>
        <v>0.5501607717041801</v>
      </c>
      <c r="O173" s="62">
        <v>0.6</v>
      </c>
      <c r="P173" s="64">
        <v>100</v>
      </c>
      <c r="Q173" s="65">
        <f t="shared" si="136"/>
        <v>-1.3183279742765272E-2</v>
      </c>
      <c r="R173" s="65">
        <f t="shared" si="137"/>
        <v>0.86103324758842448</v>
      </c>
      <c r="S173" s="64">
        <f t="shared" si="138"/>
        <v>31427.713536977495</v>
      </c>
      <c r="T173" s="66">
        <f t="shared" si="139"/>
        <v>21999.399475884245</v>
      </c>
      <c r="U173" s="61">
        <f t="shared" si="140"/>
        <v>188</v>
      </c>
      <c r="V173" s="64">
        <f t="shared" si="141"/>
        <v>777.5</v>
      </c>
      <c r="W173" s="64">
        <f t="shared" si="142"/>
        <v>110.25</v>
      </c>
      <c r="X173">
        <f t="shared" si="143"/>
        <v>-491.21809451604753</v>
      </c>
      <c r="Y173" s="64">
        <f t="shared" si="144"/>
        <v>472.95511119535001</v>
      </c>
      <c r="Z173" s="64">
        <f t="shared" si="145"/>
        <v>472.95511119535001</v>
      </c>
      <c r="AA173" s="65">
        <f t="shared" si="146"/>
        <v>0.46650175073356914</v>
      </c>
      <c r="AB173" s="65">
        <f t="shared" si="147"/>
        <v>0.48141051446945343</v>
      </c>
      <c r="AC173" s="64">
        <f t="shared" si="148"/>
        <v>83105.23064155152</v>
      </c>
      <c r="AD173" s="66">
        <f t="shared" si="149"/>
        <v>58173.661449086059</v>
      </c>
      <c r="AE173" s="64">
        <f t="shared" si="150"/>
        <v>32109</v>
      </c>
      <c r="AF173" s="64">
        <f t="shared" si="151"/>
        <v>26064.661449086059</v>
      </c>
      <c r="AH173" s="67">
        <f t="shared" si="152"/>
        <v>5857.1612593783502</v>
      </c>
      <c r="AI173" s="67">
        <f t="shared" si="153"/>
        <v>-39457.16125937835</v>
      </c>
      <c r="AJ173" s="67">
        <f t="shared" si="154"/>
        <v>-15457.16125937835</v>
      </c>
      <c r="AK173" s="68">
        <f t="shared" si="155"/>
        <v>-15457.16125937835</v>
      </c>
      <c r="AL173" s="68">
        <f t="shared" si="156"/>
        <v>-21457.16125937835</v>
      </c>
      <c r="AM173" s="69">
        <f t="shared" si="157"/>
        <v>-13392.499810292291</v>
      </c>
      <c r="AN173" s="69">
        <f t="shared" si="158"/>
        <v>10607.500189707709</v>
      </c>
      <c r="AO173" s="69">
        <f t="shared" si="159"/>
        <v>10607.500189707709</v>
      </c>
      <c r="AP173" s="69">
        <f t="shared" si="160"/>
        <v>4607.5001897077091</v>
      </c>
      <c r="AR173" s="23">
        <f t="shared" si="161"/>
        <v>49</v>
      </c>
      <c r="AS173" s="23" t="str">
        <f t="shared" si="162"/>
        <v>W31</v>
      </c>
      <c r="AT173" s="69">
        <f t="shared" si="179"/>
        <v>18716.500189707709</v>
      </c>
      <c r="AU173" s="69">
        <f t="shared" si="163"/>
        <v>4607.5001897077091</v>
      </c>
      <c r="AV173" t="s">
        <v>440</v>
      </c>
      <c r="AW173" t="s">
        <v>441</v>
      </c>
      <c r="AX173" s="64">
        <f t="shared" si="164"/>
        <v>-13392.499810292291</v>
      </c>
      <c r="AY173" s="64">
        <f t="shared" si="165"/>
        <v>10607.500189707709</v>
      </c>
      <c r="AZ173" s="64">
        <f t="shared" si="166"/>
        <v>10607.500189707709</v>
      </c>
      <c r="BA173" s="64">
        <f t="shared" si="167"/>
        <v>4607.5001897077091</v>
      </c>
      <c r="BE173" s="23">
        <v>170</v>
      </c>
      <c r="BF173" s="23" t="str">
        <f t="shared" si="168"/>
        <v>W93</v>
      </c>
      <c r="BG173" s="23" t="str">
        <f t="shared" si="169"/>
        <v>San Francisco</v>
      </c>
      <c r="BH173" s="23" t="str">
        <f t="shared" si="170"/>
        <v>CA</v>
      </c>
      <c r="BI173" s="69">
        <f t="shared" si="131"/>
        <v>5100000</v>
      </c>
      <c r="BJ173" s="69">
        <f t="shared" si="132"/>
        <v>-475.63871847923292</v>
      </c>
      <c r="BK173" s="69">
        <f t="shared" si="133"/>
        <v>-12833.238718479231</v>
      </c>
      <c r="BL173" s="23" t="str">
        <f t="shared" si="134"/>
        <v>NO</v>
      </c>
      <c r="BM173" s="69">
        <f t="shared" si="171"/>
        <v>1244211.3924309299</v>
      </c>
      <c r="BN173" s="69">
        <f t="shared" si="172"/>
        <v>-30833.238718479231</v>
      </c>
      <c r="BO173" s="69">
        <f t="shared" si="173"/>
        <v>-6833.2387184792333</v>
      </c>
      <c r="BP173" s="69">
        <f t="shared" si="174"/>
        <v>-6833.2387184792333</v>
      </c>
      <c r="BQ173" s="69">
        <f t="shared" si="175"/>
        <v>-12833.238718479231</v>
      </c>
      <c r="CI173" s="23" t="str">
        <f t="shared" si="176"/>
        <v>W31</v>
      </c>
      <c r="CJ173" s="23" t="str">
        <f t="shared" si="180"/>
        <v>LT</v>
      </c>
      <c r="CK173" s="69">
        <f>G173</f>
        <v>32109</v>
      </c>
      <c r="CL173" s="69">
        <f t="shared" si="177"/>
        <v>32109</v>
      </c>
      <c r="CM173" s="69">
        <f t="shared" si="178"/>
        <v>32109</v>
      </c>
    </row>
    <row r="174" spans="1:91" x14ac:dyDescent="0.25">
      <c r="A174" t="s">
        <v>321</v>
      </c>
      <c r="B174" t="s">
        <v>317</v>
      </c>
      <c r="C174" t="s">
        <v>107</v>
      </c>
      <c r="D174">
        <v>1</v>
      </c>
      <c r="E174">
        <v>1800</v>
      </c>
      <c r="F174">
        <f t="shared" si="135"/>
        <v>0.97299999999999998</v>
      </c>
      <c r="G174" s="61">
        <f t="shared" si="130"/>
        <v>21016.799999999999</v>
      </c>
      <c r="H174">
        <v>288</v>
      </c>
      <c r="I174" s="62">
        <v>0.2329</v>
      </c>
      <c r="J174">
        <v>89</v>
      </c>
      <c r="K174">
        <v>390</v>
      </c>
      <c r="L174">
        <f t="shared" si="181"/>
        <v>301</v>
      </c>
      <c r="M174">
        <f t="shared" si="182"/>
        <v>199</v>
      </c>
      <c r="N174" s="63">
        <f t="shared" si="183"/>
        <v>0.62890365448504992</v>
      </c>
      <c r="O174" s="62">
        <v>0.2329</v>
      </c>
      <c r="P174" s="64">
        <v>100</v>
      </c>
      <c r="Q174" s="65">
        <f t="shared" si="136"/>
        <v>0.12923588039867109</v>
      </c>
      <c r="R174" s="65">
        <f t="shared" si="137"/>
        <v>0.74832272425249169</v>
      </c>
      <c r="S174" s="64">
        <f t="shared" si="138"/>
        <v>27313.779435215947</v>
      </c>
      <c r="T174" s="66">
        <f t="shared" si="139"/>
        <v>19119.645604651163</v>
      </c>
      <c r="U174" s="61">
        <f t="shared" si="140"/>
        <v>89</v>
      </c>
      <c r="V174" s="64">
        <f t="shared" si="141"/>
        <v>376.25</v>
      </c>
      <c r="W174" s="64">
        <f t="shared" si="142"/>
        <v>51.375</v>
      </c>
      <c r="X174">
        <f t="shared" si="143"/>
        <v>-237.71165024008087</v>
      </c>
      <c r="Y174" s="64">
        <f t="shared" si="144"/>
        <v>227.88502969421279</v>
      </c>
      <c r="Z174" s="64">
        <f t="shared" si="145"/>
        <v>227.88502969421279</v>
      </c>
      <c r="AA174" s="65">
        <f t="shared" si="146"/>
        <v>0.46912964702780807</v>
      </c>
      <c r="AB174" s="65">
        <f t="shared" si="147"/>
        <v>0.47933079734219269</v>
      </c>
      <c r="AC174" s="64">
        <f t="shared" si="148"/>
        <v>39869.794239771836</v>
      </c>
      <c r="AD174" s="66">
        <f t="shared" si="149"/>
        <v>27908.855967840285</v>
      </c>
      <c r="AE174" s="64">
        <f t="shared" si="150"/>
        <v>21016.799999999999</v>
      </c>
      <c r="AF174" s="64">
        <f t="shared" si="151"/>
        <v>6892.055967840286</v>
      </c>
      <c r="AH174" s="67">
        <f t="shared" si="152"/>
        <v>5831.8580343300109</v>
      </c>
      <c r="AI174" s="67">
        <f t="shared" si="153"/>
        <v>-39431.858034330013</v>
      </c>
      <c r="AJ174" s="67">
        <f t="shared" si="154"/>
        <v>-15431.858034330011</v>
      </c>
      <c r="AK174" s="68">
        <f t="shared" si="155"/>
        <v>-15431.858034330011</v>
      </c>
      <c r="AL174" s="68">
        <f t="shared" si="156"/>
        <v>-21431.858034330013</v>
      </c>
      <c r="AM174" s="69">
        <f t="shared" si="157"/>
        <v>-32539.802066489727</v>
      </c>
      <c r="AN174" s="69">
        <f t="shared" si="158"/>
        <v>-8539.8020664897249</v>
      </c>
      <c r="AO174" s="69">
        <f t="shared" si="159"/>
        <v>-8539.8020664897249</v>
      </c>
      <c r="AP174" s="69">
        <f t="shared" si="160"/>
        <v>-14539.802066489727</v>
      </c>
      <c r="AR174" s="23">
        <f t="shared" si="161"/>
        <v>184</v>
      </c>
      <c r="AS174" s="23" t="str">
        <f t="shared" si="162"/>
        <v>W32</v>
      </c>
      <c r="AT174" s="69">
        <f t="shared" si="179"/>
        <v>-11523.002066489727</v>
      </c>
      <c r="AU174" s="69">
        <f t="shared" si="163"/>
        <v>-14539.802066489727</v>
      </c>
      <c r="AV174" t="s">
        <v>440</v>
      </c>
      <c r="AW174" t="s">
        <v>441</v>
      </c>
      <c r="AX174" s="64">
        <f t="shared" si="164"/>
        <v>-32539.802066489727</v>
      </c>
      <c r="AY174" s="64">
        <f t="shared" si="165"/>
        <v>-8539.8020664897249</v>
      </c>
      <c r="AZ174" s="64">
        <f t="shared" si="166"/>
        <v>-8539.8020664897249</v>
      </c>
      <c r="BA174" s="64">
        <f t="shared" si="167"/>
        <v>-14539.802066489727</v>
      </c>
      <c r="BE174" s="23">
        <v>171</v>
      </c>
      <c r="BF174" s="23" t="str">
        <f t="shared" si="168"/>
        <v>W26</v>
      </c>
      <c r="BG174" s="23" t="str">
        <f t="shared" si="169"/>
        <v>Chicago</v>
      </c>
      <c r="BH174" s="23" t="str">
        <f t="shared" si="170"/>
        <v>IL</v>
      </c>
      <c r="BI174" s="69">
        <f t="shared" si="131"/>
        <v>5130000</v>
      </c>
      <c r="BJ174" s="69">
        <f t="shared" si="132"/>
        <v>-6394.0323870865395</v>
      </c>
      <c r="BK174" s="69">
        <f t="shared" si="133"/>
        <v>-12913.632387086542</v>
      </c>
      <c r="BL174" s="23" t="str">
        <f t="shared" si="134"/>
        <v>NO</v>
      </c>
      <c r="BM174" s="69">
        <f t="shared" si="171"/>
        <v>1237817.3600438433</v>
      </c>
      <c r="BN174" s="69">
        <f t="shared" si="172"/>
        <v>-30913.632387086538</v>
      </c>
      <c r="BO174" s="69">
        <f t="shared" si="173"/>
        <v>-6913.6323870865417</v>
      </c>
      <c r="BP174" s="69">
        <f t="shared" si="174"/>
        <v>-6913.6323870865417</v>
      </c>
      <c r="BQ174" s="69">
        <f t="shared" si="175"/>
        <v>-12913.632387086542</v>
      </c>
      <c r="CI174" s="23" t="str">
        <f t="shared" si="176"/>
        <v>W32</v>
      </c>
      <c r="CJ174" s="23" t="str">
        <f t="shared" si="180"/>
        <v>LT</v>
      </c>
      <c r="CK174" s="69">
        <f>G174</f>
        <v>21016.799999999999</v>
      </c>
      <c r="CL174" s="69">
        <f t="shared" si="177"/>
        <v>21016.799999999999</v>
      </c>
      <c r="CM174" s="69">
        <f t="shared" si="178"/>
        <v>21016.799999999999</v>
      </c>
    </row>
    <row r="175" spans="1:91" x14ac:dyDescent="0.25">
      <c r="A175" t="s">
        <v>322</v>
      </c>
      <c r="B175" t="s">
        <v>323</v>
      </c>
      <c r="C175" t="s">
        <v>107</v>
      </c>
      <c r="D175">
        <v>2</v>
      </c>
      <c r="E175">
        <v>3000</v>
      </c>
      <c r="F175">
        <f t="shared" si="135"/>
        <v>0.97299999999999998</v>
      </c>
      <c r="G175" s="61">
        <f t="shared" si="130"/>
        <v>35028</v>
      </c>
      <c r="H175">
        <v>415</v>
      </c>
      <c r="I175" s="62">
        <v>0.40820000000000001</v>
      </c>
      <c r="J175">
        <v>193</v>
      </c>
      <c r="K175">
        <v>648</v>
      </c>
      <c r="L175">
        <f t="shared" si="181"/>
        <v>455</v>
      </c>
      <c r="M175">
        <f t="shared" si="182"/>
        <v>222</v>
      </c>
      <c r="N175" s="63">
        <f t="shared" si="183"/>
        <v>0.49032967032967034</v>
      </c>
      <c r="O175" s="62">
        <v>0.40820000000000001</v>
      </c>
      <c r="P175" s="64">
        <v>100</v>
      </c>
      <c r="Q175" s="65">
        <f t="shared" si="136"/>
        <v>-6.3516483516483535E-2</v>
      </c>
      <c r="R175" s="65">
        <f t="shared" si="137"/>
        <v>0.90086694505494513</v>
      </c>
      <c r="S175" s="64">
        <f t="shared" si="138"/>
        <v>32881.643494505501</v>
      </c>
      <c r="T175" s="66">
        <f t="shared" si="139"/>
        <v>23017.15044615385</v>
      </c>
      <c r="U175" s="61">
        <f t="shared" si="140"/>
        <v>193</v>
      </c>
      <c r="V175" s="64">
        <f t="shared" si="141"/>
        <v>568.75</v>
      </c>
      <c r="W175" s="64">
        <f t="shared" si="142"/>
        <v>136.125</v>
      </c>
      <c r="X175">
        <f t="shared" si="143"/>
        <v>-359.33156431640134</v>
      </c>
      <c r="Y175" s="64">
        <f t="shared" si="144"/>
        <v>373.70992860753103</v>
      </c>
      <c r="Z175" s="64">
        <f t="shared" si="145"/>
        <v>373.70992860753103</v>
      </c>
      <c r="AA175" s="65">
        <f t="shared" si="146"/>
        <v>0.41773174260664797</v>
      </c>
      <c r="AB175" s="65">
        <f t="shared" si="147"/>
        <v>0.52000709890109875</v>
      </c>
      <c r="AC175" s="64">
        <f t="shared" si="148"/>
        <v>70931.112769094703</v>
      </c>
      <c r="AD175" s="66">
        <f t="shared" si="149"/>
        <v>49651.778938366289</v>
      </c>
      <c r="AE175" s="64">
        <f t="shared" si="150"/>
        <v>35028</v>
      </c>
      <c r="AF175" s="64">
        <f t="shared" si="151"/>
        <v>14623.778938366289</v>
      </c>
      <c r="AH175" s="67">
        <f t="shared" si="152"/>
        <v>6326.7530366300352</v>
      </c>
      <c r="AI175" s="67">
        <f t="shared" si="153"/>
        <v>-39926.753036630034</v>
      </c>
      <c r="AJ175" s="67">
        <f t="shared" si="154"/>
        <v>-15926.753036630034</v>
      </c>
      <c r="AK175" s="68">
        <f t="shared" si="155"/>
        <v>-15926.753036630034</v>
      </c>
      <c r="AL175" s="68">
        <f t="shared" si="156"/>
        <v>-21926.753036630034</v>
      </c>
      <c r="AM175" s="69">
        <f t="shared" si="157"/>
        <v>-25302.974098263745</v>
      </c>
      <c r="AN175" s="69">
        <f t="shared" si="158"/>
        <v>-1302.974098263745</v>
      </c>
      <c r="AO175" s="69">
        <f t="shared" si="159"/>
        <v>-1302.974098263745</v>
      </c>
      <c r="AP175" s="69">
        <f t="shared" si="160"/>
        <v>-7302.974098263745</v>
      </c>
      <c r="AR175" s="23">
        <f t="shared" si="161"/>
        <v>127</v>
      </c>
      <c r="AS175" s="23" t="str">
        <f t="shared" si="162"/>
        <v>W33</v>
      </c>
      <c r="AT175" s="69">
        <f t="shared" si="179"/>
        <v>9725.025901736255</v>
      </c>
      <c r="AU175" s="69">
        <f t="shared" si="163"/>
        <v>-7302.974098263745</v>
      </c>
      <c r="AV175" t="s">
        <v>440</v>
      </c>
      <c r="AW175" t="s">
        <v>441</v>
      </c>
      <c r="AX175" s="64">
        <f t="shared" si="164"/>
        <v>-25302.974098263745</v>
      </c>
      <c r="AY175" s="64">
        <f t="shared" si="165"/>
        <v>-1302.974098263745</v>
      </c>
      <c r="AZ175" s="64">
        <f t="shared" si="166"/>
        <v>-1302.974098263745</v>
      </c>
      <c r="BA175" s="64">
        <f t="shared" si="167"/>
        <v>-7302.974098263745</v>
      </c>
      <c r="BE175" s="23">
        <v>172</v>
      </c>
      <c r="BF175" s="23" t="str">
        <f t="shared" si="168"/>
        <v>W150</v>
      </c>
      <c r="BG175" s="23" t="str">
        <f t="shared" si="169"/>
        <v>Miami</v>
      </c>
      <c r="BH175" s="23" t="str">
        <f t="shared" si="170"/>
        <v>FL</v>
      </c>
      <c r="BI175" s="69">
        <f t="shared" si="131"/>
        <v>5160000</v>
      </c>
      <c r="BJ175" s="69">
        <f t="shared" si="132"/>
        <v>-15735.273877021718</v>
      </c>
      <c r="BK175" s="69">
        <f t="shared" si="133"/>
        <v>-12914.073877021718</v>
      </c>
      <c r="BL175" s="23" t="str">
        <f t="shared" si="134"/>
        <v>NO</v>
      </c>
      <c r="BM175" s="69">
        <f t="shared" si="171"/>
        <v>1222082.0861668217</v>
      </c>
      <c r="BN175" s="69">
        <f t="shared" si="172"/>
        <v>-30914.073877021718</v>
      </c>
      <c r="BO175" s="69">
        <f t="shared" si="173"/>
        <v>-6914.0738770217176</v>
      </c>
      <c r="BP175" s="69">
        <f t="shared" si="174"/>
        <v>-6914.0738770217176</v>
      </c>
      <c r="BQ175" s="69">
        <f t="shared" si="175"/>
        <v>-12914.073877021718</v>
      </c>
      <c r="CI175" s="23" t="str">
        <f t="shared" si="176"/>
        <v>W33</v>
      </c>
      <c r="CJ175" s="23" t="str">
        <f t="shared" si="180"/>
        <v>LT</v>
      </c>
      <c r="CK175" s="69">
        <f>G175</f>
        <v>35028</v>
      </c>
      <c r="CL175" s="69">
        <f t="shared" si="177"/>
        <v>35028</v>
      </c>
      <c r="CM175" s="69">
        <f t="shared" si="178"/>
        <v>35028</v>
      </c>
    </row>
    <row r="176" spans="1:91" x14ac:dyDescent="0.25">
      <c r="A176" t="s">
        <v>324</v>
      </c>
      <c r="B176" t="s">
        <v>323</v>
      </c>
      <c r="C176" t="s">
        <v>116</v>
      </c>
      <c r="D176">
        <v>1</v>
      </c>
      <c r="E176">
        <v>2000</v>
      </c>
      <c r="F176">
        <f t="shared" si="135"/>
        <v>0.97299999999999998</v>
      </c>
      <c r="G176" s="61">
        <f t="shared" si="130"/>
        <v>23352</v>
      </c>
      <c r="H176">
        <v>387</v>
      </c>
      <c r="I176" s="62">
        <v>0.32600000000000001</v>
      </c>
      <c r="J176">
        <v>193</v>
      </c>
      <c r="K176">
        <v>600</v>
      </c>
      <c r="L176">
        <f t="shared" si="181"/>
        <v>407</v>
      </c>
      <c r="M176">
        <f t="shared" si="182"/>
        <v>194</v>
      </c>
      <c r="N176" s="63">
        <f t="shared" si="183"/>
        <v>0.48132678132678142</v>
      </c>
      <c r="O176" s="62">
        <v>0.32600000000000001</v>
      </c>
      <c r="P176" s="64">
        <v>100</v>
      </c>
      <c r="Q176" s="65">
        <f t="shared" si="136"/>
        <v>-8.2800982800982803E-2</v>
      </c>
      <c r="R176" s="65">
        <f t="shared" si="137"/>
        <v>0.91612869778869777</v>
      </c>
      <c r="S176" s="64">
        <f t="shared" si="138"/>
        <v>33438.697469287472</v>
      </c>
      <c r="T176" s="66">
        <f t="shared" si="139"/>
        <v>23407.08822850123</v>
      </c>
      <c r="U176" s="61">
        <f t="shared" si="140"/>
        <v>193</v>
      </c>
      <c r="V176" s="64">
        <f t="shared" si="141"/>
        <v>508.75</v>
      </c>
      <c r="W176" s="64">
        <f t="shared" si="142"/>
        <v>142.125</v>
      </c>
      <c r="X176">
        <f t="shared" si="143"/>
        <v>-321.42405863027545</v>
      </c>
      <c r="Y176" s="64">
        <f t="shared" si="144"/>
        <v>344.46580427091232</v>
      </c>
      <c r="Z176" s="64">
        <f t="shared" si="145"/>
        <v>344.46580427091232</v>
      </c>
      <c r="AA176" s="65">
        <f t="shared" si="146"/>
        <v>0.39772148259638784</v>
      </c>
      <c r="AB176" s="65">
        <f t="shared" si="147"/>
        <v>0.53584321867321871</v>
      </c>
      <c r="AC176" s="64">
        <f t="shared" si="148"/>
        <v>67371.577828435387</v>
      </c>
      <c r="AD176" s="66">
        <f t="shared" si="149"/>
        <v>47160.104479904767</v>
      </c>
      <c r="AE176" s="64">
        <f t="shared" si="150"/>
        <v>23352</v>
      </c>
      <c r="AF176" s="64">
        <f t="shared" si="151"/>
        <v>23808.104479904767</v>
      </c>
      <c r="AH176" s="67">
        <f t="shared" si="152"/>
        <v>6519.4258271908284</v>
      </c>
      <c r="AI176" s="67">
        <f t="shared" si="153"/>
        <v>-40119.425827190826</v>
      </c>
      <c r="AJ176" s="67">
        <f t="shared" si="154"/>
        <v>-16119.425827190829</v>
      </c>
      <c r="AK176" s="68">
        <f t="shared" si="155"/>
        <v>-16119.425827190829</v>
      </c>
      <c r="AL176" s="68">
        <f t="shared" si="156"/>
        <v>-22119.425827190829</v>
      </c>
      <c r="AM176" s="69">
        <f t="shared" si="157"/>
        <v>-16311.321347286059</v>
      </c>
      <c r="AN176" s="69">
        <f t="shared" si="158"/>
        <v>7688.6786527139375</v>
      </c>
      <c r="AO176" s="69">
        <f t="shared" si="159"/>
        <v>7688.6786527139375</v>
      </c>
      <c r="AP176" s="69">
        <f t="shared" si="160"/>
        <v>1688.6786527139375</v>
      </c>
      <c r="AR176" s="23">
        <f t="shared" si="161"/>
        <v>67</v>
      </c>
      <c r="AS176" s="23" t="str">
        <f t="shared" si="162"/>
        <v>W34</v>
      </c>
      <c r="AT176" s="69">
        <f t="shared" si="179"/>
        <v>7040.6786527139411</v>
      </c>
      <c r="AU176" s="69">
        <f t="shared" si="163"/>
        <v>1688.6786527139375</v>
      </c>
      <c r="AV176" t="s">
        <v>440</v>
      </c>
      <c r="AW176" t="s">
        <v>441</v>
      </c>
      <c r="AX176" s="64">
        <f t="shared" si="164"/>
        <v>-16311.321347286059</v>
      </c>
      <c r="AY176" s="64">
        <f t="shared" si="165"/>
        <v>7688.6786527139375</v>
      </c>
      <c r="AZ176" s="64">
        <f t="shared" si="166"/>
        <v>7688.6786527139375</v>
      </c>
      <c r="BA176" s="64">
        <f t="shared" si="167"/>
        <v>1688.6786527139375</v>
      </c>
      <c r="BE176" s="23">
        <v>173</v>
      </c>
      <c r="BF176" s="23" t="str">
        <f t="shared" si="168"/>
        <v>W149</v>
      </c>
      <c r="BG176" s="23" t="str">
        <f t="shared" si="169"/>
        <v>Miami</v>
      </c>
      <c r="BH176" s="23" t="str">
        <f t="shared" si="170"/>
        <v>FL</v>
      </c>
      <c r="BI176" s="69">
        <f t="shared" si="131"/>
        <v>5190000</v>
      </c>
      <c r="BJ176" s="69">
        <f t="shared" si="132"/>
        <v>-21764.11034637348</v>
      </c>
      <c r="BK176" s="69">
        <f t="shared" si="133"/>
        <v>-13104.910346373479</v>
      </c>
      <c r="BL176" s="23" t="str">
        <f t="shared" si="134"/>
        <v>NO</v>
      </c>
      <c r="BM176" s="69">
        <f t="shared" si="171"/>
        <v>1200317.9758204482</v>
      </c>
      <c r="BN176" s="69">
        <f t="shared" si="172"/>
        <v>-31104.910346373479</v>
      </c>
      <c r="BO176" s="69">
        <f t="shared" si="173"/>
        <v>-7104.9103463734791</v>
      </c>
      <c r="BP176" s="69">
        <f t="shared" si="174"/>
        <v>-7104.9103463734791</v>
      </c>
      <c r="BQ176" s="69">
        <f t="shared" si="175"/>
        <v>-13104.910346373479</v>
      </c>
      <c r="CI176" s="23" t="str">
        <f t="shared" si="176"/>
        <v>W34</v>
      </c>
      <c r="CJ176" s="23" t="str">
        <f t="shared" si="180"/>
        <v>LT</v>
      </c>
      <c r="CK176" s="69">
        <f>G176</f>
        <v>23352</v>
      </c>
      <c r="CL176" s="69">
        <f t="shared" si="177"/>
        <v>23352</v>
      </c>
      <c r="CM176" s="69">
        <f t="shared" si="178"/>
        <v>23352</v>
      </c>
    </row>
    <row r="177" spans="1:91" x14ac:dyDescent="0.25">
      <c r="A177" t="s">
        <v>325</v>
      </c>
      <c r="B177" t="s">
        <v>323</v>
      </c>
      <c r="C177" t="s">
        <v>116</v>
      </c>
      <c r="D177">
        <v>2</v>
      </c>
      <c r="E177">
        <v>2950</v>
      </c>
      <c r="F177">
        <f t="shared" si="135"/>
        <v>0.97299999999999998</v>
      </c>
      <c r="G177" s="61">
        <f t="shared" si="130"/>
        <v>34444.199999999997</v>
      </c>
      <c r="H177">
        <v>575</v>
      </c>
      <c r="I177" s="62">
        <v>0.38900000000000001</v>
      </c>
      <c r="J177">
        <v>192</v>
      </c>
      <c r="K177">
        <v>829</v>
      </c>
      <c r="L177">
        <f t="shared" si="181"/>
        <v>637</v>
      </c>
      <c r="M177">
        <f t="shared" si="182"/>
        <v>383</v>
      </c>
      <c r="N177" s="63">
        <f t="shared" si="183"/>
        <v>0.58100470957613826</v>
      </c>
      <c r="O177" s="62">
        <v>0.38900000000000001</v>
      </c>
      <c r="P177" s="64">
        <v>100</v>
      </c>
      <c r="Q177" s="65">
        <f t="shared" si="136"/>
        <v>-1.554160125588698E-2</v>
      </c>
      <c r="R177" s="65">
        <f t="shared" si="137"/>
        <v>0.86289962323390901</v>
      </c>
      <c r="S177" s="64">
        <f t="shared" si="138"/>
        <v>31495.836248037678</v>
      </c>
      <c r="T177" s="66">
        <f t="shared" si="139"/>
        <v>22047.085373626374</v>
      </c>
      <c r="U177" s="61">
        <f t="shared" si="140"/>
        <v>192</v>
      </c>
      <c r="V177" s="64">
        <f t="shared" si="141"/>
        <v>796.25</v>
      </c>
      <c r="W177" s="64">
        <f t="shared" si="142"/>
        <v>112.375</v>
      </c>
      <c r="X177">
        <f t="shared" si="143"/>
        <v>-503.06419004296185</v>
      </c>
      <c r="Y177" s="64">
        <f t="shared" si="144"/>
        <v>484.09390005054337</v>
      </c>
      <c r="Z177" s="64">
        <f t="shared" si="145"/>
        <v>484.09390005054337</v>
      </c>
      <c r="AA177" s="65">
        <f t="shared" si="146"/>
        <v>0.46683692314039982</v>
      </c>
      <c r="AB177" s="65">
        <f t="shared" si="147"/>
        <v>0.48114525902668759</v>
      </c>
      <c r="AC177" s="64">
        <f t="shared" si="148"/>
        <v>85015.612000566209</v>
      </c>
      <c r="AD177" s="66">
        <f t="shared" si="149"/>
        <v>59510.92840039634</v>
      </c>
      <c r="AE177" s="64">
        <f t="shared" si="150"/>
        <v>34444.199999999997</v>
      </c>
      <c r="AF177" s="64">
        <f t="shared" si="151"/>
        <v>25066.728400396343</v>
      </c>
      <c r="AH177" s="67">
        <f t="shared" si="152"/>
        <v>5853.9339848246991</v>
      </c>
      <c r="AI177" s="67">
        <f t="shared" si="153"/>
        <v>-39453.933984824696</v>
      </c>
      <c r="AJ177" s="67">
        <f t="shared" si="154"/>
        <v>-15453.9339848247</v>
      </c>
      <c r="AK177" s="68">
        <f t="shared" si="155"/>
        <v>-15453.9339848247</v>
      </c>
      <c r="AL177" s="68">
        <f t="shared" si="156"/>
        <v>-21453.9339848247</v>
      </c>
      <c r="AM177" s="69">
        <f t="shared" si="157"/>
        <v>-14387.205584428353</v>
      </c>
      <c r="AN177" s="69">
        <f t="shared" si="158"/>
        <v>9612.7944155716432</v>
      </c>
      <c r="AO177" s="69">
        <f t="shared" si="159"/>
        <v>9612.7944155716432</v>
      </c>
      <c r="AP177" s="69">
        <f t="shared" si="160"/>
        <v>3612.7944155716432</v>
      </c>
      <c r="AR177" s="23">
        <f t="shared" si="161"/>
        <v>54</v>
      </c>
      <c r="AS177" s="23" t="str">
        <f t="shared" si="162"/>
        <v>W35</v>
      </c>
      <c r="AT177" s="69">
        <f t="shared" si="179"/>
        <v>20056.994415571644</v>
      </c>
      <c r="AU177" s="69">
        <f t="shared" si="163"/>
        <v>3612.7944155716432</v>
      </c>
      <c r="AV177" t="s">
        <v>440</v>
      </c>
      <c r="AW177" t="s">
        <v>441</v>
      </c>
      <c r="AX177" s="64">
        <f t="shared" si="164"/>
        <v>-14387.205584428353</v>
      </c>
      <c r="AY177" s="64">
        <f t="shared" si="165"/>
        <v>9612.7944155716432</v>
      </c>
      <c r="AZ177" s="64">
        <f t="shared" si="166"/>
        <v>9612.7944155716432</v>
      </c>
      <c r="BA177" s="64">
        <f t="shared" si="167"/>
        <v>3612.7944155716432</v>
      </c>
      <c r="BE177" s="23">
        <v>174</v>
      </c>
      <c r="BF177" s="23" t="str">
        <f t="shared" si="168"/>
        <v>W21</v>
      </c>
      <c r="BG177" s="23" t="str">
        <f t="shared" si="169"/>
        <v>Chicago</v>
      </c>
      <c r="BH177" s="23" t="str">
        <f t="shared" si="170"/>
        <v>IL</v>
      </c>
      <c r="BI177" s="69">
        <f t="shared" si="131"/>
        <v>5220000</v>
      </c>
      <c r="BJ177" s="69">
        <f t="shared" si="132"/>
        <v>398.9752063662454</v>
      </c>
      <c r="BK177" s="69">
        <f t="shared" si="133"/>
        <v>-13126.224793633755</v>
      </c>
      <c r="BL177" s="23" t="str">
        <f t="shared" si="134"/>
        <v>NO</v>
      </c>
      <c r="BM177" s="69">
        <f t="shared" si="171"/>
        <v>1200716.9510268145</v>
      </c>
      <c r="BN177" s="69">
        <f t="shared" si="172"/>
        <v>-31126.224793633755</v>
      </c>
      <c r="BO177" s="69">
        <f t="shared" si="173"/>
        <v>-7126.2247936337535</v>
      </c>
      <c r="BP177" s="69">
        <f t="shared" si="174"/>
        <v>-7126.2247936337535</v>
      </c>
      <c r="BQ177" s="69">
        <f t="shared" si="175"/>
        <v>-13126.224793633755</v>
      </c>
      <c r="CI177" s="23" t="str">
        <f t="shared" si="176"/>
        <v>W35</v>
      </c>
      <c r="CJ177" s="23" t="str">
        <f t="shared" si="180"/>
        <v>LT</v>
      </c>
      <c r="CK177" s="69">
        <f>G177</f>
        <v>34444.199999999997</v>
      </c>
      <c r="CL177" s="69">
        <f t="shared" si="177"/>
        <v>34444.199999999997</v>
      </c>
      <c r="CM177" s="69">
        <f t="shared" si="178"/>
        <v>34444.199999999997</v>
      </c>
    </row>
    <row r="178" spans="1:91" x14ac:dyDescent="0.25">
      <c r="A178" t="s">
        <v>326</v>
      </c>
      <c r="B178" t="s">
        <v>323</v>
      </c>
      <c r="C178" t="s">
        <v>107</v>
      </c>
      <c r="D178">
        <v>1</v>
      </c>
      <c r="E178">
        <v>1700</v>
      </c>
      <c r="F178">
        <f t="shared" si="135"/>
        <v>0.97299999999999998</v>
      </c>
      <c r="G178" s="61">
        <f t="shared" si="130"/>
        <v>19849.2</v>
      </c>
      <c r="H178">
        <v>228</v>
      </c>
      <c r="I178" s="62">
        <v>0.52049999999999996</v>
      </c>
      <c r="J178">
        <v>98</v>
      </c>
      <c r="K178">
        <v>432</v>
      </c>
      <c r="L178">
        <f t="shared" si="181"/>
        <v>334</v>
      </c>
      <c r="M178">
        <f t="shared" si="182"/>
        <v>130</v>
      </c>
      <c r="N178" s="63">
        <f t="shared" si="183"/>
        <v>0.41137724550898203</v>
      </c>
      <c r="O178" s="62">
        <v>0.52049999999999996</v>
      </c>
      <c r="P178" s="64">
        <v>100</v>
      </c>
      <c r="Q178" s="65">
        <f t="shared" si="136"/>
        <v>0.10479041916167665</v>
      </c>
      <c r="R178" s="65">
        <f t="shared" si="137"/>
        <v>0.76766886227544906</v>
      </c>
      <c r="S178" s="64">
        <f t="shared" si="138"/>
        <v>28019.91347305389</v>
      </c>
      <c r="T178" s="66">
        <f t="shared" si="139"/>
        <v>19613.939431137722</v>
      </c>
      <c r="U178" s="61">
        <f t="shared" si="140"/>
        <v>98</v>
      </c>
      <c r="V178" s="64">
        <f t="shared" si="141"/>
        <v>417.5</v>
      </c>
      <c r="W178" s="64">
        <f t="shared" si="142"/>
        <v>56.25</v>
      </c>
      <c r="X178">
        <f t="shared" si="143"/>
        <v>-263.77306039929238</v>
      </c>
      <c r="Y178" s="64">
        <f t="shared" si="144"/>
        <v>252.49036517563809</v>
      </c>
      <c r="Z178" s="64">
        <f t="shared" si="145"/>
        <v>252.49036517563809</v>
      </c>
      <c r="AA178" s="65">
        <f t="shared" si="146"/>
        <v>0.4700368028158996</v>
      </c>
      <c r="AB178" s="65">
        <f t="shared" si="147"/>
        <v>0.47861287425149707</v>
      </c>
      <c r="AC178" s="64">
        <f t="shared" si="148"/>
        <v>44108.475880095619</v>
      </c>
      <c r="AD178" s="66">
        <f t="shared" si="149"/>
        <v>30875.933116066932</v>
      </c>
      <c r="AE178" s="64">
        <f t="shared" si="150"/>
        <v>19849.2</v>
      </c>
      <c r="AF178" s="64">
        <f t="shared" si="151"/>
        <v>11026.733116066931</v>
      </c>
      <c r="AH178" s="67">
        <f t="shared" si="152"/>
        <v>5823.123303393214</v>
      </c>
      <c r="AI178" s="67">
        <f t="shared" si="153"/>
        <v>-39423.123303393215</v>
      </c>
      <c r="AJ178" s="67">
        <f t="shared" si="154"/>
        <v>-15423.123303393215</v>
      </c>
      <c r="AK178" s="68">
        <f t="shared" si="155"/>
        <v>-15423.123303393215</v>
      </c>
      <c r="AL178" s="68">
        <f t="shared" si="156"/>
        <v>-21423.123303393215</v>
      </c>
      <c r="AM178" s="69">
        <f t="shared" si="157"/>
        <v>-28396.390187326284</v>
      </c>
      <c r="AN178" s="69">
        <f t="shared" si="158"/>
        <v>-4396.3901873262839</v>
      </c>
      <c r="AO178" s="69">
        <f t="shared" si="159"/>
        <v>-4396.3901873262839</v>
      </c>
      <c r="AP178" s="69">
        <f t="shared" si="160"/>
        <v>-10396.390187326284</v>
      </c>
      <c r="AR178" s="23">
        <f t="shared" si="161"/>
        <v>149</v>
      </c>
      <c r="AS178" s="23" t="str">
        <f t="shared" si="162"/>
        <v>W36</v>
      </c>
      <c r="AT178" s="69">
        <f t="shared" si="179"/>
        <v>-8547.1901873262832</v>
      </c>
      <c r="AU178" s="69">
        <f t="shared" si="163"/>
        <v>-10396.390187326284</v>
      </c>
      <c r="AV178" t="s">
        <v>440</v>
      </c>
      <c r="AW178" t="s">
        <v>441</v>
      </c>
      <c r="AX178" s="64">
        <f t="shared" si="164"/>
        <v>-28396.390187326284</v>
      </c>
      <c r="AY178" s="64">
        <f t="shared" si="165"/>
        <v>-4396.3901873262839</v>
      </c>
      <c r="AZ178" s="64">
        <f t="shared" si="166"/>
        <v>-4396.3901873262839</v>
      </c>
      <c r="BA178" s="64">
        <f t="shared" si="167"/>
        <v>-10396.390187326284</v>
      </c>
      <c r="BE178" s="23">
        <v>175</v>
      </c>
      <c r="BF178" s="23" t="str">
        <f t="shared" si="168"/>
        <v>W193</v>
      </c>
      <c r="BG178" s="23" t="str">
        <f t="shared" si="169"/>
        <v>San Diego</v>
      </c>
      <c r="BH178" s="23" t="str">
        <f t="shared" si="170"/>
        <v>CA</v>
      </c>
      <c r="BI178" s="69">
        <f t="shared" si="131"/>
        <v>5250000</v>
      </c>
      <c r="BJ178" s="69">
        <f t="shared" si="132"/>
        <v>-15053.447755689267</v>
      </c>
      <c r="BK178" s="69">
        <f t="shared" si="133"/>
        <v>-13399.847755689267</v>
      </c>
      <c r="BL178" s="23" t="str">
        <f t="shared" si="134"/>
        <v>NO</v>
      </c>
      <c r="BM178" s="69">
        <f t="shared" si="171"/>
        <v>1185663.5032711253</v>
      </c>
      <c r="BN178" s="69">
        <f t="shared" si="172"/>
        <v>-31399.847755689269</v>
      </c>
      <c r="BO178" s="69">
        <f t="shared" si="173"/>
        <v>-7399.8477556892649</v>
      </c>
      <c r="BP178" s="69">
        <f t="shared" si="174"/>
        <v>-7399.8477556892649</v>
      </c>
      <c r="BQ178" s="69">
        <f t="shared" si="175"/>
        <v>-13399.847755689267</v>
      </c>
      <c r="CI178" s="23" t="str">
        <f t="shared" si="176"/>
        <v>W36</v>
      </c>
      <c r="CJ178" s="23" t="str">
        <f t="shared" si="180"/>
        <v>LT</v>
      </c>
      <c r="CK178" s="69">
        <f>G178</f>
        <v>19849.2</v>
      </c>
      <c r="CL178" s="69">
        <f t="shared" si="177"/>
        <v>19849.2</v>
      </c>
      <c r="CM178" s="69">
        <f t="shared" si="178"/>
        <v>19849.2</v>
      </c>
    </row>
    <row r="179" spans="1:91" x14ac:dyDescent="0.25">
      <c r="A179" t="s">
        <v>327</v>
      </c>
      <c r="B179" t="s">
        <v>328</v>
      </c>
      <c r="C179" t="s">
        <v>107</v>
      </c>
      <c r="D179">
        <v>1</v>
      </c>
      <c r="E179">
        <v>3000</v>
      </c>
      <c r="F179">
        <f t="shared" si="135"/>
        <v>0.97299999999999998</v>
      </c>
      <c r="G179" s="61">
        <f t="shared" si="130"/>
        <v>35028</v>
      </c>
      <c r="H179">
        <v>337</v>
      </c>
      <c r="I179" s="62">
        <v>0.46300000000000002</v>
      </c>
      <c r="J179">
        <v>87</v>
      </c>
      <c r="K179">
        <v>512</v>
      </c>
      <c r="L179">
        <f t="shared" si="181"/>
        <v>425</v>
      </c>
      <c r="M179">
        <f t="shared" si="182"/>
        <v>250</v>
      </c>
      <c r="N179" s="63">
        <f t="shared" si="183"/>
        <v>0.57058823529411762</v>
      </c>
      <c r="O179" s="62">
        <v>0.46300000000000002</v>
      </c>
      <c r="P179" s="64">
        <v>100</v>
      </c>
      <c r="Q179" s="65">
        <f t="shared" si="136"/>
        <v>0.12447058823529412</v>
      </c>
      <c r="R179" s="65">
        <f t="shared" si="137"/>
        <v>0.75209397647058829</v>
      </c>
      <c r="S179" s="64">
        <f t="shared" si="138"/>
        <v>27451.430141176472</v>
      </c>
      <c r="T179" s="66">
        <f t="shared" si="139"/>
        <v>19216.00109882353</v>
      </c>
      <c r="U179" s="61">
        <f t="shared" si="140"/>
        <v>87</v>
      </c>
      <c r="V179" s="64">
        <f t="shared" si="141"/>
        <v>531.25</v>
      </c>
      <c r="W179" s="64">
        <f t="shared" si="142"/>
        <v>33.875</v>
      </c>
      <c r="X179">
        <f t="shared" si="143"/>
        <v>-335.63937326257263</v>
      </c>
      <c r="Y179" s="64">
        <f t="shared" si="144"/>
        <v>302.43235089714432</v>
      </c>
      <c r="Z179" s="64">
        <f t="shared" si="145"/>
        <v>302.43235089714432</v>
      </c>
      <c r="AA179" s="65">
        <f t="shared" si="146"/>
        <v>0.50551971933580109</v>
      </c>
      <c r="AB179" s="65">
        <f t="shared" si="147"/>
        <v>0.45053169411764704</v>
      </c>
      <c r="AC179" s="64">
        <f t="shared" si="148"/>
        <v>49733.206183070688</v>
      </c>
      <c r="AD179" s="66">
        <f t="shared" si="149"/>
        <v>34813.244328149478</v>
      </c>
      <c r="AE179" s="64">
        <f t="shared" si="150"/>
        <v>35028</v>
      </c>
      <c r="AF179" s="64">
        <f t="shared" si="151"/>
        <v>-214.75567185052205</v>
      </c>
      <c r="AH179" s="67">
        <f t="shared" si="152"/>
        <v>5481.4689450980395</v>
      </c>
      <c r="AI179" s="67">
        <f t="shared" si="153"/>
        <v>-39081.468945098037</v>
      </c>
      <c r="AJ179" s="67">
        <f t="shared" si="154"/>
        <v>-15081.46894509804</v>
      </c>
      <c r="AK179" s="68">
        <f t="shared" si="155"/>
        <v>-15081.46894509804</v>
      </c>
      <c r="AL179" s="68">
        <f t="shared" si="156"/>
        <v>-21081.46894509804</v>
      </c>
      <c r="AM179" s="69">
        <f t="shared" si="157"/>
        <v>-39296.224616948559</v>
      </c>
      <c r="AN179" s="69">
        <f t="shared" si="158"/>
        <v>-15296.224616948562</v>
      </c>
      <c r="AO179" s="69">
        <f t="shared" si="159"/>
        <v>-15296.224616948562</v>
      </c>
      <c r="AP179" s="69">
        <f t="shared" si="160"/>
        <v>-21296.224616948562</v>
      </c>
      <c r="AR179" s="23">
        <f t="shared" si="161"/>
        <v>222</v>
      </c>
      <c r="AS179" s="23" t="str">
        <f t="shared" si="162"/>
        <v>W37</v>
      </c>
      <c r="AT179" s="69">
        <f t="shared" si="179"/>
        <v>-4268.2246169485588</v>
      </c>
      <c r="AU179" s="69">
        <f t="shared" si="163"/>
        <v>-21296.224616948562</v>
      </c>
      <c r="AV179" t="s">
        <v>449</v>
      </c>
      <c r="AW179" t="s">
        <v>450</v>
      </c>
      <c r="AX179" s="64">
        <f t="shared" si="164"/>
        <v>-39296.224616948559</v>
      </c>
      <c r="AY179" s="64">
        <f t="shared" si="165"/>
        <v>-15296.224616948562</v>
      </c>
      <c r="AZ179" s="64">
        <f t="shared" si="166"/>
        <v>-15296.224616948562</v>
      </c>
      <c r="BA179" s="64">
        <f t="shared" si="167"/>
        <v>-21296.224616948562</v>
      </c>
      <c r="BE179" s="23">
        <v>176</v>
      </c>
      <c r="BF179" s="23" t="str">
        <f t="shared" si="168"/>
        <v>W237</v>
      </c>
      <c r="BG179" s="23" t="str">
        <f t="shared" si="169"/>
        <v>Charleston</v>
      </c>
      <c r="BH179" s="23" t="str">
        <f t="shared" si="170"/>
        <v>SC</v>
      </c>
      <c r="BI179" s="69">
        <f t="shared" si="131"/>
        <v>5280000</v>
      </c>
      <c r="BJ179" s="69">
        <f t="shared" si="132"/>
        <v>-22530.729911510934</v>
      </c>
      <c r="BK179" s="69">
        <f t="shared" si="133"/>
        <v>-13404.489911510935</v>
      </c>
      <c r="BL179" s="23" t="str">
        <f t="shared" si="134"/>
        <v>NO</v>
      </c>
      <c r="BM179" s="69">
        <f t="shared" si="171"/>
        <v>1163132.7733596144</v>
      </c>
      <c r="BN179" s="69">
        <f t="shared" si="172"/>
        <v>-31404.489911510937</v>
      </c>
      <c r="BO179" s="69">
        <f t="shared" si="173"/>
        <v>-7404.4899115109347</v>
      </c>
      <c r="BP179" s="69">
        <f t="shared" si="174"/>
        <v>-7404.4899115109347</v>
      </c>
      <c r="BQ179" s="69">
        <f t="shared" si="175"/>
        <v>-13404.489911510935</v>
      </c>
      <c r="CI179" s="23" t="str">
        <f t="shared" si="176"/>
        <v>W37</v>
      </c>
      <c r="CJ179" s="23" t="str">
        <f t="shared" si="180"/>
        <v>LT</v>
      </c>
      <c r="CK179" s="69">
        <f>G179</f>
        <v>35028</v>
      </c>
      <c r="CL179" s="69">
        <f t="shared" si="177"/>
        <v>35028</v>
      </c>
      <c r="CM179" s="69">
        <f t="shared" si="178"/>
        <v>35028</v>
      </c>
    </row>
    <row r="180" spans="1:91" x14ac:dyDescent="0.25">
      <c r="A180" t="s">
        <v>329</v>
      </c>
      <c r="B180" t="s">
        <v>328</v>
      </c>
      <c r="C180" t="s">
        <v>107</v>
      </c>
      <c r="D180">
        <v>2</v>
      </c>
      <c r="E180">
        <v>3200</v>
      </c>
      <c r="F180">
        <f t="shared" si="135"/>
        <v>0.97299999999999998</v>
      </c>
      <c r="G180" s="61">
        <f t="shared" si="130"/>
        <v>37363.199999999997</v>
      </c>
      <c r="H180">
        <v>154</v>
      </c>
      <c r="I180" s="62">
        <v>0.67949999999999999</v>
      </c>
      <c r="J180">
        <v>154</v>
      </c>
      <c r="K180">
        <v>480</v>
      </c>
      <c r="L180">
        <f t="shared" si="181"/>
        <v>326</v>
      </c>
      <c r="M180">
        <f t="shared" si="182"/>
        <v>0</v>
      </c>
      <c r="N180" s="63">
        <f t="shared" si="183"/>
        <v>0.1</v>
      </c>
      <c r="O180" s="62">
        <v>0.67949999999999999</v>
      </c>
      <c r="P180" s="64">
        <v>100</v>
      </c>
      <c r="Q180" s="65">
        <f t="shared" si="136"/>
        <v>-3.251533742331289E-2</v>
      </c>
      <c r="R180" s="65">
        <f t="shared" si="137"/>
        <v>0.87633263803680983</v>
      </c>
      <c r="S180" s="64">
        <f t="shared" si="138"/>
        <v>31986.141288343559</v>
      </c>
      <c r="T180" s="66">
        <f t="shared" si="139"/>
        <v>22390.298901840491</v>
      </c>
      <c r="U180" s="61">
        <f t="shared" si="140"/>
        <v>154</v>
      </c>
      <c r="V180" s="64">
        <f t="shared" si="141"/>
        <v>407.5</v>
      </c>
      <c r="W180" s="64">
        <f t="shared" si="142"/>
        <v>113.25</v>
      </c>
      <c r="X180">
        <f t="shared" si="143"/>
        <v>-257.45514278493806</v>
      </c>
      <c r="Y180" s="64">
        <f t="shared" si="144"/>
        <v>275.6163444528683</v>
      </c>
      <c r="Z180" s="64">
        <f t="shared" si="145"/>
        <v>275.6163444528683</v>
      </c>
      <c r="AA180" s="65">
        <f t="shared" si="146"/>
        <v>0.39844501706225349</v>
      </c>
      <c r="AB180" s="65">
        <f t="shared" si="147"/>
        <v>0.53527061349693261</v>
      </c>
      <c r="AC180" s="64">
        <f t="shared" si="148"/>
        <v>53848.205371550081</v>
      </c>
      <c r="AD180" s="66">
        <f t="shared" si="149"/>
        <v>37693.743760085054</v>
      </c>
      <c r="AE180" s="64">
        <f t="shared" si="150"/>
        <v>37363.199999999997</v>
      </c>
      <c r="AF180" s="64">
        <f t="shared" si="151"/>
        <v>330.54376008505642</v>
      </c>
      <c r="AH180" s="67">
        <f t="shared" si="152"/>
        <v>6512.459130879347</v>
      </c>
      <c r="AI180" s="67">
        <f t="shared" si="153"/>
        <v>-40112.459130879346</v>
      </c>
      <c r="AJ180" s="67">
        <f t="shared" si="154"/>
        <v>-16112.459130879346</v>
      </c>
      <c r="AK180" s="68">
        <f t="shared" si="155"/>
        <v>-16112.459130879346</v>
      </c>
      <c r="AL180" s="68">
        <f t="shared" si="156"/>
        <v>-22112.459130879346</v>
      </c>
      <c r="AM180" s="69">
        <f t="shared" si="157"/>
        <v>-39781.91537079429</v>
      </c>
      <c r="AN180" s="69">
        <f t="shared" si="158"/>
        <v>-15781.91537079429</v>
      </c>
      <c r="AO180" s="69">
        <f t="shared" si="159"/>
        <v>-15781.91537079429</v>
      </c>
      <c r="AP180" s="69">
        <f t="shared" si="160"/>
        <v>-21781.91537079429</v>
      </c>
      <c r="AR180" s="23">
        <f t="shared" si="161"/>
        <v>224</v>
      </c>
      <c r="AS180" s="23" t="str">
        <f t="shared" si="162"/>
        <v>W38</v>
      </c>
      <c r="AT180" s="69">
        <f t="shared" si="179"/>
        <v>-2418.7153707942925</v>
      </c>
      <c r="AU180" s="69">
        <f t="shared" si="163"/>
        <v>-21781.91537079429</v>
      </c>
      <c r="AV180" t="s">
        <v>449</v>
      </c>
      <c r="AW180" t="s">
        <v>450</v>
      </c>
      <c r="AX180" s="64">
        <f t="shared" si="164"/>
        <v>-39781.91537079429</v>
      </c>
      <c r="AY180" s="64">
        <f t="shared" si="165"/>
        <v>-15781.91537079429</v>
      </c>
      <c r="AZ180" s="64">
        <f t="shared" si="166"/>
        <v>-15781.91537079429</v>
      </c>
      <c r="BA180" s="64">
        <f t="shared" si="167"/>
        <v>-21781.91537079429</v>
      </c>
      <c r="BE180" s="23">
        <v>177</v>
      </c>
      <c r="BF180" s="23" t="str">
        <f t="shared" si="168"/>
        <v>W132</v>
      </c>
      <c r="BG180" s="23" t="str">
        <f t="shared" si="169"/>
        <v>Denver</v>
      </c>
      <c r="BH180" s="23" t="str">
        <f t="shared" si="170"/>
        <v>CO</v>
      </c>
      <c r="BI180" s="69">
        <f t="shared" si="131"/>
        <v>5310000</v>
      </c>
      <c r="BJ180" s="69">
        <f t="shared" si="132"/>
        <v>-17531.550200733131</v>
      </c>
      <c r="BK180" s="69">
        <f t="shared" si="133"/>
        <v>-13542.750200733133</v>
      </c>
      <c r="BL180" s="23" t="str">
        <f t="shared" si="134"/>
        <v>NO</v>
      </c>
      <c r="BM180" s="69">
        <f t="shared" si="171"/>
        <v>1145601.2231588813</v>
      </c>
      <c r="BN180" s="69">
        <f t="shared" si="172"/>
        <v>-31542.750200733128</v>
      </c>
      <c r="BO180" s="69">
        <f t="shared" si="173"/>
        <v>-7542.7502007331332</v>
      </c>
      <c r="BP180" s="69">
        <f t="shared" si="174"/>
        <v>-7542.7502007331332</v>
      </c>
      <c r="BQ180" s="69">
        <f t="shared" si="175"/>
        <v>-13542.750200733133</v>
      </c>
      <c r="CI180" s="23" t="str">
        <f t="shared" si="176"/>
        <v>W38</v>
      </c>
      <c r="CJ180" s="23" t="str">
        <f t="shared" si="180"/>
        <v>LT</v>
      </c>
      <c r="CK180" s="69">
        <f>G180</f>
        <v>37363.199999999997</v>
      </c>
      <c r="CL180" s="69">
        <f t="shared" si="177"/>
        <v>37363.199999999997</v>
      </c>
      <c r="CM180" s="69">
        <f t="shared" si="178"/>
        <v>37363.199999999997</v>
      </c>
    </row>
    <row r="181" spans="1:91" x14ac:dyDescent="0.25">
      <c r="A181" t="s">
        <v>330</v>
      </c>
      <c r="B181" t="s">
        <v>331</v>
      </c>
      <c r="C181" t="s">
        <v>107</v>
      </c>
      <c r="D181">
        <v>2</v>
      </c>
      <c r="E181">
        <v>4500</v>
      </c>
      <c r="F181">
        <f t="shared" si="135"/>
        <v>0.97299999999999998</v>
      </c>
      <c r="G181" s="61">
        <f t="shared" si="130"/>
        <v>52542</v>
      </c>
      <c r="H181">
        <v>432</v>
      </c>
      <c r="I181" s="62">
        <v>0.68220000000000003</v>
      </c>
      <c r="J181">
        <v>273</v>
      </c>
      <c r="K181">
        <v>853</v>
      </c>
      <c r="L181">
        <f t="shared" si="181"/>
        <v>580</v>
      </c>
      <c r="M181">
        <f t="shared" si="182"/>
        <v>159</v>
      </c>
      <c r="N181" s="63">
        <f t="shared" si="183"/>
        <v>0.31931034482758625</v>
      </c>
      <c r="O181" s="62">
        <v>0.68220000000000003</v>
      </c>
      <c r="P181" s="64">
        <v>100</v>
      </c>
      <c r="Q181" s="65">
        <f t="shared" si="136"/>
        <v>-0.13862068965517241</v>
      </c>
      <c r="R181" s="65">
        <f t="shared" si="137"/>
        <v>0.9603044137931035</v>
      </c>
      <c r="S181" s="64">
        <f t="shared" si="138"/>
        <v>35051.111103448275</v>
      </c>
      <c r="T181" s="66">
        <f t="shared" si="139"/>
        <v>24535.777772413792</v>
      </c>
      <c r="U181" s="61">
        <f t="shared" si="140"/>
        <v>273</v>
      </c>
      <c r="V181" s="64">
        <f t="shared" si="141"/>
        <v>725</v>
      </c>
      <c r="W181" s="64">
        <f t="shared" si="142"/>
        <v>200.5</v>
      </c>
      <c r="X181">
        <f t="shared" si="143"/>
        <v>-458.04902704068741</v>
      </c>
      <c r="Y181" s="64">
        <f t="shared" si="144"/>
        <v>489.86650240080877</v>
      </c>
      <c r="Z181" s="64">
        <f t="shared" si="145"/>
        <v>489.86650240080877</v>
      </c>
      <c r="AA181" s="65">
        <f t="shared" si="146"/>
        <v>0.39912621020801209</v>
      </c>
      <c r="AB181" s="65">
        <f t="shared" si="147"/>
        <v>0.53473151724137924</v>
      </c>
      <c r="AC181" s="64">
        <f t="shared" si="148"/>
        <v>95610.676197196954</v>
      </c>
      <c r="AD181" s="66">
        <f t="shared" si="149"/>
        <v>66927.47333803786</v>
      </c>
      <c r="AE181" s="64">
        <f t="shared" si="150"/>
        <v>52542</v>
      </c>
      <c r="AF181" s="64">
        <f t="shared" si="151"/>
        <v>14385.47333803786</v>
      </c>
      <c r="AH181" s="67">
        <f t="shared" si="152"/>
        <v>6505.9001264367807</v>
      </c>
      <c r="AI181" s="67">
        <f t="shared" si="153"/>
        <v>-40105.900126436783</v>
      </c>
      <c r="AJ181" s="67">
        <f t="shared" si="154"/>
        <v>-16105.90012643678</v>
      </c>
      <c r="AK181" s="68">
        <f t="shared" si="155"/>
        <v>-16105.90012643678</v>
      </c>
      <c r="AL181" s="68">
        <f t="shared" si="156"/>
        <v>-22105.90012643678</v>
      </c>
      <c r="AM181" s="69">
        <f t="shared" si="157"/>
        <v>-25720.426788398923</v>
      </c>
      <c r="AN181" s="69">
        <f t="shared" si="158"/>
        <v>-1720.4267883989196</v>
      </c>
      <c r="AO181" s="69">
        <f t="shared" si="159"/>
        <v>-1720.4267883989196</v>
      </c>
      <c r="AP181" s="69">
        <f t="shared" si="160"/>
        <v>-7720.4267883989196</v>
      </c>
      <c r="AR181" s="23">
        <f t="shared" si="161"/>
        <v>130</v>
      </c>
      <c r="AS181" s="23" t="str">
        <f t="shared" si="162"/>
        <v>W39</v>
      </c>
      <c r="AT181" s="69">
        <f t="shared" si="179"/>
        <v>26821.573211601077</v>
      </c>
      <c r="AU181" s="69">
        <f t="shared" si="163"/>
        <v>-7720.4267883989196</v>
      </c>
      <c r="AV181" t="s">
        <v>449</v>
      </c>
      <c r="AW181" t="s">
        <v>450</v>
      </c>
      <c r="AX181" s="64">
        <f t="shared" si="164"/>
        <v>-25720.426788398923</v>
      </c>
      <c r="AY181" s="64">
        <f t="shared" si="165"/>
        <v>-1720.4267883989196</v>
      </c>
      <c r="AZ181" s="64">
        <f t="shared" si="166"/>
        <v>-1720.4267883989196</v>
      </c>
      <c r="BA181" s="64">
        <f t="shared" si="167"/>
        <v>-7720.4267883989196</v>
      </c>
      <c r="BE181" s="23">
        <v>178</v>
      </c>
      <c r="BF181" s="23" t="str">
        <f t="shared" si="168"/>
        <v>W223</v>
      </c>
      <c r="BG181" s="23" t="str">
        <f t="shared" si="169"/>
        <v>Richmond</v>
      </c>
      <c r="BH181" s="23" t="str">
        <f t="shared" si="170"/>
        <v>VA</v>
      </c>
      <c r="BI181" s="69">
        <f t="shared" si="131"/>
        <v>5340000</v>
      </c>
      <c r="BJ181" s="69">
        <f t="shared" si="132"/>
        <v>-17892.651682856711</v>
      </c>
      <c r="BK181" s="69">
        <f t="shared" si="133"/>
        <v>-13611.95168285671</v>
      </c>
      <c r="BL181" s="23" t="str">
        <f t="shared" si="134"/>
        <v>NO</v>
      </c>
      <c r="BM181" s="69">
        <f t="shared" si="171"/>
        <v>1127708.5714760246</v>
      </c>
      <c r="BN181" s="69">
        <f t="shared" si="172"/>
        <v>-31611.95168285671</v>
      </c>
      <c r="BO181" s="69">
        <f t="shared" si="173"/>
        <v>-7611.9516828567102</v>
      </c>
      <c r="BP181" s="69">
        <f t="shared" si="174"/>
        <v>-7611.9516828567102</v>
      </c>
      <c r="BQ181" s="69">
        <f t="shared" si="175"/>
        <v>-13611.95168285671</v>
      </c>
      <c r="CI181" s="23" t="str">
        <f t="shared" si="176"/>
        <v>W39</v>
      </c>
      <c r="CJ181" s="23" t="str">
        <f t="shared" si="180"/>
        <v>LT</v>
      </c>
      <c r="CK181" s="69">
        <f>G181</f>
        <v>52542</v>
      </c>
      <c r="CL181" s="69">
        <f t="shared" si="177"/>
        <v>52542</v>
      </c>
      <c r="CM181" s="69">
        <f t="shared" si="178"/>
        <v>52542</v>
      </c>
    </row>
    <row r="182" spans="1:91" x14ac:dyDescent="0.25">
      <c r="A182" t="s">
        <v>332</v>
      </c>
      <c r="B182" t="s">
        <v>106</v>
      </c>
      <c r="C182" t="s">
        <v>107</v>
      </c>
      <c r="D182">
        <v>1</v>
      </c>
      <c r="E182">
        <v>800</v>
      </c>
      <c r="F182">
        <f t="shared" si="135"/>
        <v>0.97299999999999998</v>
      </c>
      <c r="G182" s="61">
        <f t="shared" si="130"/>
        <v>9340.7999999999993</v>
      </c>
      <c r="H182">
        <v>104</v>
      </c>
      <c r="I182" s="62">
        <v>0.56989999999999996</v>
      </c>
      <c r="J182">
        <v>53</v>
      </c>
      <c r="K182">
        <v>188</v>
      </c>
      <c r="L182">
        <f t="shared" si="181"/>
        <v>135</v>
      </c>
      <c r="M182">
        <f t="shared" si="182"/>
        <v>51</v>
      </c>
      <c r="N182" s="63">
        <f t="shared" si="183"/>
        <v>0.40222222222222226</v>
      </c>
      <c r="O182" s="62">
        <v>0.56989999999999996</v>
      </c>
      <c r="P182" s="64">
        <v>100</v>
      </c>
      <c r="Q182" s="65">
        <f t="shared" si="136"/>
        <v>0.37851851851851859</v>
      </c>
      <c r="R182" s="65">
        <f t="shared" si="137"/>
        <v>0.55104044444444433</v>
      </c>
      <c r="S182" s="64">
        <f t="shared" si="138"/>
        <v>20112.97622222222</v>
      </c>
      <c r="T182" s="66">
        <f t="shared" si="139"/>
        <v>14079.083355555553</v>
      </c>
      <c r="U182" s="61">
        <f t="shared" si="140"/>
        <v>53</v>
      </c>
      <c r="V182" s="64">
        <f t="shared" si="141"/>
        <v>168.75</v>
      </c>
      <c r="W182" s="64">
        <f t="shared" si="142"/>
        <v>36.125</v>
      </c>
      <c r="X182">
        <f t="shared" si="143"/>
        <v>-106.61485974222896</v>
      </c>
      <c r="Y182" s="64">
        <f t="shared" si="144"/>
        <v>108.74909969673996</v>
      </c>
      <c r="Z182" s="64">
        <f t="shared" si="145"/>
        <v>108.74909969673996</v>
      </c>
      <c r="AA182" s="65">
        <f t="shared" si="146"/>
        <v>0.43036503523994052</v>
      </c>
      <c r="AB182" s="65">
        <f t="shared" si="147"/>
        <v>0.51000911111111114</v>
      </c>
      <c r="AC182" s="64">
        <f t="shared" si="148"/>
        <v>20244.006559720805</v>
      </c>
      <c r="AD182" s="66">
        <f t="shared" si="149"/>
        <v>14170.804591804563</v>
      </c>
      <c r="AE182" s="64">
        <f t="shared" si="150"/>
        <v>9340.7999999999993</v>
      </c>
      <c r="AF182" s="64">
        <f t="shared" si="151"/>
        <v>4830.0045918045635</v>
      </c>
      <c r="AH182" s="67">
        <f t="shared" si="152"/>
        <v>6205.1108518518522</v>
      </c>
      <c r="AI182" s="67">
        <f t="shared" si="153"/>
        <v>-39805.110851851852</v>
      </c>
      <c r="AJ182" s="67">
        <f t="shared" si="154"/>
        <v>-15805.110851851852</v>
      </c>
      <c r="AK182" s="68">
        <f t="shared" si="155"/>
        <v>-15805.110851851852</v>
      </c>
      <c r="AL182" s="68">
        <f t="shared" si="156"/>
        <v>-21805.110851851852</v>
      </c>
      <c r="AM182" s="69">
        <f t="shared" si="157"/>
        <v>-34975.106260047287</v>
      </c>
      <c r="AN182" s="69">
        <f t="shared" si="158"/>
        <v>-10975.106260047289</v>
      </c>
      <c r="AO182" s="69">
        <f t="shared" si="159"/>
        <v>-10975.106260047289</v>
      </c>
      <c r="AP182" s="69">
        <f t="shared" si="160"/>
        <v>-16975.106260047287</v>
      </c>
      <c r="AR182" s="23">
        <f t="shared" si="161"/>
        <v>203</v>
      </c>
      <c r="AS182" s="23" t="str">
        <f t="shared" si="162"/>
        <v>W4</v>
      </c>
      <c r="AT182" s="69">
        <f t="shared" si="179"/>
        <v>-25634.306260047291</v>
      </c>
      <c r="AU182" s="69">
        <f t="shared" si="163"/>
        <v>-16975.106260047287</v>
      </c>
      <c r="AV182" t="s">
        <v>426</v>
      </c>
      <c r="AW182" t="s">
        <v>427</v>
      </c>
      <c r="AX182" s="64">
        <f t="shared" si="164"/>
        <v>-34975.106260047287</v>
      </c>
      <c r="AY182" s="64">
        <f t="shared" si="165"/>
        <v>-10975.106260047289</v>
      </c>
      <c r="AZ182" s="64">
        <f t="shared" si="166"/>
        <v>-10975.106260047289</v>
      </c>
      <c r="BA182" s="64">
        <f t="shared" si="167"/>
        <v>-16975.106260047287</v>
      </c>
      <c r="BE182" s="23">
        <v>179</v>
      </c>
      <c r="BF182" s="23" t="str">
        <f t="shared" si="168"/>
        <v>W13</v>
      </c>
      <c r="BG182" s="23" t="str">
        <f t="shared" si="169"/>
        <v>Chapel Hill</v>
      </c>
      <c r="BH182" s="23" t="str">
        <f t="shared" si="170"/>
        <v>NC</v>
      </c>
      <c r="BI182" s="69">
        <f t="shared" si="131"/>
        <v>5370000</v>
      </c>
      <c r="BJ182" s="69">
        <f t="shared" si="132"/>
        <v>-21107.105336666664</v>
      </c>
      <c r="BK182" s="69">
        <f t="shared" si="133"/>
        <v>-13849.025336666664</v>
      </c>
      <c r="BL182" s="23" t="str">
        <f t="shared" si="134"/>
        <v>NO</v>
      </c>
      <c r="BM182" s="69">
        <f t="shared" si="171"/>
        <v>1106601.466139358</v>
      </c>
      <c r="BN182" s="69">
        <f t="shared" si="172"/>
        <v>-31849.025336666666</v>
      </c>
      <c r="BO182" s="69">
        <f t="shared" si="173"/>
        <v>-7849.0253366666639</v>
      </c>
      <c r="BP182" s="69">
        <f t="shared" si="174"/>
        <v>-7849.0253366666639</v>
      </c>
      <c r="BQ182" s="69">
        <f t="shared" si="175"/>
        <v>-13849.025336666664</v>
      </c>
      <c r="CI182" s="23" t="str">
        <f t="shared" si="176"/>
        <v>W4</v>
      </c>
      <c r="CJ182" s="23" t="str">
        <f t="shared" si="180"/>
        <v>LT</v>
      </c>
      <c r="CK182" s="69">
        <f>G182</f>
        <v>9340.7999999999993</v>
      </c>
      <c r="CL182" s="69">
        <f t="shared" si="177"/>
        <v>9340.7999999999993</v>
      </c>
      <c r="CM182" s="69">
        <f t="shared" si="178"/>
        <v>9340.7999999999993</v>
      </c>
    </row>
    <row r="183" spans="1:91" x14ac:dyDescent="0.25">
      <c r="A183" t="s">
        <v>333</v>
      </c>
      <c r="B183" t="s">
        <v>331</v>
      </c>
      <c r="C183" t="s">
        <v>116</v>
      </c>
      <c r="D183">
        <v>1</v>
      </c>
      <c r="E183">
        <v>4500</v>
      </c>
      <c r="F183">
        <f t="shared" si="135"/>
        <v>0.97299999999999998</v>
      </c>
      <c r="G183" s="61">
        <f t="shared" si="130"/>
        <v>52542</v>
      </c>
      <c r="H183">
        <v>200</v>
      </c>
      <c r="I183" s="62">
        <v>0.86850000000000005</v>
      </c>
      <c r="J183">
        <v>103</v>
      </c>
      <c r="K183">
        <v>807</v>
      </c>
      <c r="L183">
        <f t="shared" si="181"/>
        <v>704</v>
      </c>
      <c r="M183">
        <f t="shared" si="182"/>
        <v>97</v>
      </c>
      <c r="N183" s="63">
        <f t="shared" si="183"/>
        <v>0.21022727272727276</v>
      </c>
      <c r="O183" s="62">
        <v>0.86850000000000005</v>
      </c>
      <c r="P183" s="64">
        <v>100</v>
      </c>
      <c r="Q183" s="65">
        <f t="shared" si="136"/>
        <v>9.6590909090909102E-2</v>
      </c>
      <c r="R183" s="65">
        <f t="shared" si="137"/>
        <v>0.77415795454545455</v>
      </c>
      <c r="S183" s="64">
        <f t="shared" si="138"/>
        <v>28256.765340909093</v>
      </c>
      <c r="T183" s="66">
        <f t="shared" si="139"/>
        <v>19779.735738636362</v>
      </c>
      <c r="U183" s="61">
        <f t="shared" si="140"/>
        <v>103</v>
      </c>
      <c r="V183" s="64">
        <f t="shared" si="141"/>
        <v>880</v>
      </c>
      <c r="W183" s="64">
        <f t="shared" si="142"/>
        <v>15</v>
      </c>
      <c r="X183">
        <f t="shared" si="143"/>
        <v>-555.97675006317922</v>
      </c>
      <c r="Y183" s="64">
        <f t="shared" si="144"/>
        <v>480.41382360374024</v>
      </c>
      <c r="Z183" s="64">
        <f t="shared" si="145"/>
        <v>480.41382360374024</v>
      </c>
      <c r="AA183" s="65">
        <f t="shared" si="146"/>
        <v>0.52887934500425027</v>
      </c>
      <c r="AB183" s="65">
        <f t="shared" si="147"/>
        <v>0.43204488636363636</v>
      </c>
      <c r="AC183" s="64">
        <f t="shared" si="148"/>
        <v>75759.522576635267</v>
      </c>
      <c r="AD183" s="66">
        <f t="shared" si="149"/>
        <v>53031.665803644682</v>
      </c>
      <c r="AE183" s="64">
        <f t="shared" si="150"/>
        <v>52542</v>
      </c>
      <c r="AF183" s="64">
        <f t="shared" si="151"/>
        <v>489.66580364468246</v>
      </c>
      <c r="AH183" s="67">
        <f t="shared" si="152"/>
        <v>5256.5461174242428</v>
      </c>
      <c r="AI183" s="67">
        <f t="shared" si="153"/>
        <v>-38856.546117424245</v>
      </c>
      <c r="AJ183" s="67">
        <f t="shared" si="154"/>
        <v>-14856.546117424243</v>
      </c>
      <c r="AK183" s="68">
        <f t="shared" si="155"/>
        <v>-14856.546117424243</v>
      </c>
      <c r="AL183" s="68">
        <f t="shared" si="156"/>
        <v>-20856.546117424245</v>
      </c>
      <c r="AM183" s="69">
        <f t="shared" si="157"/>
        <v>-38366.880313779562</v>
      </c>
      <c r="AN183" s="69">
        <f t="shared" si="158"/>
        <v>-14366.88031377956</v>
      </c>
      <c r="AO183" s="69">
        <f t="shared" si="159"/>
        <v>-14366.88031377956</v>
      </c>
      <c r="AP183" s="69">
        <f t="shared" si="160"/>
        <v>-20366.880313779562</v>
      </c>
      <c r="AR183" s="23">
        <f t="shared" si="161"/>
        <v>220</v>
      </c>
      <c r="AS183" s="23" t="str">
        <f t="shared" si="162"/>
        <v>W40</v>
      </c>
      <c r="AT183" s="69">
        <f t="shared" si="179"/>
        <v>14175.119686220438</v>
      </c>
      <c r="AU183" s="69">
        <f t="shared" si="163"/>
        <v>-20366.880313779562</v>
      </c>
      <c r="AV183" t="s">
        <v>449</v>
      </c>
      <c r="AW183" t="s">
        <v>450</v>
      </c>
      <c r="AX183" s="64">
        <f t="shared" si="164"/>
        <v>-38366.880313779562</v>
      </c>
      <c r="AY183" s="64">
        <f t="shared" si="165"/>
        <v>-14366.88031377956</v>
      </c>
      <c r="AZ183" s="64">
        <f t="shared" si="166"/>
        <v>-14366.88031377956</v>
      </c>
      <c r="BA183" s="64">
        <f t="shared" si="167"/>
        <v>-20366.880313779562</v>
      </c>
      <c r="BE183" s="23">
        <v>180</v>
      </c>
      <c r="BF183" s="23" t="str">
        <f t="shared" si="168"/>
        <v>W214</v>
      </c>
      <c r="BG183" s="23" t="str">
        <f t="shared" si="169"/>
        <v>Columbus</v>
      </c>
      <c r="BH183" s="23" t="str">
        <f t="shared" si="170"/>
        <v>OH</v>
      </c>
      <c r="BI183" s="69">
        <f t="shared" si="131"/>
        <v>5400000</v>
      </c>
      <c r="BJ183" s="69">
        <f t="shared" si="132"/>
        <v>-21250.293753731359</v>
      </c>
      <c r="BK183" s="69">
        <f t="shared" si="133"/>
        <v>-13992.213753731359</v>
      </c>
      <c r="BL183" s="23" t="str">
        <f t="shared" si="134"/>
        <v>NO</v>
      </c>
      <c r="BM183" s="69">
        <f t="shared" si="171"/>
        <v>1085351.1723856267</v>
      </c>
      <c r="BN183" s="69">
        <f t="shared" si="172"/>
        <v>-31992.213753731361</v>
      </c>
      <c r="BO183" s="69">
        <f t="shared" si="173"/>
        <v>-7992.2137537313592</v>
      </c>
      <c r="BP183" s="69">
        <f t="shared" si="174"/>
        <v>-7992.2137537313592</v>
      </c>
      <c r="BQ183" s="69">
        <f t="shared" si="175"/>
        <v>-13992.213753731359</v>
      </c>
      <c r="CI183" s="23" t="str">
        <f t="shared" si="176"/>
        <v>W40</v>
      </c>
      <c r="CJ183" s="23" t="str">
        <f t="shared" si="180"/>
        <v>LT</v>
      </c>
      <c r="CK183" s="69">
        <f>G183</f>
        <v>52542</v>
      </c>
      <c r="CL183" s="69">
        <f t="shared" si="177"/>
        <v>52542</v>
      </c>
      <c r="CM183" s="69">
        <f t="shared" si="178"/>
        <v>52542</v>
      </c>
    </row>
    <row r="184" spans="1:91" x14ac:dyDescent="0.25">
      <c r="A184" t="s">
        <v>334</v>
      </c>
      <c r="B184" t="s">
        <v>331</v>
      </c>
      <c r="C184" t="s">
        <v>116</v>
      </c>
      <c r="D184">
        <v>2</v>
      </c>
      <c r="E184">
        <v>5500</v>
      </c>
      <c r="F184">
        <f t="shared" si="135"/>
        <v>0.97299999999999998</v>
      </c>
      <c r="G184" s="61">
        <f t="shared" si="130"/>
        <v>64218</v>
      </c>
      <c r="H184">
        <v>428</v>
      </c>
      <c r="I184" s="62">
        <v>0.52329999999999999</v>
      </c>
      <c r="J184">
        <v>200</v>
      </c>
      <c r="K184">
        <v>770</v>
      </c>
      <c r="L184">
        <f t="shared" si="181"/>
        <v>570</v>
      </c>
      <c r="M184">
        <f t="shared" si="182"/>
        <v>228</v>
      </c>
      <c r="N184" s="63">
        <f t="shared" si="183"/>
        <v>0.42000000000000004</v>
      </c>
      <c r="O184" s="62">
        <v>0.52329999999999999</v>
      </c>
      <c r="P184" s="64">
        <v>100</v>
      </c>
      <c r="Q184" s="65">
        <f t="shared" si="136"/>
        <v>-4.0350877192982443E-2</v>
      </c>
      <c r="R184" s="65">
        <f t="shared" si="137"/>
        <v>0.88253368421052636</v>
      </c>
      <c r="S184" s="64">
        <f t="shared" si="138"/>
        <v>32212.479473684212</v>
      </c>
      <c r="T184" s="66">
        <f t="shared" si="139"/>
        <v>22548.735631578948</v>
      </c>
      <c r="U184" s="61">
        <f t="shared" si="140"/>
        <v>200</v>
      </c>
      <c r="V184" s="64">
        <f t="shared" si="141"/>
        <v>712.5</v>
      </c>
      <c r="W184" s="64">
        <f t="shared" si="142"/>
        <v>128.75</v>
      </c>
      <c r="X184">
        <f t="shared" si="143"/>
        <v>-450.15163002274448</v>
      </c>
      <c r="Y184" s="64">
        <f t="shared" si="144"/>
        <v>447.2739764973465</v>
      </c>
      <c r="Z184" s="64">
        <f t="shared" si="145"/>
        <v>447.2739764973465</v>
      </c>
      <c r="AA184" s="65">
        <f t="shared" si="146"/>
        <v>0.4470511950839951</v>
      </c>
      <c r="AB184" s="65">
        <f t="shared" si="147"/>
        <v>0.49680368421052629</v>
      </c>
      <c r="AC184" s="64">
        <f t="shared" si="148"/>
        <v>81105.686172011541</v>
      </c>
      <c r="AD184" s="66">
        <f t="shared" si="149"/>
        <v>56773.980320408074</v>
      </c>
      <c r="AE184" s="64">
        <f t="shared" si="150"/>
        <v>64218</v>
      </c>
      <c r="AF184" s="64">
        <f t="shared" si="151"/>
        <v>-7444.0196795919255</v>
      </c>
      <c r="AH184" s="67">
        <f t="shared" si="152"/>
        <v>6044.444824561403</v>
      </c>
      <c r="AI184" s="67">
        <f t="shared" si="153"/>
        <v>-39644.444824561404</v>
      </c>
      <c r="AJ184" s="67">
        <f t="shared" si="154"/>
        <v>-15644.444824561404</v>
      </c>
      <c r="AK184" s="68">
        <f t="shared" si="155"/>
        <v>-15644.444824561404</v>
      </c>
      <c r="AL184" s="68">
        <f t="shared" si="156"/>
        <v>-21644.444824561404</v>
      </c>
      <c r="AM184" s="69">
        <f t="shared" si="157"/>
        <v>-47088.464504153329</v>
      </c>
      <c r="AN184" s="69">
        <f t="shared" si="158"/>
        <v>-23088.464504153329</v>
      </c>
      <c r="AO184" s="69">
        <f t="shared" si="159"/>
        <v>-23088.464504153329</v>
      </c>
      <c r="AP184" s="69">
        <f t="shared" si="160"/>
        <v>-29088.464504153329</v>
      </c>
      <c r="AR184" s="23">
        <f t="shared" si="161"/>
        <v>239</v>
      </c>
      <c r="AS184" s="23" t="str">
        <f t="shared" si="162"/>
        <v>W41</v>
      </c>
      <c r="AT184" s="69">
        <f t="shared" si="179"/>
        <v>17129.535495846671</v>
      </c>
      <c r="AU184" s="69">
        <f t="shared" si="163"/>
        <v>-29088.464504153329</v>
      </c>
      <c r="AV184" t="s">
        <v>449</v>
      </c>
      <c r="AW184" t="s">
        <v>450</v>
      </c>
      <c r="AX184" s="64">
        <f t="shared" si="164"/>
        <v>-47088.464504153329</v>
      </c>
      <c r="AY184" s="64">
        <f t="shared" si="165"/>
        <v>-23088.464504153329</v>
      </c>
      <c r="AZ184" s="64">
        <f t="shared" si="166"/>
        <v>-23088.464504153329</v>
      </c>
      <c r="BA184" s="64">
        <f t="shared" si="167"/>
        <v>-29088.464504153329</v>
      </c>
      <c r="BE184" s="23">
        <v>181</v>
      </c>
      <c r="BF184" s="23" t="str">
        <f t="shared" si="168"/>
        <v>W225</v>
      </c>
      <c r="BG184" s="23" t="str">
        <f t="shared" si="169"/>
        <v>Richmond</v>
      </c>
      <c r="BH184" s="23" t="str">
        <f t="shared" si="170"/>
        <v>VA</v>
      </c>
      <c r="BI184" s="69">
        <f t="shared" si="131"/>
        <v>5430000</v>
      </c>
      <c r="BJ184" s="69">
        <f t="shared" si="132"/>
        <v>-23755.812626046281</v>
      </c>
      <c r="BK184" s="69">
        <f t="shared" si="133"/>
        <v>-14034.096626046277</v>
      </c>
      <c r="BL184" s="23" t="str">
        <f t="shared" si="134"/>
        <v>NO</v>
      </c>
      <c r="BM184" s="69">
        <f t="shared" si="171"/>
        <v>1061595.3597595803</v>
      </c>
      <c r="BN184" s="69">
        <f t="shared" si="172"/>
        <v>-32034.096626046281</v>
      </c>
      <c r="BO184" s="69">
        <f t="shared" si="173"/>
        <v>-8034.0966260462774</v>
      </c>
      <c r="BP184" s="69">
        <f t="shared" si="174"/>
        <v>-8034.0966260462774</v>
      </c>
      <c r="BQ184" s="69">
        <f t="shared" si="175"/>
        <v>-14034.096626046277</v>
      </c>
      <c r="CI184" s="23" t="str">
        <f t="shared" si="176"/>
        <v>W41</v>
      </c>
      <c r="CJ184" s="23" t="str">
        <f t="shared" si="180"/>
        <v>LT</v>
      </c>
      <c r="CK184" s="69">
        <f>G184</f>
        <v>64218</v>
      </c>
      <c r="CL184" s="69">
        <f t="shared" si="177"/>
        <v>64218</v>
      </c>
      <c r="CM184" s="69">
        <f t="shared" si="178"/>
        <v>64218</v>
      </c>
    </row>
    <row r="185" spans="1:91" x14ac:dyDescent="0.25">
      <c r="A185" t="s">
        <v>335</v>
      </c>
      <c r="B185" t="s">
        <v>331</v>
      </c>
      <c r="C185" t="s">
        <v>107</v>
      </c>
      <c r="D185">
        <v>1</v>
      </c>
      <c r="E185">
        <v>3500</v>
      </c>
      <c r="F185">
        <f t="shared" si="135"/>
        <v>0.97299999999999998</v>
      </c>
      <c r="G185" s="61">
        <f t="shared" si="130"/>
        <v>40866</v>
      </c>
      <c r="H185">
        <v>576</v>
      </c>
      <c r="I185" s="62">
        <v>0.46029999999999999</v>
      </c>
      <c r="J185">
        <v>151</v>
      </c>
      <c r="K185">
        <v>890</v>
      </c>
      <c r="L185">
        <f t="shared" si="181"/>
        <v>739</v>
      </c>
      <c r="M185">
        <f t="shared" si="182"/>
        <v>425</v>
      </c>
      <c r="N185" s="63">
        <f t="shared" si="183"/>
        <v>0.56008119079837615</v>
      </c>
      <c r="O185" s="62">
        <v>0.46029999999999999</v>
      </c>
      <c r="P185" s="64">
        <v>100</v>
      </c>
      <c r="Q185" s="65">
        <f t="shared" si="136"/>
        <v>4.4790257104194861E-2</v>
      </c>
      <c r="R185" s="65">
        <f t="shared" si="137"/>
        <v>0.81515299052774015</v>
      </c>
      <c r="S185" s="64">
        <f t="shared" si="138"/>
        <v>29753.084154262517</v>
      </c>
      <c r="T185" s="66">
        <f t="shared" si="139"/>
        <v>20827.158907983761</v>
      </c>
      <c r="U185" s="61">
        <f t="shared" si="140"/>
        <v>151</v>
      </c>
      <c r="V185" s="64">
        <f t="shared" si="141"/>
        <v>923.75</v>
      </c>
      <c r="W185" s="64">
        <f t="shared" si="142"/>
        <v>58.625</v>
      </c>
      <c r="X185">
        <f t="shared" si="143"/>
        <v>-583.61763962597934</v>
      </c>
      <c r="Y185" s="64">
        <f t="shared" si="144"/>
        <v>525.73766426585803</v>
      </c>
      <c r="Z185" s="64">
        <f t="shared" si="145"/>
        <v>525.73766426585803</v>
      </c>
      <c r="AA185" s="65">
        <f t="shared" si="146"/>
        <v>0.50567000191161893</v>
      </c>
      <c r="AB185" s="65">
        <f t="shared" si="147"/>
        <v>0.45041276048714479</v>
      </c>
      <c r="AC185" s="64">
        <f t="shared" si="148"/>
        <v>86431.617718727837</v>
      </c>
      <c r="AD185" s="66">
        <f t="shared" si="149"/>
        <v>60502.132403109485</v>
      </c>
      <c r="AE185" s="64">
        <f t="shared" si="150"/>
        <v>40866</v>
      </c>
      <c r="AF185" s="64">
        <f t="shared" si="151"/>
        <v>19636.132403109485</v>
      </c>
      <c r="AH185" s="67">
        <f t="shared" si="152"/>
        <v>5480.0219192602617</v>
      </c>
      <c r="AI185" s="67">
        <f t="shared" si="153"/>
        <v>-39080.02191926026</v>
      </c>
      <c r="AJ185" s="67">
        <f t="shared" si="154"/>
        <v>-15080.021919260262</v>
      </c>
      <c r="AK185" s="68">
        <f t="shared" si="155"/>
        <v>-15080.021919260262</v>
      </c>
      <c r="AL185" s="68">
        <f t="shared" si="156"/>
        <v>-21080.02191926026</v>
      </c>
      <c r="AM185" s="69">
        <f t="shared" si="157"/>
        <v>-19443.889516150775</v>
      </c>
      <c r="AN185" s="69">
        <f t="shared" si="158"/>
        <v>4556.1104838492229</v>
      </c>
      <c r="AO185" s="69">
        <f t="shared" si="159"/>
        <v>4556.1104838492229</v>
      </c>
      <c r="AP185" s="69">
        <f t="shared" si="160"/>
        <v>-1443.8895161507753</v>
      </c>
      <c r="AR185" s="23">
        <f t="shared" si="161"/>
        <v>85</v>
      </c>
      <c r="AS185" s="23" t="str">
        <f t="shared" si="162"/>
        <v>W42</v>
      </c>
      <c r="AT185" s="69">
        <f t="shared" si="179"/>
        <v>21422.110483849225</v>
      </c>
      <c r="AU185" s="69">
        <f t="shared" si="163"/>
        <v>-1443.8895161507753</v>
      </c>
      <c r="AV185" t="s">
        <v>449</v>
      </c>
      <c r="AW185" t="s">
        <v>450</v>
      </c>
      <c r="AX185" s="64">
        <f t="shared" si="164"/>
        <v>-19443.889516150775</v>
      </c>
      <c r="AY185" s="64">
        <f t="shared" si="165"/>
        <v>4556.1104838492229</v>
      </c>
      <c r="AZ185" s="64">
        <f t="shared" si="166"/>
        <v>4556.1104838492229</v>
      </c>
      <c r="BA185" s="64">
        <f t="shared" si="167"/>
        <v>-1443.8895161507753</v>
      </c>
      <c r="BE185" s="23">
        <v>182</v>
      </c>
      <c r="BF185" s="23" t="str">
        <f t="shared" si="168"/>
        <v>W206</v>
      </c>
      <c r="BG185" s="23" t="str">
        <f t="shared" si="169"/>
        <v>Columbus</v>
      </c>
      <c r="BH185" s="23" t="str">
        <f t="shared" si="170"/>
        <v>OH</v>
      </c>
      <c r="BI185" s="69">
        <f t="shared" si="131"/>
        <v>5460000</v>
      </c>
      <c r="BJ185" s="69">
        <f t="shared" si="132"/>
        <v>-20318.673216666666</v>
      </c>
      <c r="BK185" s="69">
        <f t="shared" si="133"/>
        <v>-14461.713216666665</v>
      </c>
      <c r="BL185" s="23" t="str">
        <f t="shared" si="134"/>
        <v>NO</v>
      </c>
      <c r="BM185" s="69">
        <f t="shared" si="171"/>
        <v>1041276.6865429137</v>
      </c>
      <c r="BN185" s="69">
        <f t="shared" si="172"/>
        <v>-32461.713216666663</v>
      </c>
      <c r="BO185" s="69">
        <f t="shared" si="173"/>
        <v>-8461.7132166666652</v>
      </c>
      <c r="BP185" s="69">
        <f t="shared" si="174"/>
        <v>-8461.7132166666652</v>
      </c>
      <c r="BQ185" s="69">
        <f t="shared" si="175"/>
        <v>-14461.713216666665</v>
      </c>
      <c r="CI185" s="23" t="str">
        <f t="shared" si="176"/>
        <v>W42</v>
      </c>
      <c r="CJ185" s="23" t="str">
        <f t="shared" si="180"/>
        <v>LT</v>
      </c>
      <c r="CK185" s="69">
        <f>G185</f>
        <v>40866</v>
      </c>
      <c r="CL185" s="69">
        <f t="shared" si="177"/>
        <v>40866</v>
      </c>
      <c r="CM185" s="69">
        <f t="shared" si="178"/>
        <v>40866</v>
      </c>
    </row>
    <row r="186" spans="1:91" x14ac:dyDescent="0.25">
      <c r="A186" t="s">
        <v>336</v>
      </c>
      <c r="B186" t="s">
        <v>337</v>
      </c>
      <c r="C186" t="s">
        <v>107</v>
      </c>
      <c r="D186">
        <v>2</v>
      </c>
      <c r="E186">
        <v>4000</v>
      </c>
      <c r="F186">
        <f t="shared" si="135"/>
        <v>0.97299999999999998</v>
      </c>
      <c r="G186" s="61">
        <f t="shared" si="130"/>
        <v>46704</v>
      </c>
      <c r="H186">
        <v>560</v>
      </c>
      <c r="I186" s="62">
        <v>0.35339999999999999</v>
      </c>
      <c r="J186">
        <v>218</v>
      </c>
      <c r="K186">
        <v>681</v>
      </c>
      <c r="L186">
        <f t="shared" si="181"/>
        <v>463</v>
      </c>
      <c r="M186">
        <f t="shared" si="182"/>
        <v>342</v>
      </c>
      <c r="N186" s="63">
        <f t="shared" si="183"/>
        <v>0.69092872570194386</v>
      </c>
      <c r="O186" s="62">
        <v>0.35339999999999999</v>
      </c>
      <c r="P186" s="64">
        <v>100</v>
      </c>
      <c r="Q186" s="65">
        <f t="shared" si="136"/>
        <v>-0.10388768898488121</v>
      </c>
      <c r="R186" s="65">
        <f t="shared" si="137"/>
        <v>0.93281671706263503</v>
      </c>
      <c r="S186" s="64">
        <f t="shared" si="138"/>
        <v>34047.810172786179</v>
      </c>
      <c r="T186" s="66">
        <f t="shared" si="139"/>
        <v>23833.467120950325</v>
      </c>
      <c r="U186" s="61">
        <f t="shared" si="140"/>
        <v>218</v>
      </c>
      <c r="V186" s="64">
        <f t="shared" si="141"/>
        <v>578.75</v>
      </c>
      <c r="W186" s="64">
        <f t="shared" si="142"/>
        <v>160.125</v>
      </c>
      <c r="X186">
        <f t="shared" si="143"/>
        <v>-365.6494819307556</v>
      </c>
      <c r="Y186" s="64">
        <f t="shared" si="144"/>
        <v>391.08394933030075</v>
      </c>
      <c r="Z186" s="64">
        <f t="shared" si="145"/>
        <v>391.08394933030075</v>
      </c>
      <c r="AA186" s="65">
        <f t="shared" si="146"/>
        <v>0.39906513923162118</v>
      </c>
      <c r="AB186" s="65">
        <f t="shared" si="147"/>
        <v>0.53477984881209495</v>
      </c>
      <c r="AC186" s="64">
        <f t="shared" si="148"/>
        <v>76337.492582928768</v>
      </c>
      <c r="AD186" s="66">
        <f t="shared" si="149"/>
        <v>53436.244808050134</v>
      </c>
      <c r="AE186" s="64">
        <f t="shared" si="150"/>
        <v>46704</v>
      </c>
      <c r="AF186" s="64">
        <f t="shared" si="151"/>
        <v>6732.2448080501345</v>
      </c>
      <c r="AH186" s="67">
        <f t="shared" si="152"/>
        <v>6506.4881605471555</v>
      </c>
      <c r="AI186" s="67">
        <f t="shared" si="153"/>
        <v>-40106.488160547153</v>
      </c>
      <c r="AJ186" s="67">
        <f t="shared" si="154"/>
        <v>-16106.488160547156</v>
      </c>
      <c r="AK186" s="68">
        <f t="shared" si="155"/>
        <v>-16106.488160547156</v>
      </c>
      <c r="AL186" s="68">
        <f t="shared" si="156"/>
        <v>-22106.488160547156</v>
      </c>
      <c r="AM186" s="69">
        <f t="shared" si="157"/>
        <v>-33374.243352497018</v>
      </c>
      <c r="AN186" s="69">
        <f t="shared" si="158"/>
        <v>-9374.243352497022</v>
      </c>
      <c r="AO186" s="69">
        <f t="shared" si="159"/>
        <v>-9374.243352497022</v>
      </c>
      <c r="AP186" s="69">
        <f t="shared" si="160"/>
        <v>-15374.243352497022</v>
      </c>
      <c r="AR186" s="23">
        <f t="shared" si="161"/>
        <v>194</v>
      </c>
      <c r="AS186" s="23" t="str">
        <f t="shared" si="162"/>
        <v>W43</v>
      </c>
      <c r="AT186" s="69">
        <f t="shared" si="179"/>
        <v>13329.756647502982</v>
      </c>
      <c r="AU186" s="69">
        <f t="shared" si="163"/>
        <v>-15374.243352497022</v>
      </c>
      <c r="AV186" t="s">
        <v>449</v>
      </c>
      <c r="AW186" t="s">
        <v>450</v>
      </c>
      <c r="AX186" s="64">
        <f t="shared" si="164"/>
        <v>-33374.243352497018</v>
      </c>
      <c r="AY186" s="64">
        <f t="shared" si="165"/>
        <v>-9374.243352497022</v>
      </c>
      <c r="AZ186" s="64">
        <f t="shared" si="166"/>
        <v>-9374.243352497022</v>
      </c>
      <c r="BA186" s="64">
        <f t="shared" si="167"/>
        <v>-15374.243352497022</v>
      </c>
      <c r="BE186" s="23">
        <v>183</v>
      </c>
      <c r="BF186" s="23" t="str">
        <f t="shared" si="168"/>
        <v>W8</v>
      </c>
      <c r="BG186" s="23" t="str">
        <f t="shared" si="169"/>
        <v>Chapel Hill</v>
      </c>
      <c r="BH186" s="23" t="str">
        <f t="shared" si="170"/>
        <v>NC</v>
      </c>
      <c r="BI186" s="69">
        <f t="shared" si="131"/>
        <v>5490000</v>
      </c>
      <c r="BJ186" s="69">
        <f t="shared" si="132"/>
        <v>-26657.538417580123</v>
      </c>
      <c r="BK186" s="69">
        <f t="shared" si="133"/>
        <v>-14495.538417580125</v>
      </c>
      <c r="BL186" s="23" t="str">
        <f t="shared" si="134"/>
        <v>NO</v>
      </c>
      <c r="BM186" s="69">
        <f t="shared" si="171"/>
        <v>1014619.1481253336</v>
      </c>
      <c r="BN186" s="69">
        <f t="shared" si="172"/>
        <v>-32495.538417580123</v>
      </c>
      <c r="BO186" s="69">
        <f t="shared" si="173"/>
        <v>-8495.5384175801264</v>
      </c>
      <c r="BP186" s="69">
        <f t="shared" si="174"/>
        <v>-8495.5384175801264</v>
      </c>
      <c r="BQ186" s="69">
        <f t="shared" si="175"/>
        <v>-14495.538417580125</v>
      </c>
      <c r="CI186" s="23" t="str">
        <f t="shared" si="176"/>
        <v>W43</v>
      </c>
      <c r="CJ186" s="23" t="str">
        <f t="shared" si="180"/>
        <v>LT</v>
      </c>
      <c r="CK186" s="69">
        <f>G186</f>
        <v>46704</v>
      </c>
      <c r="CL186" s="69">
        <f t="shared" si="177"/>
        <v>46704</v>
      </c>
      <c r="CM186" s="69">
        <f t="shared" si="178"/>
        <v>46704</v>
      </c>
    </row>
    <row r="187" spans="1:91" x14ac:dyDescent="0.25">
      <c r="A187" t="s">
        <v>338</v>
      </c>
      <c r="B187" t="s">
        <v>337</v>
      </c>
      <c r="C187" t="s">
        <v>107</v>
      </c>
      <c r="D187">
        <v>1</v>
      </c>
      <c r="E187">
        <v>3000</v>
      </c>
      <c r="F187">
        <f t="shared" si="135"/>
        <v>0.97299999999999998</v>
      </c>
      <c r="G187" s="61">
        <f t="shared" si="130"/>
        <v>35028</v>
      </c>
      <c r="H187">
        <v>288</v>
      </c>
      <c r="I187" s="62">
        <v>0.49859999999999999</v>
      </c>
      <c r="J187">
        <v>109</v>
      </c>
      <c r="K187">
        <v>640</v>
      </c>
      <c r="L187">
        <f t="shared" si="181"/>
        <v>531</v>
      </c>
      <c r="M187">
        <f t="shared" si="182"/>
        <v>179</v>
      </c>
      <c r="N187" s="63">
        <f t="shared" si="183"/>
        <v>0.36967984934086628</v>
      </c>
      <c r="O187" s="62">
        <v>0.49859999999999999</v>
      </c>
      <c r="P187" s="64">
        <v>100</v>
      </c>
      <c r="Q187" s="65">
        <f t="shared" si="136"/>
        <v>8.6440677966101706E-2</v>
      </c>
      <c r="R187" s="65">
        <f t="shared" si="137"/>
        <v>0.78219084745762713</v>
      </c>
      <c r="S187" s="64">
        <f t="shared" si="138"/>
        <v>28549.965932203391</v>
      </c>
      <c r="T187" s="66">
        <f t="shared" si="139"/>
        <v>19984.976152542371</v>
      </c>
      <c r="U187" s="61">
        <f t="shared" si="140"/>
        <v>109</v>
      </c>
      <c r="V187" s="64">
        <f t="shared" si="141"/>
        <v>663.75</v>
      </c>
      <c r="W187" s="64">
        <f t="shared" si="142"/>
        <v>42.625</v>
      </c>
      <c r="X187">
        <f t="shared" si="143"/>
        <v>-419.35178165276727</v>
      </c>
      <c r="Y187" s="64">
        <f t="shared" si="144"/>
        <v>378.01312547384384</v>
      </c>
      <c r="Z187" s="64">
        <f t="shared" si="145"/>
        <v>378.01312547384384</v>
      </c>
      <c r="AA187" s="65">
        <f t="shared" si="146"/>
        <v>0.50529284440503786</v>
      </c>
      <c r="AB187" s="65">
        <f t="shared" si="147"/>
        <v>0.45071124293785308</v>
      </c>
      <c r="AC187" s="64">
        <f t="shared" si="148"/>
        <v>62186.789454635655</v>
      </c>
      <c r="AD187" s="66">
        <f t="shared" si="149"/>
        <v>43530.752618244958</v>
      </c>
      <c r="AE187" s="64">
        <f t="shared" si="150"/>
        <v>35028</v>
      </c>
      <c r="AF187" s="64">
        <f t="shared" si="151"/>
        <v>8502.7526182449583</v>
      </c>
      <c r="AH187" s="67">
        <f t="shared" si="152"/>
        <v>5483.6534557438799</v>
      </c>
      <c r="AI187" s="67">
        <f t="shared" si="153"/>
        <v>-39083.653455743879</v>
      </c>
      <c r="AJ187" s="67">
        <f t="shared" si="154"/>
        <v>-15083.653455743879</v>
      </c>
      <c r="AK187" s="68">
        <f t="shared" si="155"/>
        <v>-15083.653455743879</v>
      </c>
      <c r="AL187" s="68">
        <f t="shared" si="156"/>
        <v>-21083.653455743879</v>
      </c>
      <c r="AM187" s="69">
        <f t="shared" si="157"/>
        <v>-30580.900837498921</v>
      </c>
      <c r="AN187" s="69">
        <f t="shared" si="158"/>
        <v>-6580.9008374989207</v>
      </c>
      <c r="AO187" s="69">
        <f t="shared" si="159"/>
        <v>-6580.9008374989207</v>
      </c>
      <c r="AP187" s="69">
        <f t="shared" si="160"/>
        <v>-12580.900837498921</v>
      </c>
      <c r="AR187" s="23">
        <f t="shared" si="161"/>
        <v>168</v>
      </c>
      <c r="AS187" s="23" t="str">
        <f t="shared" si="162"/>
        <v>W44</v>
      </c>
      <c r="AT187" s="69">
        <f t="shared" si="179"/>
        <v>4447.0991625010793</v>
      </c>
      <c r="AU187" s="69">
        <f t="shared" si="163"/>
        <v>-12580.900837498921</v>
      </c>
      <c r="AV187" t="s">
        <v>449</v>
      </c>
      <c r="AW187" t="s">
        <v>450</v>
      </c>
      <c r="AX187" s="64">
        <f t="shared" si="164"/>
        <v>-30580.900837498921</v>
      </c>
      <c r="AY187" s="64">
        <f t="shared" si="165"/>
        <v>-6580.9008374989207</v>
      </c>
      <c r="AZ187" s="64">
        <f t="shared" si="166"/>
        <v>-6580.9008374989207</v>
      </c>
      <c r="BA187" s="64">
        <f t="shared" si="167"/>
        <v>-12580.900837498921</v>
      </c>
      <c r="BE187" s="23">
        <v>184</v>
      </c>
      <c r="BF187" s="23" t="str">
        <f t="shared" si="168"/>
        <v>W32</v>
      </c>
      <c r="BG187" s="23" t="str">
        <f t="shared" si="169"/>
        <v>Chicago</v>
      </c>
      <c r="BH187" s="23" t="str">
        <f t="shared" si="170"/>
        <v>IL</v>
      </c>
      <c r="BI187" s="69">
        <f t="shared" si="131"/>
        <v>5520000</v>
      </c>
      <c r="BJ187" s="69">
        <f t="shared" si="132"/>
        <v>-11523.002066489727</v>
      </c>
      <c r="BK187" s="69">
        <f t="shared" si="133"/>
        <v>-14539.802066489727</v>
      </c>
      <c r="BL187" s="23" t="str">
        <f t="shared" si="134"/>
        <v>NO</v>
      </c>
      <c r="BM187" s="69">
        <f t="shared" si="171"/>
        <v>1003096.1460588438</v>
      </c>
      <c r="BN187" s="69">
        <f t="shared" si="172"/>
        <v>-32539.802066489727</v>
      </c>
      <c r="BO187" s="69">
        <f t="shared" si="173"/>
        <v>-8539.8020664897249</v>
      </c>
      <c r="BP187" s="69">
        <f t="shared" si="174"/>
        <v>-8539.8020664897249</v>
      </c>
      <c r="BQ187" s="69">
        <f t="shared" si="175"/>
        <v>-14539.802066489727</v>
      </c>
      <c r="CI187" s="23" t="str">
        <f t="shared" si="176"/>
        <v>W44</v>
      </c>
      <c r="CJ187" s="23" t="str">
        <f t="shared" si="180"/>
        <v>LT</v>
      </c>
      <c r="CK187" s="69">
        <f>G187</f>
        <v>35028</v>
      </c>
      <c r="CL187" s="69">
        <f t="shared" si="177"/>
        <v>35028</v>
      </c>
      <c r="CM187" s="69">
        <f t="shared" si="178"/>
        <v>35028</v>
      </c>
    </row>
    <row r="188" spans="1:91" x14ac:dyDescent="0.25">
      <c r="A188" t="s">
        <v>339</v>
      </c>
      <c r="B188" t="s">
        <v>340</v>
      </c>
      <c r="C188" t="s">
        <v>107</v>
      </c>
      <c r="D188">
        <v>2</v>
      </c>
      <c r="E188">
        <v>5600</v>
      </c>
      <c r="F188">
        <f t="shared" si="135"/>
        <v>0.97299999999999998</v>
      </c>
      <c r="G188" s="61">
        <f t="shared" si="130"/>
        <v>65385.599999999999</v>
      </c>
      <c r="H188">
        <v>373</v>
      </c>
      <c r="I188" s="62">
        <v>0.5151</v>
      </c>
      <c r="J188">
        <v>196</v>
      </c>
      <c r="K188">
        <v>612</v>
      </c>
      <c r="L188">
        <f t="shared" si="181"/>
        <v>416</v>
      </c>
      <c r="M188">
        <f t="shared" si="182"/>
        <v>177</v>
      </c>
      <c r="N188" s="63">
        <f t="shared" si="183"/>
        <v>0.44038461538461537</v>
      </c>
      <c r="O188" s="62">
        <v>0.5151</v>
      </c>
      <c r="P188" s="64">
        <v>100</v>
      </c>
      <c r="Q188" s="65">
        <f t="shared" si="136"/>
        <v>-8.4615384615384648E-2</v>
      </c>
      <c r="R188" s="65">
        <f t="shared" si="137"/>
        <v>0.91756461538461542</v>
      </c>
      <c r="S188" s="64">
        <f t="shared" si="138"/>
        <v>33491.108461538461</v>
      </c>
      <c r="T188" s="66">
        <f t="shared" si="139"/>
        <v>23443.775923076922</v>
      </c>
      <c r="U188" s="61">
        <f t="shared" si="140"/>
        <v>196</v>
      </c>
      <c r="V188" s="64">
        <f t="shared" si="141"/>
        <v>520</v>
      </c>
      <c r="W188" s="64">
        <f t="shared" si="142"/>
        <v>144</v>
      </c>
      <c r="X188">
        <f t="shared" si="143"/>
        <v>-328.53171594642407</v>
      </c>
      <c r="Y188" s="64">
        <f t="shared" si="144"/>
        <v>351.44907758402832</v>
      </c>
      <c r="Z188" s="64">
        <f t="shared" si="145"/>
        <v>351.44907758402832</v>
      </c>
      <c r="AA188" s="65">
        <f t="shared" si="146"/>
        <v>0.39894053381543909</v>
      </c>
      <c r="AB188" s="65">
        <f t="shared" si="147"/>
        <v>0.53487846153846152</v>
      </c>
      <c r="AC188" s="64">
        <f t="shared" si="148"/>
        <v>68613.627803448617</v>
      </c>
      <c r="AD188" s="66">
        <f t="shared" si="149"/>
        <v>48029.539462414032</v>
      </c>
      <c r="AE188" s="64">
        <f t="shared" si="150"/>
        <v>65385.599999999999</v>
      </c>
      <c r="AF188" s="64">
        <f t="shared" si="151"/>
        <v>-17356.060537585967</v>
      </c>
      <c r="AH188" s="67">
        <f t="shared" si="152"/>
        <v>6507.6879487179485</v>
      </c>
      <c r="AI188" s="67">
        <f t="shared" si="153"/>
        <v>-40107.687948717947</v>
      </c>
      <c r="AJ188" s="67">
        <f t="shared" si="154"/>
        <v>-16107.687948717949</v>
      </c>
      <c r="AK188" s="68">
        <f t="shared" si="155"/>
        <v>-16107.687948717949</v>
      </c>
      <c r="AL188" s="68">
        <f t="shared" si="156"/>
        <v>-22107.687948717947</v>
      </c>
      <c r="AM188" s="69">
        <f t="shared" si="157"/>
        <v>-57463.748486303914</v>
      </c>
      <c r="AN188" s="69">
        <f t="shared" si="158"/>
        <v>-33463.748486303914</v>
      </c>
      <c r="AO188" s="69">
        <f t="shared" si="159"/>
        <v>-33463.748486303914</v>
      </c>
      <c r="AP188" s="69">
        <f t="shared" si="160"/>
        <v>-39463.748486303914</v>
      </c>
      <c r="AR188" s="23">
        <f t="shared" si="161"/>
        <v>244</v>
      </c>
      <c r="AS188" s="23" t="str">
        <f t="shared" si="162"/>
        <v>W45</v>
      </c>
      <c r="AT188" s="69">
        <f t="shared" si="179"/>
        <v>7921.851513696085</v>
      </c>
      <c r="AU188" s="69">
        <f t="shared" si="163"/>
        <v>-39463.748486303914</v>
      </c>
      <c r="AV188" t="s">
        <v>449</v>
      </c>
      <c r="AW188" t="s">
        <v>450</v>
      </c>
      <c r="AX188" s="64">
        <f t="shared" si="164"/>
        <v>-57463.748486303914</v>
      </c>
      <c r="AY188" s="64">
        <f t="shared" si="165"/>
        <v>-33463.748486303914</v>
      </c>
      <c r="AZ188" s="64">
        <f t="shared" si="166"/>
        <v>-33463.748486303914</v>
      </c>
      <c r="BA188" s="64">
        <f t="shared" si="167"/>
        <v>-39463.748486303914</v>
      </c>
      <c r="BE188" s="23">
        <v>185</v>
      </c>
      <c r="BF188" s="23" t="str">
        <f t="shared" si="168"/>
        <v>W77</v>
      </c>
      <c r="BG188" s="23" t="str">
        <f t="shared" si="169"/>
        <v>Palo Alto</v>
      </c>
      <c r="BH188" s="23" t="str">
        <f t="shared" si="170"/>
        <v>CA</v>
      </c>
      <c r="BI188" s="69">
        <f t="shared" si="131"/>
        <v>5550000</v>
      </c>
      <c r="BJ188" s="69">
        <f t="shared" si="132"/>
        <v>-3551.8476452882751</v>
      </c>
      <c r="BK188" s="69">
        <f t="shared" si="133"/>
        <v>-14741.847645288279</v>
      </c>
      <c r="BL188" s="23" t="str">
        <f t="shared" si="134"/>
        <v>NO</v>
      </c>
      <c r="BM188" s="69">
        <f t="shared" si="171"/>
        <v>999544.2984135556</v>
      </c>
      <c r="BN188" s="69">
        <f t="shared" si="172"/>
        <v>-32741.847645288275</v>
      </c>
      <c r="BO188" s="69">
        <f t="shared" si="173"/>
        <v>-8741.8476452882787</v>
      </c>
      <c r="BP188" s="69">
        <f t="shared" si="174"/>
        <v>-8741.8476452882787</v>
      </c>
      <c r="BQ188" s="69">
        <f t="shared" si="175"/>
        <v>-14741.847645288279</v>
      </c>
      <c r="CI188" s="23" t="str">
        <f t="shared" si="176"/>
        <v>W45</v>
      </c>
      <c r="CJ188" s="23" t="str">
        <f t="shared" si="180"/>
        <v>LT</v>
      </c>
      <c r="CK188" s="69">
        <f>G188</f>
        <v>65385.599999999999</v>
      </c>
      <c r="CL188" s="69">
        <f t="shared" si="177"/>
        <v>65385.599999999999</v>
      </c>
      <c r="CM188" s="69">
        <f t="shared" si="178"/>
        <v>65385.599999999999</v>
      </c>
    </row>
    <row r="189" spans="1:91" x14ac:dyDescent="0.25">
      <c r="A189" t="s">
        <v>341</v>
      </c>
      <c r="B189" t="s">
        <v>340</v>
      </c>
      <c r="C189" t="s">
        <v>116</v>
      </c>
      <c r="D189">
        <v>1</v>
      </c>
      <c r="E189">
        <v>3200</v>
      </c>
      <c r="F189">
        <f t="shared" si="135"/>
        <v>0.97299999999999998</v>
      </c>
      <c r="G189" s="61">
        <f t="shared" si="130"/>
        <v>37363.199999999997</v>
      </c>
      <c r="H189">
        <v>420</v>
      </c>
      <c r="I189" s="62">
        <v>0.87119999999999997</v>
      </c>
      <c r="J189">
        <v>165</v>
      </c>
      <c r="K189">
        <v>1296</v>
      </c>
      <c r="L189">
        <f t="shared" si="181"/>
        <v>1131</v>
      </c>
      <c r="M189">
        <f t="shared" si="182"/>
        <v>255</v>
      </c>
      <c r="N189" s="63">
        <f t="shared" si="183"/>
        <v>0.28037135278514591</v>
      </c>
      <c r="O189" s="62">
        <v>0.87119999999999997</v>
      </c>
      <c r="P189" s="64">
        <v>100</v>
      </c>
      <c r="Q189" s="65">
        <f t="shared" si="136"/>
        <v>5.4022988505747133E-2</v>
      </c>
      <c r="R189" s="65">
        <f t="shared" si="137"/>
        <v>0.80784620689655173</v>
      </c>
      <c r="S189" s="64">
        <f t="shared" si="138"/>
        <v>29486.386551724139</v>
      </c>
      <c r="T189" s="66">
        <f t="shared" si="139"/>
        <v>20640.470586206895</v>
      </c>
      <c r="U189" s="61">
        <f t="shared" si="140"/>
        <v>165</v>
      </c>
      <c r="V189" s="64">
        <f t="shared" si="141"/>
        <v>1413.75</v>
      </c>
      <c r="W189" s="64">
        <f t="shared" si="142"/>
        <v>23.625</v>
      </c>
      <c r="X189">
        <f t="shared" si="143"/>
        <v>-893.19560272934041</v>
      </c>
      <c r="Y189" s="64">
        <f t="shared" si="144"/>
        <v>771.56467968157699</v>
      </c>
      <c r="Z189" s="64">
        <f t="shared" si="145"/>
        <v>771.56467968157699</v>
      </c>
      <c r="AA189" s="65">
        <f t="shared" si="146"/>
        <v>0.52904663461119505</v>
      </c>
      <c r="AB189" s="65">
        <f t="shared" si="147"/>
        <v>0.43191249336870025</v>
      </c>
      <c r="AC189" s="64">
        <f t="shared" si="148"/>
        <v>121635.67497771974</v>
      </c>
      <c r="AD189" s="66">
        <f t="shared" si="149"/>
        <v>85144.972484403814</v>
      </c>
      <c r="AE189" s="64">
        <f t="shared" si="150"/>
        <v>37363.199999999997</v>
      </c>
      <c r="AF189" s="64">
        <f t="shared" si="151"/>
        <v>47781.772484403817</v>
      </c>
      <c r="AH189" s="67">
        <f t="shared" si="152"/>
        <v>5254.9353359858533</v>
      </c>
      <c r="AI189" s="67">
        <f t="shared" si="153"/>
        <v>-38854.935335985851</v>
      </c>
      <c r="AJ189" s="67">
        <f t="shared" si="154"/>
        <v>-14854.935335985854</v>
      </c>
      <c r="AK189" s="68">
        <f t="shared" si="155"/>
        <v>-14854.935335985854</v>
      </c>
      <c r="AL189" s="68">
        <f t="shared" si="156"/>
        <v>-20854.935335985854</v>
      </c>
      <c r="AM189" s="69">
        <f t="shared" si="157"/>
        <v>8926.8371484179661</v>
      </c>
      <c r="AN189" s="69">
        <f t="shared" si="158"/>
        <v>32926.837148417966</v>
      </c>
      <c r="AO189" s="69">
        <f t="shared" si="159"/>
        <v>32926.837148417966</v>
      </c>
      <c r="AP189" s="69">
        <f t="shared" si="160"/>
        <v>26926.837148417962</v>
      </c>
      <c r="AR189" s="23">
        <f t="shared" si="161"/>
        <v>14</v>
      </c>
      <c r="AS189" s="23" t="str">
        <f t="shared" si="162"/>
        <v>W46</v>
      </c>
      <c r="AT189" s="69">
        <f t="shared" si="179"/>
        <v>46290.037148417963</v>
      </c>
      <c r="AU189" s="69">
        <f t="shared" si="163"/>
        <v>26926.837148417962</v>
      </c>
      <c r="AV189" t="s">
        <v>449</v>
      </c>
      <c r="AW189" t="s">
        <v>450</v>
      </c>
      <c r="AX189" s="64">
        <f t="shared" si="164"/>
        <v>8926.8371484179661</v>
      </c>
      <c r="AY189" s="64">
        <f t="shared" si="165"/>
        <v>32926.837148417966</v>
      </c>
      <c r="AZ189" s="64">
        <f t="shared" si="166"/>
        <v>32926.837148417966</v>
      </c>
      <c r="BA189" s="64">
        <f t="shared" si="167"/>
        <v>26926.837148417962</v>
      </c>
      <c r="BE189" s="23">
        <v>186</v>
      </c>
      <c r="BF189" s="23" t="str">
        <f t="shared" si="168"/>
        <v>W79</v>
      </c>
      <c r="BG189" s="23" t="str">
        <f t="shared" si="169"/>
        <v>Palo Alto</v>
      </c>
      <c r="BH189" s="23" t="str">
        <f t="shared" si="170"/>
        <v>CA</v>
      </c>
      <c r="BI189" s="69">
        <f t="shared" si="131"/>
        <v>5580000</v>
      </c>
      <c r="BJ189" s="69">
        <f t="shared" si="132"/>
        <v>19708.226846616497</v>
      </c>
      <c r="BK189" s="69">
        <f t="shared" si="133"/>
        <v>-14833.773153383499</v>
      </c>
      <c r="BL189" s="23" t="str">
        <f t="shared" si="134"/>
        <v>NO</v>
      </c>
      <c r="BM189" s="69">
        <f t="shared" si="171"/>
        <v>1019252.5252601721</v>
      </c>
      <c r="BN189" s="69">
        <f t="shared" si="172"/>
        <v>-32833.773153383503</v>
      </c>
      <c r="BO189" s="69">
        <f t="shared" si="173"/>
        <v>-8833.7731533834994</v>
      </c>
      <c r="BP189" s="69">
        <f t="shared" si="174"/>
        <v>-8833.7731533834994</v>
      </c>
      <c r="BQ189" s="69">
        <f t="shared" si="175"/>
        <v>-14833.773153383499</v>
      </c>
      <c r="CI189" s="23" t="str">
        <f t="shared" si="176"/>
        <v>W46</v>
      </c>
      <c r="CJ189" s="23" t="str">
        <f t="shared" si="180"/>
        <v>LT</v>
      </c>
      <c r="CK189" s="69">
        <f>G189</f>
        <v>37363.199999999997</v>
      </c>
      <c r="CL189" s="69">
        <f t="shared" si="177"/>
        <v>37363.199999999997</v>
      </c>
      <c r="CM189" s="69">
        <f t="shared" si="178"/>
        <v>37363.199999999997</v>
      </c>
    </row>
    <row r="190" spans="1:91" x14ac:dyDescent="0.25">
      <c r="A190" t="s">
        <v>342</v>
      </c>
      <c r="B190" t="s">
        <v>340</v>
      </c>
      <c r="C190" t="s">
        <v>116</v>
      </c>
      <c r="D190">
        <v>2</v>
      </c>
      <c r="E190">
        <v>3500</v>
      </c>
      <c r="F190">
        <f t="shared" si="135"/>
        <v>0.97299999999999998</v>
      </c>
      <c r="G190" s="61">
        <f t="shared" si="130"/>
        <v>40866</v>
      </c>
      <c r="H190">
        <v>593</v>
      </c>
      <c r="I190" s="62">
        <v>0.50680000000000003</v>
      </c>
      <c r="J190">
        <v>268</v>
      </c>
      <c r="K190">
        <v>1032</v>
      </c>
      <c r="L190">
        <f t="shared" si="181"/>
        <v>764</v>
      </c>
      <c r="M190">
        <f t="shared" si="182"/>
        <v>325</v>
      </c>
      <c r="N190" s="63">
        <f t="shared" si="183"/>
        <v>0.44031413612565451</v>
      </c>
      <c r="O190" s="62">
        <v>0.50680000000000003</v>
      </c>
      <c r="P190" s="64">
        <v>100</v>
      </c>
      <c r="Q190" s="65">
        <f t="shared" si="136"/>
        <v>-7.5916230366492143E-2</v>
      </c>
      <c r="R190" s="65">
        <f t="shared" si="137"/>
        <v>0.91068010471204186</v>
      </c>
      <c r="S190" s="64">
        <f t="shared" si="138"/>
        <v>33239.823821989528</v>
      </c>
      <c r="T190" s="66">
        <f t="shared" si="139"/>
        <v>23267.876675392668</v>
      </c>
      <c r="U190" s="61">
        <f t="shared" si="140"/>
        <v>268</v>
      </c>
      <c r="V190" s="64">
        <f t="shared" si="141"/>
        <v>955</v>
      </c>
      <c r="W190" s="64">
        <f t="shared" si="142"/>
        <v>172.5</v>
      </c>
      <c r="X190">
        <f t="shared" si="143"/>
        <v>-603.36113217083653</v>
      </c>
      <c r="Y190" s="64">
        <f t="shared" si="144"/>
        <v>599.4689790245136</v>
      </c>
      <c r="Z190" s="64">
        <f t="shared" si="145"/>
        <v>599.4689790245136</v>
      </c>
      <c r="AA190" s="65">
        <f t="shared" si="146"/>
        <v>0.44708793615132314</v>
      </c>
      <c r="AB190" s="65">
        <f t="shared" si="147"/>
        <v>0.49677460732984291</v>
      </c>
      <c r="AC190" s="64">
        <f t="shared" si="148"/>
        <v>108697.35283138348</v>
      </c>
      <c r="AD190" s="66">
        <f t="shared" si="149"/>
        <v>76088.146981968428</v>
      </c>
      <c r="AE190" s="64">
        <f t="shared" si="150"/>
        <v>40866</v>
      </c>
      <c r="AF190" s="64">
        <f t="shared" si="151"/>
        <v>35222.146981968428</v>
      </c>
      <c r="AH190" s="67">
        <f t="shared" si="152"/>
        <v>6044.091055846422</v>
      </c>
      <c r="AI190" s="67">
        <f t="shared" si="153"/>
        <v>-39644.091055846424</v>
      </c>
      <c r="AJ190" s="67">
        <f t="shared" si="154"/>
        <v>-15644.091055846422</v>
      </c>
      <c r="AK190" s="68">
        <f t="shared" si="155"/>
        <v>-15644.091055846422</v>
      </c>
      <c r="AL190" s="68">
        <f t="shared" si="156"/>
        <v>-21644.091055846424</v>
      </c>
      <c r="AM190" s="69">
        <f t="shared" si="157"/>
        <v>-4421.9440738779958</v>
      </c>
      <c r="AN190" s="69">
        <f t="shared" si="158"/>
        <v>19578.055926122004</v>
      </c>
      <c r="AO190" s="69">
        <f t="shared" si="159"/>
        <v>19578.055926122004</v>
      </c>
      <c r="AP190" s="69">
        <f t="shared" si="160"/>
        <v>13578.055926122004</v>
      </c>
      <c r="AR190" s="23">
        <f t="shared" si="161"/>
        <v>27</v>
      </c>
      <c r="AS190" s="23" t="str">
        <f t="shared" si="162"/>
        <v>W47</v>
      </c>
      <c r="AT190" s="69">
        <f t="shared" si="179"/>
        <v>36444.055926122004</v>
      </c>
      <c r="AU190" s="69">
        <f t="shared" si="163"/>
        <v>13578.055926122004</v>
      </c>
      <c r="AV190" t="s">
        <v>449</v>
      </c>
      <c r="AW190" t="s">
        <v>450</v>
      </c>
      <c r="AX190" s="64">
        <f t="shared" si="164"/>
        <v>-4421.9440738779958</v>
      </c>
      <c r="AY190" s="64">
        <f t="shared" si="165"/>
        <v>19578.055926122004</v>
      </c>
      <c r="AZ190" s="64">
        <f t="shared" si="166"/>
        <v>19578.055926122004</v>
      </c>
      <c r="BA190" s="64">
        <f t="shared" si="167"/>
        <v>13578.055926122004</v>
      </c>
      <c r="BE190" s="23">
        <v>187</v>
      </c>
      <c r="BF190" s="23" t="str">
        <f t="shared" si="168"/>
        <v>W241</v>
      </c>
      <c r="BG190" s="23" t="str">
        <f t="shared" si="169"/>
        <v>Charleston</v>
      </c>
      <c r="BH190" s="23" t="str">
        <f t="shared" si="170"/>
        <v>SC</v>
      </c>
      <c r="BI190" s="69">
        <f t="shared" si="131"/>
        <v>5610000</v>
      </c>
      <c r="BJ190" s="69">
        <f t="shared" si="132"/>
        <v>-19444.075820417806</v>
      </c>
      <c r="BK190" s="69">
        <f t="shared" si="133"/>
        <v>-14871.475820417805</v>
      </c>
      <c r="BL190" s="23" t="str">
        <f t="shared" si="134"/>
        <v>NO</v>
      </c>
      <c r="BM190" s="69">
        <f t="shared" si="171"/>
        <v>999808.44943975424</v>
      </c>
      <c r="BN190" s="69">
        <f t="shared" si="172"/>
        <v>-32871.475820417807</v>
      </c>
      <c r="BO190" s="69">
        <f t="shared" si="173"/>
        <v>-8871.475820417807</v>
      </c>
      <c r="BP190" s="69">
        <f t="shared" si="174"/>
        <v>-8871.475820417807</v>
      </c>
      <c r="BQ190" s="69">
        <f t="shared" si="175"/>
        <v>-14871.475820417805</v>
      </c>
      <c r="CI190" s="23" t="str">
        <f t="shared" si="176"/>
        <v>W47</v>
      </c>
      <c r="CJ190" s="23" t="str">
        <f t="shared" si="180"/>
        <v>LT</v>
      </c>
      <c r="CK190" s="69">
        <f>G190</f>
        <v>40866</v>
      </c>
      <c r="CL190" s="69">
        <f t="shared" si="177"/>
        <v>40866</v>
      </c>
      <c r="CM190" s="69">
        <f t="shared" si="178"/>
        <v>40866</v>
      </c>
    </row>
    <row r="191" spans="1:91" x14ac:dyDescent="0.25">
      <c r="A191" t="s">
        <v>343</v>
      </c>
      <c r="B191" t="s">
        <v>340</v>
      </c>
      <c r="C191" t="s">
        <v>107</v>
      </c>
      <c r="D191">
        <v>1</v>
      </c>
      <c r="E191">
        <v>3400</v>
      </c>
      <c r="F191">
        <f t="shared" si="135"/>
        <v>0.97299999999999998</v>
      </c>
      <c r="G191" s="61">
        <f t="shared" si="130"/>
        <v>39698.400000000001</v>
      </c>
      <c r="H191">
        <v>436</v>
      </c>
      <c r="I191" s="62">
        <v>0.28220000000000001</v>
      </c>
      <c r="J191">
        <v>106</v>
      </c>
      <c r="K191">
        <v>624</v>
      </c>
      <c r="L191">
        <f t="shared" si="181"/>
        <v>518</v>
      </c>
      <c r="M191">
        <f t="shared" si="182"/>
        <v>330</v>
      </c>
      <c r="N191" s="63">
        <f t="shared" si="183"/>
        <v>0.60965250965250961</v>
      </c>
      <c r="O191" s="62">
        <v>0.28220000000000001</v>
      </c>
      <c r="P191" s="64">
        <v>100</v>
      </c>
      <c r="Q191" s="65">
        <f t="shared" si="136"/>
        <v>9.0733590733590733E-2</v>
      </c>
      <c r="R191" s="65">
        <f t="shared" si="137"/>
        <v>0.77879343629343634</v>
      </c>
      <c r="S191" s="64">
        <f t="shared" si="138"/>
        <v>28425.960424710425</v>
      </c>
      <c r="T191" s="66">
        <f t="shared" si="139"/>
        <v>19898.172297297297</v>
      </c>
      <c r="U191" s="61">
        <f t="shared" si="140"/>
        <v>106</v>
      </c>
      <c r="V191" s="64">
        <f t="shared" si="141"/>
        <v>647.5</v>
      </c>
      <c r="W191" s="64">
        <f t="shared" si="142"/>
        <v>41.25</v>
      </c>
      <c r="X191">
        <f t="shared" si="143"/>
        <v>-409.0851655294415</v>
      </c>
      <c r="Y191" s="64">
        <f t="shared" si="144"/>
        <v>368.59284179934292</v>
      </c>
      <c r="Z191" s="64">
        <f t="shared" si="145"/>
        <v>368.59284179934292</v>
      </c>
      <c r="AA191" s="65">
        <f t="shared" si="146"/>
        <v>0.5055487904236956</v>
      </c>
      <c r="AB191" s="65">
        <f t="shared" si="147"/>
        <v>0.45050868725868731</v>
      </c>
      <c r="AC191" s="64">
        <f t="shared" si="148"/>
        <v>60609.811211569409</v>
      </c>
      <c r="AD191" s="66">
        <f t="shared" si="149"/>
        <v>42426.867848098584</v>
      </c>
      <c r="AE191" s="64">
        <f t="shared" si="150"/>
        <v>39698.400000000001</v>
      </c>
      <c r="AF191" s="64">
        <f t="shared" si="151"/>
        <v>2728.4678480985822</v>
      </c>
      <c r="AH191" s="67">
        <f t="shared" si="152"/>
        <v>5481.1890283140292</v>
      </c>
      <c r="AI191" s="67">
        <f t="shared" si="153"/>
        <v>-39081.189028314031</v>
      </c>
      <c r="AJ191" s="67">
        <f t="shared" si="154"/>
        <v>-15081.189028314029</v>
      </c>
      <c r="AK191" s="68">
        <f t="shared" si="155"/>
        <v>-15081.189028314029</v>
      </c>
      <c r="AL191" s="68">
        <f t="shared" si="156"/>
        <v>-21081.189028314031</v>
      </c>
      <c r="AM191" s="69">
        <f t="shared" si="157"/>
        <v>-36352.721180215449</v>
      </c>
      <c r="AN191" s="69">
        <f t="shared" si="158"/>
        <v>-12352.721180215447</v>
      </c>
      <c r="AO191" s="69">
        <f t="shared" si="159"/>
        <v>-12352.721180215447</v>
      </c>
      <c r="AP191" s="69">
        <f t="shared" si="160"/>
        <v>-18352.721180215449</v>
      </c>
      <c r="AR191" s="23">
        <f t="shared" si="161"/>
        <v>214</v>
      </c>
      <c r="AS191" s="23" t="str">
        <f t="shared" si="162"/>
        <v>W48</v>
      </c>
      <c r="AT191" s="69">
        <f t="shared" si="179"/>
        <v>3345.6788197845526</v>
      </c>
      <c r="AU191" s="69">
        <f t="shared" si="163"/>
        <v>-18352.721180215449</v>
      </c>
      <c r="AV191" t="s">
        <v>449</v>
      </c>
      <c r="AW191" t="s">
        <v>450</v>
      </c>
      <c r="AX191" s="64">
        <f t="shared" si="164"/>
        <v>-36352.721180215449</v>
      </c>
      <c r="AY191" s="64">
        <f t="shared" si="165"/>
        <v>-12352.721180215447</v>
      </c>
      <c r="AZ191" s="64">
        <f t="shared" si="166"/>
        <v>-12352.721180215447</v>
      </c>
      <c r="BA191" s="64">
        <f t="shared" si="167"/>
        <v>-18352.721180215449</v>
      </c>
      <c r="BE191" s="23">
        <v>188</v>
      </c>
      <c r="BF191" s="23" t="str">
        <f t="shared" si="168"/>
        <v>W134</v>
      </c>
      <c r="BG191" s="23" t="str">
        <f t="shared" si="169"/>
        <v>Denver</v>
      </c>
      <c r="BH191" s="23" t="str">
        <f t="shared" si="170"/>
        <v>CO</v>
      </c>
      <c r="BI191" s="69">
        <f t="shared" si="131"/>
        <v>5640000</v>
      </c>
      <c r="BJ191" s="69">
        <f t="shared" si="132"/>
        <v>-13025.676106666666</v>
      </c>
      <c r="BK191" s="69">
        <f t="shared" si="133"/>
        <v>-14874.876106666667</v>
      </c>
      <c r="BL191" s="23" t="str">
        <f t="shared" si="134"/>
        <v>NO</v>
      </c>
      <c r="BM191" s="69">
        <f t="shared" si="171"/>
        <v>986782.77333308756</v>
      </c>
      <c r="BN191" s="69">
        <f t="shared" si="172"/>
        <v>-32874.876106666663</v>
      </c>
      <c r="BO191" s="69">
        <f t="shared" si="173"/>
        <v>-8874.8761066666666</v>
      </c>
      <c r="BP191" s="69">
        <f t="shared" si="174"/>
        <v>-8874.8761066666666</v>
      </c>
      <c r="BQ191" s="69">
        <f t="shared" si="175"/>
        <v>-14874.876106666667</v>
      </c>
      <c r="CI191" s="23" t="str">
        <f t="shared" si="176"/>
        <v>W48</v>
      </c>
      <c r="CJ191" s="23" t="str">
        <f t="shared" si="180"/>
        <v>LT</v>
      </c>
      <c r="CK191" s="69">
        <f>G191</f>
        <v>39698.400000000001</v>
      </c>
      <c r="CL191" s="69">
        <f t="shared" si="177"/>
        <v>39698.400000000001</v>
      </c>
      <c r="CM191" s="69">
        <f t="shared" si="178"/>
        <v>39698.400000000001</v>
      </c>
    </row>
    <row r="192" spans="1:91" x14ac:dyDescent="0.25">
      <c r="A192" t="s">
        <v>344</v>
      </c>
      <c r="B192" t="s">
        <v>345</v>
      </c>
      <c r="C192" t="s">
        <v>107</v>
      </c>
      <c r="D192">
        <v>2</v>
      </c>
      <c r="E192">
        <v>4200</v>
      </c>
      <c r="F192">
        <f t="shared" si="135"/>
        <v>0.97299999999999998</v>
      </c>
      <c r="G192" s="61">
        <f t="shared" si="130"/>
        <v>49039.199999999997</v>
      </c>
      <c r="H192">
        <v>426</v>
      </c>
      <c r="I192" s="62">
        <v>0.54249999999999998</v>
      </c>
      <c r="J192">
        <v>210</v>
      </c>
      <c r="K192">
        <v>654</v>
      </c>
      <c r="L192">
        <f t="shared" si="181"/>
        <v>444</v>
      </c>
      <c r="M192">
        <f t="shared" si="182"/>
        <v>216</v>
      </c>
      <c r="N192" s="63">
        <f t="shared" si="183"/>
        <v>0.48918918918918919</v>
      </c>
      <c r="O192" s="62">
        <v>0.54249999999999998</v>
      </c>
      <c r="P192" s="64">
        <v>100</v>
      </c>
      <c r="Q192" s="65">
        <f t="shared" si="136"/>
        <v>-9.8198198198198194E-2</v>
      </c>
      <c r="R192" s="65">
        <f t="shared" si="137"/>
        <v>0.92831405405405409</v>
      </c>
      <c r="S192" s="64">
        <f t="shared" si="138"/>
        <v>33883.462972972971</v>
      </c>
      <c r="T192" s="66">
        <f t="shared" si="139"/>
        <v>23718.424081081077</v>
      </c>
      <c r="U192" s="61">
        <f t="shared" si="140"/>
        <v>210</v>
      </c>
      <c r="V192" s="64">
        <f t="shared" si="141"/>
        <v>555</v>
      </c>
      <c r="W192" s="64">
        <f t="shared" si="142"/>
        <v>154.5</v>
      </c>
      <c r="X192">
        <f t="shared" si="143"/>
        <v>-350.64442759666412</v>
      </c>
      <c r="Y192" s="64">
        <f t="shared" si="144"/>
        <v>375.50815011372254</v>
      </c>
      <c r="Z192" s="64">
        <f t="shared" si="145"/>
        <v>375.50815011372254</v>
      </c>
      <c r="AA192" s="65">
        <f t="shared" si="146"/>
        <v>0.39821288308778835</v>
      </c>
      <c r="AB192" s="65">
        <f t="shared" si="147"/>
        <v>0.53545432432432438</v>
      </c>
      <c r="AC192" s="64">
        <f t="shared" si="148"/>
        <v>73389.623921058403</v>
      </c>
      <c r="AD192" s="66">
        <f t="shared" si="149"/>
        <v>51372.736744740876</v>
      </c>
      <c r="AE192" s="64">
        <f t="shared" si="150"/>
        <v>49039.199999999997</v>
      </c>
      <c r="AF192" s="64">
        <f t="shared" si="151"/>
        <v>2333.5367447408789</v>
      </c>
      <c r="AH192" s="67">
        <f t="shared" si="152"/>
        <v>6514.6942792792797</v>
      </c>
      <c r="AI192" s="67">
        <f t="shared" si="153"/>
        <v>-40114.694279279283</v>
      </c>
      <c r="AJ192" s="67">
        <f t="shared" si="154"/>
        <v>-16114.69427927928</v>
      </c>
      <c r="AK192" s="68">
        <f t="shared" si="155"/>
        <v>-16114.69427927928</v>
      </c>
      <c r="AL192" s="68">
        <f t="shared" si="156"/>
        <v>-22114.69427927928</v>
      </c>
      <c r="AM192" s="69">
        <f t="shared" si="157"/>
        <v>-37781.157534538404</v>
      </c>
      <c r="AN192" s="69">
        <f t="shared" si="158"/>
        <v>-13781.157534538401</v>
      </c>
      <c r="AO192" s="69">
        <f t="shared" si="159"/>
        <v>-13781.157534538401</v>
      </c>
      <c r="AP192" s="69">
        <f t="shared" si="160"/>
        <v>-19781.157534538401</v>
      </c>
      <c r="AR192" s="23">
        <f t="shared" si="161"/>
        <v>218</v>
      </c>
      <c r="AS192" s="23" t="str">
        <f t="shared" si="162"/>
        <v>W49</v>
      </c>
      <c r="AT192" s="69">
        <f t="shared" si="179"/>
        <v>11258.042465461593</v>
      </c>
      <c r="AU192" s="69">
        <f t="shared" si="163"/>
        <v>-19781.157534538401</v>
      </c>
      <c r="AV192" t="s">
        <v>449</v>
      </c>
      <c r="AW192" t="s">
        <v>450</v>
      </c>
      <c r="AX192" s="64">
        <f t="shared" si="164"/>
        <v>-37781.157534538404</v>
      </c>
      <c r="AY192" s="64">
        <f t="shared" si="165"/>
        <v>-13781.157534538401</v>
      </c>
      <c r="AZ192" s="64">
        <f t="shared" si="166"/>
        <v>-13781.157534538401</v>
      </c>
      <c r="BA192" s="64">
        <f t="shared" si="167"/>
        <v>-19781.157534538401</v>
      </c>
      <c r="BE192" s="23">
        <v>189</v>
      </c>
      <c r="BF192" s="23" t="str">
        <f t="shared" si="168"/>
        <v>W1</v>
      </c>
      <c r="BG192" s="23" t="str">
        <f t="shared" si="169"/>
        <v>Chapel Hill</v>
      </c>
      <c r="BH192" s="23" t="str">
        <f t="shared" si="170"/>
        <v>NC</v>
      </c>
      <c r="BI192" s="69">
        <f t="shared" si="131"/>
        <v>5670000</v>
      </c>
      <c r="BJ192" s="69">
        <f t="shared" si="132"/>
        <v>-20515.781246666662</v>
      </c>
      <c r="BK192" s="69">
        <f t="shared" si="133"/>
        <v>-14892.341246666661</v>
      </c>
      <c r="BL192" s="23" t="str">
        <f t="shared" si="134"/>
        <v>NO</v>
      </c>
      <c r="BM192" s="69">
        <f t="shared" si="171"/>
        <v>966266.99208642088</v>
      </c>
      <c r="BN192" s="69">
        <f t="shared" si="172"/>
        <v>-32892.341246666663</v>
      </c>
      <c r="BO192" s="69">
        <f t="shared" si="173"/>
        <v>-8892.3412466666614</v>
      </c>
      <c r="BP192" s="69">
        <f t="shared" si="174"/>
        <v>-8892.3412466666614</v>
      </c>
      <c r="BQ192" s="69">
        <f t="shared" si="175"/>
        <v>-14892.341246666661</v>
      </c>
      <c r="CI192" s="23" t="str">
        <f t="shared" si="176"/>
        <v>W49</v>
      </c>
      <c r="CJ192" s="23" t="str">
        <f t="shared" si="180"/>
        <v>LT</v>
      </c>
      <c r="CK192" s="69">
        <f>G192</f>
        <v>49039.199999999997</v>
      </c>
      <c r="CL192" s="69">
        <f t="shared" si="177"/>
        <v>49039.199999999997</v>
      </c>
      <c r="CM192" s="69">
        <f t="shared" si="178"/>
        <v>49039.199999999997</v>
      </c>
    </row>
    <row r="193" spans="1:91" x14ac:dyDescent="0.25">
      <c r="A193" t="s">
        <v>346</v>
      </c>
      <c r="B193" t="s">
        <v>347</v>
      </c>
      <c r="C193" t="s">
        <v>107</v>
      </c>
      <c r="D193">
        <v>2</v>
      </c>
      <c r="E193">
        <v>1100</v>
      </c>
      <c r="F193">
        <f t="shared" si="135"/>
        <v>0.97299999999999998</v>
      </c>
      <c r="G193" s="61">
        <f t="shared" si="130"/>
        <v>12843.6</v>
      </c>
      <c r="H193">
        <v>142</v>
      </c>
      <c r="I193" s="62">
        <v>8.2199999999999995E-2</v>
      </c>
      <c r="J193">
        <v>111</v>
      </c>
      <c r="K193">
        <v>148</v>
      </c>
      <c r="L193">
        <f t="shared" si="181"/>
        <v>37</v>
      </c>
      <c r="M193">
        <f t="shared" si="182"/>
        <v>31</v>
      </c>
      <c r="N193" s="63">
        <f t="shared" si="183"/>
        <v>0.77027027027027029</v>
      </c>
      <c r="O193" s="62">
        <v>8.2199999999999995E-2</v>
      </c>
      <c r="P193" s="64">
        <v>100</v>
      </c>
      <c r="Q193" s="65">
        <f t="shared" si="136"/>
        <v>-0.13783783783783785</v>
      </c>
      <c r="R193" s="65">
        <f t="shared" si="137"/>
        <v>0.95968486486486493</v>
      </c>
      <c r="S193" s="64">
        <f t="shared" si="138"/>
        <v>35028.497567567567</v>
      </c>
      <c r="T193" s="66">
        <f t="shared" si="139"/>
        <v>24519.948297297295</v>
      </c>
      <c r="U193" s="61">
        <f t="shared" si="140"/>
        <v>111</v>
      </c>
      <c r="V193" s="64">
        <f t="shared" si="141"/>
        <v>46.25</v>
      </c>
      <c r="W193" s="64">
        <f t="shared" si="142"/>
        <v>106.375</v>
      </c>
      <c r="X193">
        <f t="shared" si="143"/>
        <v>-29.22036896638868</v>
      </c>
      <c r="Y193" s="64">
        <f t="shared" si="144"/>
        <v>78.042345842810207</v>
      </c>
      <c r="Z193" s="64">
        <f t="shared" si="145"/>
        <v>111</v>
      </c>
      <c r="AA193" s="65">
        <f t="shared" si="146"/>
        <v>0.1</v>
      </c>
      <c r="AB193" s="65">
        <f t="shared" si="147"/>
        <v>0.77146000000000003</v>
      </c>
      <c r="AC193" s="64">
        <f t="shared" si="148"/>
        <v>31255.701900000004</v>
      </c>
      <c r="AD193" s="66">
        <f t="shared" si="149"/>
        <v>21878.991330000001</v>
      </c>
      <c r="AE193" s="64">
        <f t="shared" si="150"/>
        <v>12843.6</v>
      </c>
      <c r="AF193" s="64">
        <f t="shared" si="151"/>
        <v>9035.3913300000004</v>
      </c>
      <c r="AH193" s="67">
        <f t="shared" si="152"/>
        <v>9386.0966666666664</v>
      </c>
      <c r="AI193" s="67">
        <f t="shared" si="153"/>
        <v>-42986.096666666665</v>
      </c>
      <c r="AJ193" s="67">
        <f t="shared" si="154"/>
        <v>-18986.096666666665</v>
      </c>
      <c r="AK193" s="68">
        <f t="shared" si="155"/>
        <v>-18986.096666666665</v>
      </c>
      <c r="AL193" s="68">
        <f t="shared" si="156"/>
        <v>-24986.096666666665</v>
      </c>
      <c r="AM193" s="69">
        <f t="shared" si="157"/>
        <v>-33950.705336666666</v>
      </c>
      <c r="AN193" s="69">
        <f t="shared" si="158"/>
        <v>-9950.7053366666642</v>
      </c>
      <c r="AO193" s="69">
        <f t="shared" si="159"/>
        <v>-9950.7053366666642</v>
      </c>
      <c r="AP193" s="69">
        <f t="shared" si="160"/>
        <v>-15950.705336666664</v>
      </c>
      <c r="AR193" s="23">
        <f t="shared" si="161"/>
        <v>197</v>
      </c>
      <c r="AS193" s="23" t="str">
        <f t="shared" si="162"/>
        <v>W5</v>
      </c>
      <c r="AT193" s="69">
        <f t="shared" si="179"/>
        <v>-21107.105336666664</v>
      </c>
      <c r="AU193" s="69">
        <f t="shared" si="163"/>
        <v>-15950.705336666664</v>
      </c>
      <c r="AV193" t="s">
        <v>426</v>
      </c>
      <c r="AW193" t="s">
        <v>427</v>
      </c>
      <c r="AX193" s="64">
        <f t="shared" si="164"/>
        <v>-33950.705336666666</v>
      </c>
      <c r="AY193" s="64">
        <f t="shared" si="165"/>
        <v>-9950.7053366666642</v>
      </c>
      <c r="AZ193" s="64">
        <f t="shared" si="166"/>
        <v>-9950.7053366666642</v>
      </c>
      <c r="BA193" s="64">
        <f t="shared" si="167"/>
        <v>-15950.705336666664</v>
      </c>
      <c r="BE193" s="23">
        <v>190</v>
      </c>
      <c r="BF193" s="23" t="str">
        <f t="shared" si="168"/>
        <v>W64</v>
      </c>
      <c r="BG193" s="23" t="str">
        <f t="shared" si="169"/>
        <v>Palo Alto</v>
      </c>
      <c r="BH193" s="23" t="str">
        <f t="shared" si="170"/>
        <v>CA</v>
      </c>
      <c r="BI193" s="69">
        <f t="shared" si="131"/>
        <v>5700000</v>
      </c>
      <c r="BJ193" s="69">
        <f t="shared" si="132"/>
        <v>-6229.1161431052969</v>
      </c>
      <c r="BK193" s="69">
        <f t="shared" si="133"/>
        <v>-15025.536143105292</v>
      </c>
      <c r="BL193" s="23" t="str">
        <f t="shared" si="134"/>
        <v>NO</v>
      </c>
      <c r="BM193" s="69">
        <f t="shared" si="171"/>
        <v>960037.87594331556</v>
      </c>
      <c r="BN193" s="69">
        <f t="shared" si="172"/>
        <v>-33025.536143105295</v>
      </c>
      <c r="BO193" s="69">
        <f t="shared" si="173"/>
        <v>-9025.5361431052916</v>
      </c>
      <c r="BP193" s="69">
        <f t="shared" si="174"/>
        <v>-9025.5361431052916</v>
      </c>
      <c r="BQ193" s="69">
        <f t="shared" si="175"/>
        <v>-15025.536143105292</v>
      </c>
      <c r="CI193" s="23" t="str">
        <f t="shared" si="176"/>
        <v>W5</v>
      </c>
      <c r="CJ193" s="23" t="str">
        <f t="shared" si="180"/>
        <v>LT</v>
      </c>
      <c r="CK193" s="69">
        <f>G193</f>
        <v>12843.6</v>
      </c>
      <c r="CL193" s="69">
        <f t="shared" si="177"/>
        <v>12843.6</v>
      </c>
      <c r="CM193" s="69">
        <f t="shared" si="178"/>
        <v>12843.6</v>
      </c>
    </row>
    <row r="194" spans="1:91" x14ac:dyDescent="0.25">
      <c r="A194" t="s">
        <v>348</v>
      </c>
      <c r="B194" t="s">
        <v>345</v>
      </c>
      <c r="C194" t="s">
        <v>116</v>
      </c>
      <c r="D194">
        <v>1</v>
      </c>
      <c r="E194">
        <v>3000</v>
      </c>
      <c r="F194">
        <f t="shared" si="135"/>
        <v>0.97299999999999998</v>
      </c>
      <c r="G194" s="61">
        <f t="shared" si="130"/>
        <v>35028</v>
      </c>
      <c r="H194">
        <v>621</v>
      </c>
      <c r="I194" s="62">
        <v>0.34789999999999999</v>
      </c>
      <c r="J194">
        <v>133</v>
      </c>
      <c r="K194">
        <v>1040</v>
      </c>
      <c r="L194">
        <f t="shared" si="181"/>
        <v>907</v>
      </c>
      <c r="M194">
        <f t="shared" si="182"/>
        <v>488</v>
      </c>
      <c r="N194" s="63">
        <f t="shared" si="183"/>
        <v>0.53042998897464166</v>
      </c>
      <c r="O194" s="62">
        <v>0.34789999999999999</v>
      </c>
      <c r="P194" s="64">
        <v>100</v>
      </c>
      <c r="Q194" s="65">
        <f t="shared" si="136"/>
        <v>7.0893054024255789E-2</v>
      </c>
      <c r="R194" s="65">
        <f t="shared" si="137"/>
        <v>0.79449523704520397</v>
      </c>
      <c r="S194" s="64">
        <f t="shared" si="138"/>
        <v>28999.076152149944</v>
      </c>
      <c r="T194" s="66">
        <f t="shared" si="139"/>
        <v>20299.35330650496</v>
      </c>
      <c r="U194" s="61">
        <f t="shared" si="140"/>
        <v>133</v>
      </c>
      <c r="V194" s="64">
        <f t="shared" si="141"/>
        <v>1133.75</v>
      </c>
      <c r="W194" s="64">
        <f t="shared" si="142"/>
        <v>19.625</v>
      </c>
      <c r="X194">
        <f t="shared" si="143"/>
        <v>-716.29390952741971</v>
      </c>
      <c r="Y194" s="64">
        <f t="shared" si="144"/>
        <v>619.09209944402323</v>
      </c>
      <c r="Z194" s="64">
        <f t="shared" si="145"/>
        <v>619.09209944402323</v>
      </c>
      <c r="AA194" s="65">
        <f t="shared" si="146"/>
        <v>0.52874716599252325</v>
      </c>
      <c r="AB194" s="65">
        <f t="shared" si="147"/>
        <v>0.43214949283351711</v>
      </c>
      <c r="AC194" s="64">
        <f t="shared" si="148"/>
        <v>97652.222929069772</v>
      </c>
      <c r="AD194" s="66">
        <f t="shared" si="149"/>
        <v>68356.556050348838</v>
      </c>
      <c r="AE194" s="64">
        <f t="shared" si="150"/>
        <v>35028</v>
      </c>
      <c r="AF194" s="64">
        <f t="shared" si="151"/>
        <v>33328.556050348838</v>
      </c>
      <c r="AH194" s="67">
        <f t="shared" si="152"/>
        <v>5257.8188294744587</v>
      </c>
      <c r="AI194" s="67">
        <f t="shared" si="153"/>
        <v>-38857.818829474461</v>
      </c>
      <c r="AJ194" s="67">
        <f t="shared" si="154"/>
        <v>-14857.818829474458</v>
      </c>
      <c r="AK194" s="68">
        <f t="shared" si="155"/>
        <v>-14857.818829474458</v>
      </c>
      <c r="AL194" s="68">
        <f t="shared" si="156"/>
        <v>-20857.818829474458</v>
      </c>
      <c r="AM194" s="69">
        <f t="shared" si="157"/>
        <v>-5529.2627791256236</v>
      </c>
      <c r="AN194" s="69">
        <f t="shared" si="158"/>
        <v>18470.73722087438</v>
      </c>
      <c r="AO194" s="69">
        <f t="shared" si="159"/>
        <v>18470.73722087438</v>
      </c>
      <c r="AP194" s="69">
        <f t="shared" si="160"/>
        <v>12470.73722087438</v>
      </c>
      <c r="AR194" s="23">
        <f t="shared" si="161"/>
        <v>30</v>
      </c>
      <c r="AS194" s="23" t="str">
        <f t="shared" si="162"/>
        <v>W50</v>
      </c>
      <c r="AT194" s="69">
        <f t="shared" si="179"/>
        <v>29498.737220874376</v>
      </c>
      <c r="AU194" s="69">
        <f t="shared" si="163"/>
        <v>12470.73722087438</v>
      </c>
      <c r="AV194" t="s">
        <v>449</v>
      </c>
      <c r="AW194" t="s">
        <v>450</v>
      </c>
      <c r="AX194" s="64">
        <f t="shared" si="164"/>
        <v>-5529.2627791256236</v>
      </c>
      <c r="AY194" s="64">
        <f t="shared" si="165"/>
        <v>18470.73722087438</v>
      </c>
      <c r="AZ194" s="64">
        <f t="shared" si="166"/>
        <v>18470.73722087438</v>
      </c>
      <c r="BA194" s="64">
        <f t="shared" si="167"/>
        <v>12470.73722087438</v>
      </c>
      <c r="BE194" s="23">
        <v>191</v>
      </c>
      <c r="BF194" s="23" t="str">
        <f t="shared" si="168"/>
        <v>W136</v>
      </c>
      <c r="BG194" s="23" t="str">
        <f t="shared" si="169"/>
        <v>Denver</v>
      </c>
      <c r="BH194" s="23" t="str">
        <f t="shared" si="170"/>
        <v>CO</v>
      </c>
      <c r="BI194" s="69">
        <f t="shared" si="131"/>
        <v>5730000</v>
      </c>
      <c r="BJ194" s="69">
        <f t="shared" si="132"/>
        <v>-10895.429836673382</v>
      </c>
      <c r="BK194" s="69">
        <f t="shared" si="133"/>
        <v>-15079.82983667338</v>
      </c>
      <c r="BL194" s="23" t="str">
        <f t="shared" si="134"/>
        <v>NO</v>
      </c>
      <c r="BM194" s="69">
        <f t="shared" si="171"/>
        <v>949142.44610664214</v>
      </c>
      <c r="BN194" s="69">
        <f t="shared" si="172"/>
        <v>-33079.82983667338</v>
      </c>
      <c r="BO194" s="69">
        <f t="shared" si="173"/>
        <v>-9079.8298366733798</v>
      </c>
      <c r="BP194" s="69">
        <f t="shared" si="174"/>
        <v>-9079.8298366733798</v>
      </c>
      <c r="BQ194" s="69">
        <f t="shared" si="175"/>
        <v>-15079.82983667338</v>
      </c>
      <c r="CI194" s="23" t="str">
        <f t="shared" si="176"/>
        <v>W50</v>
      </c>
      <c r="CJ194" s="23" t="str">
        <f t="shared" si="180"/>
        <v>LT</v>
      </c>
      <c r="CK194" s="69">
        <f>G194</f>
        <v>35028</v>
      </c>
      <c r="CL194" s="69">
        <f t="shared" si="177"/>
        <v>35028</v>
      </c>
      <c r="CM194" s="69">
        <f t="shared" si="178"/>
        <v>35028</v>
      </c>
    </row>
    <row r="195" spans="1:91" x14ac:dyDescent="0.25">
      <c r="A195" t="s">
        <v>349</v>
      </c>
      <c r="B195" t="s">
        <v>345</v>
      </c>
      <c r="C195" t="s">
        <v>116</v>
      </c>
      <c r="D195">
        <v>2</v>
      </c>
      <c r="E195">
        <v>3900</v>
      </c>
      <c r="F195">
        <f t="shared" si="135"/>
        <v>0.97299999999999998</v>
      </c>
      <c r="G195" s="61">
        <f t="shared" si="130"/>
        <v>45536.4</v>
      </c>
      <c r="H195">
        <v>535</v>
      </c>
      <c r="I195" s="62">
        <v>0.47670000000000001</v>
      </c>
      <c r="J195">
        <v>231</v>
      </c>
      <c r="K195">
        <v>888</v>
      </c>
      <c r="L195">
        <f t="shared" si="181"/>
        <v>657</v>
      </c>
      <c r="M195">
        <f t="shared" si="182"/>
        <v>304</v>
      </c>
      <c r="N195" s="63">
        <f t="shared" si="183"/>
        <v>0.4701674277016743</v>
      </c>
      <c r="O195" s="62">
        <v>0.47670000000000001</v>
      </c>
      <c r="P195" s="64">
        <v>100</v>
      </c>
      <c r="Q195" s="65">
        <f t="shared" si="136"/>
        <v>-5.9512937595129378E-2</v>
      </c>
      <c r="R195" s="65">
        <f t="shared" si="137"/>
        <v>0.89769853881278538</v>
      </c>
      <c r="S195" s="64">
        <f t="shared" si="138"/>
        <v>32765.996666666666</v>
      </c>
      <c r="T195" s="66">
        <f t="shared" si="139"/>
        <v>22936.197666666663</v>
      </c>
      <c r="U195" s="61">
        <f t="shared" si="140"/>
        <v>231</v>
      </c>
      <c r="V195" s="64">
        <f t="shared" si="141"/>
        <v>821.25</v>
      </c>
      <c r="W195" s="64">
        <f t="shared" si="142"/>
        <v>148.875</v>
      </c>
      <c r="X195">
        <f t="shared" si="143"/>
        <v>-518.85898407884758</v>
      </c>
      <c r="Y195" s="64">
        <f t="shared" si="144"/>
        <v>515.77895185746775</v>
      </c>
      <c r="Z195" s="64">
        <f t="shared" si="145"/>
        <v>515.77895185746775</v>
      </c>
      <c r="AA195" s="65">
        <f t="shared" si="146"/>
        <v>0.44676280287058479</v>
      </c>
      <c r="AB195" s="65">
        <f t="shared" si="147"/>
        <v>0.4970319178082192</v>
      </c>
      <c r="AC195" s="64">
        <f t="shared" si="148"/>
        <v>93570.889586493082</v>
      </c>
      <c r="AD195" s="66">
        <f t="shared" si="149"/>
        <v>65499.622710545154</v>
      </c>
      <c r="AE195" s="64">
        <f t="shared" si="150"/>
        <v>45536.4</v>
      </c>
      <c r="AF195" s="64">
        <f t="shared" si="151"/>
        <v>19963.222710545153</v>
      </c>
      <c r="AH195" s="67">
        <f t="shared" si="152"/>
        <v>6047.2216666666673</v>
      </c>
      <c r="AI195" s="67">
        <f t="shared" si="153"/>
        <v>-39647.221666666665</v>
      </c>
      <c r="AJ195" s="67">
        <f t="shared" si="154"/>
        <v>-15647.221666666668</v>
      </c>
      <c r="AK195" s="68">
        <f t="shared" si="155"/>
        <v>-15647.221666666668</v>
      </c>
      <c r="AL195" s="68">
        <f t="shared" si="156"/>
        <v>-21647.221666666668</v>
      </c>
      <c r="AM195" s="69">
        <f t="shared" si="157"/>
        <v>-19683.998956121512</v>
      </c>
      <c r="AN195" s="69">
        <f t="shared" si="158"/>
        <v>4316.0010438784848</v>
      </c>
      <c r="AO195" s="69">
        <f t="shared" si="159"/>
        <v>4316.0010438784848</v>
      </c>
      <c r="AP195" s="69">
        <f t="shared" si="160"/>
        <v>-1683.9989561215152</v>
      </c>
      <c r="AR195" s="23">
        <f t="shared" si="161"/>
        <v>88</v>
      </c>
      <c r="AS195" s="23" t="str">
        <f t="shared" si="162"/>
        <v>W51</v>
      </c>
      <c r="AT195" s="69">
        <f t="shared" si="179"/>
        <v>25852.40104387849</v>
      </c>
      <c r="AU195" s="69">
        <f t="shared" si="163"/>
        <v>-1683.9989561215152</v>
      </c>
      <c r="AV195" t="s">
        <v>449</v>
      </c>
      <c r="AW195" t="s">
        <v>450</v>
      </c>
      <c r="AX195" s="64">
        <f t="shared" si="164"/>
        <v>-19683.998956121512</v>
      </c>
      <c r="AY195" s="64">
        <f t="shared" si="165"/>
        <v>4316.0010438784848</v>
      </c>
      <c r="AZ195" s="64">
        <f t="shared" si="166"/>
        <v>4316.0010438784848</v>
      </c>
      <c r="BA195" s="64">
        <f t="shared" si="167"/>
        <v>-1683.9989561215152</v>
      </c>
      <c r="BE195" s="23">
        <v>192</v>
      </c>
      <c r="BF195" s="23" t="str">
        <f t="shared" si="168"/>
        <v>W145</v>
      </c>
      <c r="BG195" s="23" t="str">
        <f t="shared" si="169"/>
        <v>Denver</v>
      </c>
      <c r="BH195" s="23" t="str">
        <f t="shared" si="170"/>
        <v>CO</v>
      </c>
      <c r="BI195" s="69">
        <f t="shared" si="131"/>
        <v>5760000</v>
      </c>
      <c r="BJ195" s="69">
        <f t="shared" si="132"/>
        <v>-22697.614443937542</v>
      </c>
      <c r="BK195" s="69">
        <f t="shared" si="133"/>
        <v>-15206.014443937542</v>
      </c>
      <c r="BL195" s="23" t="str">
        <f t="shared" si="134"/>
        <v>NO</v>
      </c>
      <c r="BM195" s="69">
        <f t="shared" si="171"/>
        <v>926444.83166270459</v>
      </c>
      <c r="BN195" s="69">
        <f t="shared" si="172"/>
        <v>-33206.014443937544</v>
      </c>
      <c r="BO195" s="69">
        <f t="shared" si="173"/>
        <v>-9206.0144439375417</v>
      </c>
      <c r="BP195" s="69">
        <f t="shared" si="174"/>
        <v>-9206.0144439375417</v>
      </c>
      <c r="BQ195" s="69">
        <f t="shared" si="175"/>
        <v>-15206.014443937542</v>
      </c>
      <c r="CI195" s="23" t="str">
        <f t="shared" si="176"/>
        <v>W51</v>
      </c>
      <c r="CJ195" s="23" t="str">
        <f t="shared" si="180"/>
        <v>LT</v>
      </c>
      <c r="CK195" s="69">
        <f>G195</f>
        <v>45536.4</v>
      </c>
      <c r="CL195" s="69">
        <f t="shared" si="177"/>
        <v>45536.4</v>
      </c>
      <c r="CM195" s="69">
        <f t="shared" si="178"/>
        <v>45536.4</v>
      </c>
    </row>
    <row r="196" spans="1:91" x14ac:dyDescent="0.25">
      <c r="A196" t="s">
        <v>350</v>
      </c>
      <c r="B196" t="s">
        <v>345</v>
      </c>
      <c r="C196" t="s">
        <v>107</v>
      </c>
      <c r="D196">
        <v>1</v>
      </c>
      <c r="E196">
        <v>3600</v>
      </c>
      <c r="F196">
        <f t="shared" si="135"/>
        <v>0.97299999999999998</v>
      </c>
      <c r="G196" s="61">
        <f t="shared" ref="G196:G247" si="184">E196*12*F196</f>
        <v>42033.599999999999</v>
      </c>
      <c r="H196">
        <v>196</v>
      </c>
      <c r="I196" s="62">
        <v>0.77810000000000001</v>
      </c>
      <c r="J196">
        <v>137</v>
      </c>
      <c r="K196">
        <v>808</v>
      </c>
      <c r="L196">
        <f t="shared" si="181"/>
        <v>671</v>
      </c>
      <c r="M196">
        <f t="shared" si="182"/>
        <v>59</v>
      </c>
      <c r="N196" s="63">
        <f t="shared" si="183"/>
        <v>0.17034277198211625</v>
      </c>
      <c r="O196" s="62">
        <v>0.77810000000000001</v>
      </c>
      <c r="P196" s="64">
        <v>100</v>
      </c>
      <c r="Q196" s="65">
        <f t="shared" si="136"/>
        <v>5.5886736214605069E-2</v>
      </c>
      <c r="R196" s="65">
        <f t="shared" si="137"/>
        <v>0.80637123695976154</v>
      </c>
      <c r="S196" s="64">
        <f t="shared" si="138"/>
        <v>29432.550149031296</v>
      </c>
      <c r="T196" s="66">
        <f t="shared" si="139"/>
        <v>20602.785104321905</v>
      </c>
      <c r="U196" s="61">
        <f t="shared" si="140"/>
        <v>137</v>
      </c>
      <c r="V196" s="64">
        <f t="shared" si="141"/>
        <v>838.75</v>
      </c>
      <c r="W196" s="64">
        <f t="shared" si="142"/>
        <v>53.125</v>
      </c>
      <c r="X196">
        <f t="shared" si="143"/>
        <v>-529.91533990396761</v>
      </c>
      <c r="Y196" s="64">
        <f t="shared" si="144"/>
        <v>477.30848812231488</v>
      </c>
      <c r="Z196" s="64">
        <f t="shared" si="145"/>
        <v>477.30848812231488</v>
      </c>
      <c r="AA196" s="65">
        <f t="shared" si="146"/>
        <v>0.50573292175536799</v>
      </c>
      <c r="AB196" s="65">
        <f t="shared" si="147"/>
        <v>0.45036296572280182</v>
      </c>
      <c r="AC196" s="64">
        <f t="shared" si="148"/>
        <v>78461.154190532849</v>
      </c>
      <c r="AD196" s="66">
        <f t="shared" si="149"/>
        <v>54922.807933372991</v>
      </c>
      <c r="AE196" s="64">
        <f t="shared" si="150"/>
        <v>42033.599999999999</v>
      </c>
      <c r="AF196" s="64">
        <f t="shared" si="151"/>
        <v>12889.207933372993</v>
      </c>
      <c r="AH196" s="67">
        <f t="shared" si="152"/>
        <v>5479.4160829607554</v>
      </c>
      <c r="AI196" s="67">
        <f t="shared" si="153"/>
        <v>-39079.416082960757</v>
      </c>
      <c r="AJ196" s="67">
        <f t="shared" si="154"/>
        <v>-15079.416082960755</v>
      </c>
      <c r="AK196" s="68">
        <f t="shared" si="155"/>
        <v>-15079.416082960755</v>
      </c>
      <c r="AL196" s="68">
        <f t="shared" si="156"/>
        <v>-21079.416082960757</v>
      </c>
      <c r="AM196" s="69">
        <f t="shared" si="157"/>
        <v>-26190.208149587765</v>
      </c>
      <c r="AN196" s="69">
        <f t="shared" si="158"/>
        <v>-2190.2081495877628</v>
      </c>
      <c r="AO196" s="69">
        <f t="shared" si="159"/>
        <v>-2190.2081495877628</v>
      </c>
      <c r="AP196" s="69">
        <f t="shared" si="160"/>
        <v>-8190.2081495877646</v>
      </c>
      <c r="AR196" s="23">
        <f t="shared" si="161"/>
        <v>137</v>
      </c>
      <c r="AS196" s="23" t="str">
        <f t="shared" si="162"/>
        <v>W52</v>
      </c>
      <c r="AT196" s="69">
        <f t="shared" si="179"/>
        <v>15843.391850412234</v>
      </c>
      <c r="AU196" s="69">
        <f t="shared" si="163"/>
        <v>-8190.2081495877646</v>
      </c>
      <c r="AV196" t="s">
        <v>449</v>
      </c>
      <c r="AW196" t="s">
        <v>450</v>
      </c>
      <c r="AX196" s="64">
        <f t="shared" si="164"/>
        <v>-26190.208149587765</v>
      </c>
      <c r="AY196" s="64">
        <f t="shared" si="165"/>
        <v>-2190.2081495877628</v>
      </c>
      <c r="AZ196" s="64">
        <f t="shared" si="166"/>
        <v>-2190.2081495877628</v>
      </c>
      <c r="BA196" s="64">
        <f t="shared" si="167"/>
        <v>-8190.2081495877646</v>
      </c>
      <c r="BE196" s="23">
        <v>193</v>
      </c>
      <c r="BF196" s="23" t="str">
        <f t="shared" si="168"/>
        <v>W133</v>
      </c>
      <c r="BG196" s="23" t="str">
        <f t="shared" si="169"/>
        <v>Denver</v>
      </c>
      <c r="BH196" s="23" t="str">
        <f t="shared" si="170"/>
        <v>CO</v>
      </c>
      <c r="BI196" s="69">
        <f t="shared" ref="BI196:BI247" si="185">BE196*$AG$7</f>
        <v>5790000</v>
      </c>
      <c r="BJ196" s="69">
        <f t="shared" ref="BJ196:BJ247" si="186">VLOOKUP(BE196,$AR$4:$AT$247,3,FALSE)</f>
        <v>-18150.484886666662</v>
      </c>
      <c r="BK196" s="69">
        <f t="shared" ref="BK196:BK247" si="187">VLOOKUP(BE196,$AR$4:$AU$247,4,FALSE)</f>
        <v>-15329.284886666661</v>
      </c>
      <c r="BL196" s="23" t="str">
        <f t="shared" ref="BL196:BL247" si="188">IF(BI196&lt;$BC$6,IF(BK196&gt;$AG$29,"YES","NO"),"NO")</f>
        <v>NO</v>
      </c>
      <c r="BM196" s="69">
        <f t="shared" si="171"/>
        <v>908294.34677603794</v>
      </c>
      <c r="BN196" s="69">
        <f t="shared" si="172"/>
        <v>-33329.284886666661</v>
      </c>
      <c r="BO196" s="69">
        <f t="shared" si="173"/>
        <v>-9329.2848866666609</v>
      </c>
      <c r="BP196" s="69">
        <f t="shared" si="174"/>
        <v>-9329.2848866666609</v>
      </c>
      <c r="BQ196" s="69">
        <f t="shared" si="175"/>
        <v>-15329.284886666661</v>
      </c>
      <c r="CI196" s="23" t="str">
        <f t="shared" si="176"/>
        <v>W52</v>
      </c>
      <c r="CJ196" s="23" t="str">
        <f t="shared" si="180"/>
        <v>LT</v>
      </c>
      <c r="CK196" s="69">
        <f>G196</f>
        <v>42033.599999999999</v>
      </c>
      <c r="CL196" s="69">
        <f t="shared" si="177"/>
        <v>42033.599999999999</v>
      </c>
      <c r="CM196" s="69">
        <f t="shared" si="178"/>
        <v>42033.599999999999</v>
      </c>
    </row>
    <row r="197" spans="1:91" x14ac:dyDescent="0.25">
      <c r="A197" t="s">
        <v>351</v>
      </c>
      <c r="B197" t="s">
        <v>352</v>
      </c>
      <c r="C197" t="s">
        <v>107</v>
      </c>
      <c r="D197">
        <v>2</v>
      </c>
      <c r="E197">
        <v>3500</v>
      </c>
      <c r="F197">
        <f t="shared" ref="F197:F247" si="189">F$2</f>
        <v>0.97299999999999998</v>
      </c>
      <c r="G197" s="61">
        <f t="shared" si="184"/>
        <v>40866</v>
      </c>
      <c r="H197">
        <v>294</v>
      </c>
      <c r="I197" s="62">
        <v>0.39729999999999999</v>
      </c>
      <c r="J197">
        <v>155</v>
      </c>
      <c r="K197">
        <v>483</v>
      </c>
      <c r="L197">
        <f t="shared" si="181"/>
        <v>328</v>
      </c>
      <c r="M197">
        <f t="shared" si="182"/>
        <v>139</v>
      </c>
      <c r="N197" s="63">
        <f t="shared" si="183"/>
        <v>0.4390243902439025</v>
      </c>
      <c r="O197" s="62">
        <v>0.39729999999999999</v>
      </c>
      <c r="P197" s="64">
        <v>100</v>
      </c>
      <c r="Q197" s="65">
        <f t="shared" ref="Q197:Q247" si="190">0.1+0.8*(P197-J197)/(K197-J197)</f>
        <v>-3.4146341463414637E-2</v>
      </c>
      <c r="R197" s="65">
        <f t="shared" ref="R197:R247" si="191">$Q$2*Q197+$R$2</f>
        <v>0.87762341463414639</v>
      </c>
      <c r="S197" s="64">
        <f t="shared" ref="S197:S247" si="192">365*P197*R197</f>
        <v>32033.254634146342</v>
      </c>
      <c r="T197" s="66">
        <f t="shared" ref="T197:T247" si="193">S197*(1-$T$1)</f>
        <v>22423.278243902438</v>
      </c>
      <c r="U197" s="61">
        <f t="shared" ref="U197:U247" si="194">J197</f>
        <v>155</v>
      </c>
      <c r="V197" s="64">
        <f t="shared" ref="V197:V247" si="195">1.25*L197</f>
        <v>410</v>
      </c>
      <c r="W197" s="64">
        <f t="shared" ref="W197:W247" si="196">J197-L197/8</f>
        <v>114</v>
      </c>
      <c r="X197">
        <f t="shared" ref="X197:X247" si="197">1.25*L197/(2*$Q$2)</f>
        <v>-259.03462218852667</v>
      </c>
      <c r="Y197" s="64">
        <f t="shared" ref="Y197:Y247" si="198">(($Q$2*W197)/V197-$R$2)*X197</f>
        <v>277.33484963356079</v>
      </c>
      <c r="Z197" s="64">
        <f t="shared" ref="Z197:Z247" si="199">IF(Y197&gt;U197,Y197,U197)</f>
        <v>277.33484963356079</v>
      </c>
      <c r="AA197" s="65">
        <f t="shared" ref="AA197:AA247" si="200">(Z197-W197)/V197</f>
        <v>0.39837768203307511</v>
      </c>
      <c r="AB197" s="65">
        <f t="shared" ref="AB197:AB247" si="201">$Q$2*AA197+$R$2</f>
        <v>0.53532390243902439</v>
      </c>
      <c r="AC197" s="64">
        <f t="shared" ref="AC197:AC247" si="202">Z197*AB197*365</f>
        <v>54189.350505684895</v>
      </c>
      <c r="AD197" s="66">
        <f t="shared" ref="AD197:AD247" si="203">AC197*(1-$T$1)</f>
        <v>37932.545353979425</v>
      </c>
      <c r="AE197" s="64">
        <f t="shared" ref="AE197:AE247" si="204">G197</f>
        <v>40866</v>
      </c>
      <c r="AF197" s="64">
        <f t="shared" ref="AF197:AF247" si="205">AD197-AE197</f>
        <v>-2933.4546460205747</v>
      </c>
      <c r="AH197" s="67">
        <f t="shared" ref="AH197:AH247" si="206">AB197*(365/$AG$23)*$AG$21</f>
        <v>6513.1074796747971</v>
      </c>
      <c r="AI197" s="67">
        <f t="shared" ref="AI197:AI247" si="207">-$AG$7-$AG$13-AH197</f>
        <v>-40113.1074796748</v>
      </c>
      <c r="AJ197" s="67">
        <f t="shared" ref="AJ197:AJ247" si="208">-$AG$13-AH197-$AG$18</f>
        <v>-16113.107479674796</v>
      </c>
      <c r="AK197" s="68">
        <f t="shared" ref="AK197:AK247" si="209">-($AG$7/$AG$9)-$AG$13-AH197</f>
        <v>-16113.107479674796</v>
      </c>
      <c r="AL197" s="68">
        <f t="shared" ref="AL197:AL247" si="210">-($AG$7/$AG$9)-$AG$13-AH197-$AG$18</f>
        <v>-22113.107479674796</v>
      </c>
      <c r="AM197" s="69">
        <f t="shared" ref="AM197:AM247" si="211">AF197+AI197</f>
        <v>-43046.562125695375</v>
      </c>
      <c r="AN197" s="69">
        <f t="shared" ref="AN197:AN247" si="212">AF197+AJ197</f>
        <v>-19046.562125695371</v>
      </c>
      <c r="AO197" s="69">
        <f t="shared" ref="AO197:AO247" si="213">AF197+AK197</f>
        <v>-19046.562125695371</v>
      </c>
      <c r="AP197" s="69">
        <f t="shared" ref="AP197:AP247" si="214">AF197+AL197</f>
        <v>-25046.562125695371</v>
      </c>
      <c r="AR197" s="23">
        <f t="shared" ref="AR197:AR247" si="215">_xlfn.RANK.EQ(AP197,$AP$4:$AP$247,0)</f>
        <v>233</v>
      </c>
      <c r="AS197" s="23" t="str">
        <f t="shared" ref="AS197:AS247" si="216">A197</f>
        <v>W53</v>
      </c>
      <c r="AT197" s="69">
        <f t="shared" si="179"/>
        <v>-2180.5621256953746</v>
      </c>
      <c r="AU197" s="69">
        <f t="shared" ref="AU197:AU247" si="217">AP197</f>
        <v>-25046.562125695371</v>
      </c>
      <c r="AV197" t="s">
        <v>449</v>
      </c>
      <c r="AW197" t="s">
        <v>450</v>
      </c>
      <c r="AX197" s="64">
        <f t="shared" ref="AX197:AX247" si="218">AM197</f>
        <v>-43046.562125695375</v>
      </c>
      <c r="AY197" s="64">
        <f t="shared" ref="AY197:AY247" si="219">AN197</f>
        <v>-19046.562125695371</v>
      </c>
      <c r="AZ197" s="64">
        <f t="shared" ref="AZ197:AZ247" si="220">AO197</f>
        <v>-19046.562125695371</v>
      </c>
      <c r="BA197" s="64">
        <f t="shared" ref="BA197:BA247" si="221">AP197</f>
        <v>-25046.562125695371</v>
      </c>
      <c r="BE197" s="23">
        <v>194</v>
      </c>
      <c r="BF197" s="23" t="str">
        <f t="shared" ref="BF197:BF247" si="222">VLOOKUP(BE197,$AR$4:$AS$247,2,FALSE)</f>
        <v>W43</v>
      </c>
      <c r="BG197" s="23" t="str">
        <f t="shared" ref="BG197:BG247" si="223">VLOOKUP(BE197,$AR$4:$AW$247,5,FALSE)</f>
        <v>New York</v>
      </c>
      <c r="BH197" s="23" t="str">
        <f t="shared" ref="BH197:BH247" si="224">VLOOKUP(BE197,$AR$4:$AW$247,6,FALSE)</f>
        <v>NY</v>
      </c>
      <c r="BI197" s="69">
        <f t="shared" si="185"/>
        <v>5820000</v>
      </c>
      <c r="BJ197" s="69">
        <f t="shared" si="186"/>
        <v>13329.756647502982</v>
      </c>
      <c r="BK197" s="69">
        <f t="shared" si="187"/>
        <v>-15374.243352497022</v>
      </c>
      <c r="BL197" s="23" t="str">
        <f t="shared" si="188"/>
        <v>NO</v>
      </c>
      <c r="BM197" s="69">
        <f t="shared" ref="BM197:BM247" si="225">BJ197+BM196</f>
        <v>921624.10342354095</v>
      </c>
      <c r="BN197" s="69">
        <f t="shared" ref="BN197:BN247" si="226">VLOOKUP($BE197,$AR$4:$BA$247,7,FALSE)</f>
        <v>-33374.243352497018</v>
      </c>
      <c r="BO197" s="69">
        <f t="shared" ref="BO197:BO247" si="227">VLOOKUP($BE197,$AR$4:$BA$247,8,FALSE)</f>
        <v>-9374.243352497022</v>
      </c>
      <c r="BP197" s="69">
        <f t="shared" ref="BP197:BP247" si="228">VLOOKUP($BE197,$AR$4:$BA$247,9,FALSE)</f>
        <v>-9374.243352497022</v>
      </c>
      <c r="BQ197" s="69">
        <f t="shared" ref="BQ197:BQ247" si="229">VLOOKUP($BE197,$AR$4:$BA$247,10,FALSE)</f>
        <v>-15374.243352497022</v>
      </c>
      <c r="CI197" s="23" t="str">
        <f t="shared" ref="CI197:CI246" si="230">A197</f>
        <v>W53</v>
      </c>
      <c r="CJ197" s="23" t="str">
        <f t="shared" si="180"/>
        <v>LT</v>
      </c>
      <c r="CK197" s="69">
        <f>G197</f>
        <v>40866</v>
      </c>
      <c r="CL197" s="69">
        <f t="shared" ref="CL197:CL247" si="231">IF(CJ197="LT",CK197,AZ197)</f>
        <v>40866</v>
      </c>
      <c r="CM197" s="69">
        <f t="shared" ref="CM197:CM247" si="232">IF(CJ197="LT",CK197,BA197)</f>
        <v>40866</v>
      </c>
    </row>
    <row r="198" spans="1:91" x14ac:dyDescent="0.25">
      <c r="A198" t="s">
        <v>353</v>
      </c>
      <c r="B198" t="s">
        <v>352</v>
      </c>
      <c r="C198" t="s">
        <v>116</v>
      </c>
      <c r="D198">
        <v>1</v>
      </c>
      <c r="E198">
        <v>2500</v>
      </c>
      <c r="F198">
        <f t="shared" si="189"/>
        <v>0.97299999999999998</v>
      </c>
      <c r="G198" s="61">
        <f t="shared" si="184"/>
        <v>29190</v>
      </c>
      <c r="H198">
        <v>471</v>
      </c>
      <c r="I198" s="62">
        <v>0.6</v>
      </c>
      <c r="J198">
        <v>111</v>
      </c>
      <c r="K198">
        <v>868</v>
      </c>
      <c r="L198">
        <f t="shared" si="181"/>
        <v>757</v>
      </c>
      <c r="M198">
        <f t="shared" si="182"/>
        <v>360</v>
      </c>
      <c r="N198" s="63">
        <f t="shared" si="183"/>
        <v>0.480449141347424</v>
      </c>
      <c r="O198" s="62">
        <v>0.6</v>
      </c>
      <c r="P198" s="64">
        <v>100</v>
      </c>
      <c r="Q198" s="65">
        <f t="shared" si="190"/>
        <v>8.8375165125495384E-2</v>
      </c>
      <c r="R198" s="65">
        <f t="shared" si="191"/>
        <v>0.78065989431968297</v>
      </c>
      <c r="S198" s="64">
        <f t="shared" si="192"/>
        <v>28494.086142668428</v>
      </c>
      <c r="T198" s="66">
        <f t="shared" si="193"/>
        <v>19945.860299867898</v>
      </c>
      <c r="U198" s="61">
        <f t="shared" si="194"/>
        <v>111</v>
      </c>
      <c r="V198" s="64">
        <f t="shared" si="195"/>
        <v>946.25</v>
      </c>
      <c r="W198" s="64">
        <f t="shared" si="196"/>
        <v>16.375</v>
      </c>
      <c r="X198">
        <f t="shared" si="197"/>
        <v>-597.83295425827646</v>
      </c>
      <c r="Y198" s="64">
        <f t="shared" si="198"/>
        <v>516.70421089209003</v>
      </c>
      <c r="Z198" s="64">
        <f t="shared" si="199"/>
        <v>516.70421089209003</v>
      </c>
      <c r="AA198" s="65">
        <f t="shared" si="200"/>
        <v>0.52874949631924972</v>
      </c>
      <c r="AB198" s="65">
        <f t="shared" si="201"/>
        <v>0.4321476486129458</v>
      </c>
      <c r="AC198" s="64">
        <f t="shared" si="202"/>
        <v>81501.766064379888</v>
      </c>
      <c r="AD198" s="66">
        <f t="shared" si="203"/>
        <v>57051.23624506592</v>
      </c>
      <c r="AE198" s="64">
        <f t="shared" si="204"/>
        <v>29190</v>
      </c>
      <c r="AF198" s="64">
        <f t="shared" si="205"/>
        <v>27861.23624506592</v>
      </c>
      <c r="AH198" s="67">
        <f t="shared" si="206"/>
        <v>5257.7963914575075</v>
      </c>
      <c r="AI198" s="67">
        <f t="shared" si="207"/>
        <v>-38857.796391457508</v>
      </c>
      <c r="AJ198" s="67">
        <f t="shared" si="208"/>
        <v>-14857.796391457508</v>
      </c>
      <c r="AK198" s="68">
        <f t="shared" si="209"/>
        <v>-14857.796391457508</v>
      </c>
      <c r="AL198" s="68">
        <f t="shared" si="210"/>
        <v>-20857.796391457508</v>
      </c>
      <c r="AM198" s="69">
        <f t="shared" si="211"/>
        <v>-10996.560146391588</v>
      </c>
      <c r="AN198" s="69">
        <f t="shared" si="212"/>
        <v>13003.439853608412</v>
      </c>
      <c r="AO198" s="69">
        <f t="shared" si="213"/>
        <v>13003.439853608412</v>
      </c>
      <c r="AP198" s="69">
        <f t="shared" si="214"/>
        <v>7003.4398536084118</v>
      </c>
      <c r="AR198" s="23">
        <f t="shared" si="215"/>
        <v>39</v>
      </c>
      <c r="AS198" s="23" t="str">
        <f t="shared" si="216"/>
        <v>W54</v>
      </c>
      <c r="AT198" s="69">
        <f t="shared" ref="AT198:AT247" si="233">AD198+AI198</f>
        <v>18193.439853608412</v>
      </c>
      <c r="AU198" s="69">
        <f t="shared" si="217"/>
        <v>7003.4398536084118</v>
      </c>
      <c r="AV198" t="s">
        <v>449</v>
      </c>
      <c r="AW198" t="s">
        <v>450</v>
      </c>
      <c r="AX198" s="64">
        <f t="shared" si="218"/>
        <v>-10996.560146391588</v>
      </c>
      <c r="AY198" s="64">
        <f t="shared" si="219"/>
        <v>13003.439853608412</v>
      </c>
      <c r="AZ198" s="64">
        <f t="shared" si="220"/>
        <v>13003.439853608412</v>
      </c>
      <c r="BA198" s="64">
        <f t="shared" si="221"/>
        <v>7003.4398536084118</v>
      </c>
      <c r="BE198" s="23">
        <v>195</v>
      </c>
      <c r="BF198" s="23" t="str">
        <f t="shared" si="222"/>
        <v>W242</v>
      </c>
      <c r="BG198" s="23" t="str">
        <f t="shared" si="223"/>
        <v>Charleston</v>
      </c>
      <c r="BH198" s="23" t="str">
        <f t="shared" si="224"/>
        <v>SC</v>
      </c>
      <c r="BI198" s="69">
        <f t="shared" si="185"/>
        <v>5850000</v>
      </c>
      <c r="BJ198" s="69">
        <f t="shared" si="186"/>
        <v>-10166.383009885903</v>
      </c>
      <c r="BK198" s="69">
        <f t="shared" si="187"/>
        <v>-15518.383009885903</v>
      </c>
      <c r="BL198" s="23" t="str">
        <f t="shared" si="188"/>
        <v>NO</v>
      </c>
      <c r="BM198" s="69">
        <f t="shared" si="225"/>
        <v>911457.72041365504</v>
      </c>
      <c r="BN198" s="69">
        <f t="shared" si="226"/>
        <v>-33518.383009885903</v>
      </c>
      <c r="BO198" s="69">
        <f t="shared" si="227"/>
        <v>-9518.3830098859034</v>
      </c>
      <c r="BP198" s="69">
        <f t="shared" si="228"/>
        <v>-9518.3830098859034</v>
      </c>
      <c r="BQ198" s="69">
        <f t="shared" si="229"/>
        <v>-15518.383009885903</v>
      </c>
      <c r="CI198" s="23" t="str">
        <f t="shared" si="230"/>
        <v>W54</v>
      </c>
      <c r="CJ198" s="23" t="str">
        <f t="shared" si="180"/>
        <v>LT</v>
      </c>
      <c r="CK198" s="69">
        <f>G198</f>
        <v>29190</v>
      </c>
      <c r="CL198" s="69">
        <f t="shared" si="231"/>
        <v>29190</v>
      </c>
      <c r="CM198" s="69">
        <f t="shared" si="232"/>
        <v>29190</v>
      </c>
    </row>
    <row r="199" spans="1:91" x14ac:dyDescent="0.25">
      <c r="A199" t="s">
        <v>354</v>
      </c>
      <c r="B199" t="s">
        <v>352</v>
      </c>
      <c r="C199" t="s">
        <v>116</v>
      </c>
      <c r="D199">
        <v>2</v>
      </c>
      <c r="E199">
        <v>3000</v>
      </c>
      <c r="F199">
        <f t="shared" si="189"/>
        <v>0.97299999999999998</v>
      </c>
      <c r="G199" s="61">
        <f t="shared" si="184"/>
        <v>35028</v>
      </c>
      <c r="H199">
        <v>620</v>
      </c>
      <c r="I199" s="62">
        <v>0.29320000000000002</v>
      </c>
      <c r="J199">
        <v>195</v>
      </c>
      <c r="K199">
        <v>752</v>
      </c>
      <c r="L199">
        <f t="shared" si="181"/>
        <v>557</v>
      </c>
      <c r="M199">
        <f t="shared" si="182"/>
        <v>425</v>
      </c>
      <c r="N199" s="63">
        <f t="shared" si="183"/>
        <v>0.71041292639138243</v>
      </c>
      <c r="O199" s="62">
        <v>0.29320000000000002</v>
      </c>
      <c r="P199" s="64">
        <v>100</v>
      </c>
      <c r="Q199" s="65">
        <f t="shared" si="190"/>
        <v>-3.6445242369838426E-2</v>
      </c>
      <c r="R199" s="65">
        <f t="shared" si="191"/>
        <v>0.8794427648114902</v>
      </c>
      <c r="S199" s="64">
        <f t="shared" si="192"/>
        <v>32099.660915619392</v>
      </c>
      <c r="T199" s="66">
        <f t="shared" si="193"/>
        <v>22469.762640933572</v>
      </c>
      <c r="U199" s="61">
        <f t="shared" si="194"/>
        <v>195</v>
      </c>
      <c r="V199" s="64">
        <f t="shared" si="195"/>
        <v>696.25</v>
      </c>
      <c r="W199" s="64">
        <f t="shared" si="196"/>
        <v>125.375</v>
      </c>
      <c r="X199">
        <f t="shared" si="197"/>
        <v>-439.88501389941877</v>
      </c>
      <c r="Y199" s="64">
        <f t="shared" si="198"/>
        <v>436.85369282284563</v>
      </c>
      <c r="Z199" s="64">
        <f t="shared" si="199"/>
        <v>436.85369282284563</v>
      </c>
      <c r="AA199" s="65">
        <f t="shared" si="200"/>
        <v>0.44736616563424864</v>
      </c>
      <c r="AB199" s="65">
        <f t="shared" si="201"/>
        <v>0.49655441651705567</v>
      </c>
      <c r="AC199" s="64">
        <f t="shared" si="202"/>
        <v>79176.395148183758</v>
      </c>
      <c r="AD199" s="66">
        <f t="shared" si="203"/>
        <v>55423.476603728624</v>
      </c>
      <c r="AE199" s="64">
        <f t="shared" si="204"/>
        <v>35028</v>
      </c>
      <c r="AF199" s="64">
        <f t="shared" si="205"/>
        <v>20395.476603728624</v>
      </c>
      <c r="AH199" s="67">
        <f t="shared" si="206"/>
        <v>6041.4120676241782</v>
      </c>
      <c r="AI199" s="67">
        <f t="shared" si="207"/>
        <v>-39641.41206762418</v>
      </c>
      <c r="AJ199" s="67">
        <f t="shared" si="208"/>
        <v>-15641.412067624178</v>
      </c>
      <c r="AK199" s="68">
        <f t="shared" si="209"/>
        <v>-15641.412067624178</v>
      </c>
      <c r="AL199" s="68">
        <f t="shared" si="210"/>
        <v>-21641.41206762418</v>
      </c>
      <c r="AM199" s="69">
        <f t="shared" si="211"/>
        <v>-19245.935463895556</v>
      </c>
      <c r="AN199" s="69">
        <f t="shared" si="212"/>
        <v>4754.0645361044462</v>
      </c>
      <c r="AO199" s="69">
        <f t="shared" si="213"/>
        <v>4754.0645361044462</v>
      </c>
      <c r="AP199" s="69">
        <f t="shared" si="214"/>
        <v>-1245.9354638955556</v>
      </c>
      <c r="AR199" s="23">
        <f t="shared" si="215"/>
        <v>84</v>
      </c>
      <c r="AS199" s="23" t="str">
        <f t="shared" si="216"/>
        <v>W55</v>
      </c>
      <c r="AT199" s="69">
        <f t="shared" si="233"/>
        <v>15782.064536104444</v>
      </c>
      <c r="AU199" s="69">
        <f t="shared" si="217"/>
        <v>-1245.9354638955556</v>
      </c>
      <c r="AV199" t="s">
        <v>449</v>
      </c>
      <c r="AW199" t="s">
        <v>450</v>
      </c>
      <c r="AX199" s="64">
        <f t="shared" si="218"/>
        <v>-19245.935463895556</v>
      </c>
      <c r="AY199" s="64">
        <f t="shared" si="219"/>
        <v>4754.0645361044462</v>
      </c>
      <c r="AZ199" s="64">
        <f t="shared" si="220"/>
        <v>4754.0645361044462</v>
      </c>
      <c r="BA199" s="64">
        <f t="shared" si="221"/>
        <v>-1245.9354638955556</v>
      </c>
      <c r="BE199" s="23">
        <v>196</v>
      </c>
      <c r="BF199" s="23" t="str">
        <f t="shared" si="222"/>
        <v>W210</v>
      </c>
      <c r="BG199" s="23" t="str">
        <f t="shared" si="223"/>
        <v>Columbus</v>
      </c>
      <c r="BH199" s="23" t="str">
        <f t="shared" si="224"/>
        <v>OH</v>
      </c>
      <c r="BI199" s="69">
        <f t="shared" si="185"/>
        <v>5880000</v>
      </c>
      <c r="BJ199" s="69">
        <f t="shared" si="186"/>
        <v>-18347.592916666665</v>
      </c>
      <c r="BK199" s="69">
        <f t="shared" si="187"/>
        <v>-15526.392916666664</v>
      </c>
      <c r="BL199" s="23" t="str">
        <f t="shared" si="188"/>
        <v>NO</v>
      </c>
      <c r="BM199" s="69">
        <f t="shared" si="225"/>
        <v>893110.1274969884</v>
      </c>
      <c r="BN199" s="69">
        <f t="shared" si="226"/>
        <v>-33526.392916666664</v>
      </c>
      <c r="BO199" s="69">
        <f t="shared" si="227"/>
        <v>-9526.392916666664</v>
      </c>
      <c r="BP199" s="69">
        <f t="shared" si="228"/>
        <v>-9526.392916666664</v>
      </c>
      <c r="BQ199" s="69">
        <f t="shared" si="229"/>
        <v>-15526.392916666664</v>
      </c>
      <c r="CI199" s="23" t="str">
        <f t="shared" si="230"/>
        <v>W55</v>
      </c>
      <c r="CJ199" s="23" t="str">
        <f t="shared" si="180"/>
        <v>LT</v>
      </c>
      <c r="CK199" s="69">
        <f>G199</f>
        <v>35028</v>
      </c>
      <c r="CL199" s="69">
        <f t="shared" si="231"/>
        <v>35028</v>
      </c>
      <c r="CM199" s="69">
        <f t="shared" si="232"/>
        <v>35028</v>
      </c>
    </row>
    <row r="200" spans="1:91" x14ac:dyDescent="0.25">
      <c r="A200" t="s">
        <v>355</v>
      </c>
      <c r="B200" t="s">
        <v>352</v>
      </c>
      <c r="C200" t="s">
        <v>107</v>
      </c>
      <c r="D200">
        <v>1</v>
      </c>
      <c r="E200">
        <v>3000</v>
      </c>
      <c r="F200">
        <f t="shared" si="189"/>
        <v>0.97299999999999998</v>
      </c>
      <c r="G200" s="61">
        <f t="shared" si="184"/>
        <v>35028</v>
      </c>
      <c r="H200">
        <v>235</v>
      </c>
      <c r="I200" s="62">
        <v>0.6411</v>
      </c>
      <c r="J200">
        <v>80</v>
      </c>
      <c r="K200">
        <v>469</v>
      </c>
      <c r="L200">
        <f t="shared" si="181"/>
        <v>389</v>
      </c>
      <c r="M200">
        <f t="shared" si="182"/>
        <v>155</v>
      </c>
      <c r="N200" s="63">
        <f t="shared" si="183"/>
        <v>0.41876606683804629</v>
      </c>
      <c r="O200" s="62">
        <v>0.6411</v>
      </c>
      <c r="P200" s="64">
        <v>100</v>
      </c>
      <c r="Q200" s="65">
        <f t="shared" si="190"/>
        <v>0.14113110539845758</v>
      </c>
      <c r="R200" s="65">
        <f t="shared" si="191"/>
        <v>0.7389088431876607</v>
      </c>
      <c r="S200" s="64">
        <f t="shared" si="192"/>
        <v>26970.172776349616</v>
      </c>
      <c r="T200" s="66">
        <f t="shared" si="193"/>
        <v>18879.12094344473</v>
      </c>
      <c r="U200" s="61">
        <f t="shared" si="194"/>
        <v>80</v>
      </c>
      <c r="V200" s="64">
        <f t="shared" si="195"/>
        <v>486.25</v>
      </c>
      <c r="W200" s="64">
        <f t="shared" si="196"/>
        <v>31.375</v>
      </c>
      <c r="X200">
        <f t="shared" si="197"/>
        <v>-307.20874399797827</v>
      </c>
      <c r="Y200" s="64">
        <f t="shared" si="198"/>
        <v>276.99925764468031</v>
      </c>
      <c r="Z200" s="64">
        <f t="shared" si="199"/>
        <v>276.99925764468031</v>
      </c>
      <c r="AA200" s="65">
        <f t="shared" si="200"/>
        <v>0.50513986148006229</v>
      </c>
      <c r="AB200" s="65">
        <f t="shared" si="201"/>
        <v>0.45083231362467874</v>
      </c>
      <c r="AC200" s="64">
        <f t="shared" si="202"/>
        <v>45581.278911638437</v>
      </c>
      <c r="AD200" s="66">
        <f t="shared" si="203"/>
        <v>31906.895238146903</v>
      </c>
      <c r="AE200" s="64">
        <f t="shared" si="204"/>
        <v>35028</v>
      </c>
      <c r="AF200" s="64">
        <f t="shared" si="205"/>
        <v>-3121.1047618530974</v>
      </c>
      <c r="AH200" s="67">
        <f t="shared" si="206"/>
        <v>5485.1264824335913</v>
      </c>
      <c r="AI200" s="67">
        <f t="shared" si="207"/>
        <v>-39085.126482433589</v>
      </c>
      <c r="AJ200" s="67">
        <f t="shared" si="208"/>
        <v>-15085.126482433592</v>
      </c>
      <c r="AK200" s="68">
        <f t="shared" si="209"/>
        <v>-15085.126482433592</v>
      </c>
      <c r="AL200" s="68">
        <f t="shared" si="210"/>
        <v>-21085.126482433592</v>
      </c>
      <c r="AM200" s="69">
        <f t="shared" si="211"/>
        <v>-42206.231244286682</v>
      </c>
      <c r="AN200" s="69">
        <f t="shared" si="212"/>
        <v>-18206.23124428669</v>
      </c>
      <c r="AO200" s="69">
        <f t="shared" si="213"/>
        <v>-18206.23124428669</v>
      </c>
      <c r="AP200" s="69">
        <f t="shared" si="214"/>
        <v>-24206.23124428669</v>
      </c>
      <c r="AR200" s="23">
        <f t="shared" si="215"/>
        <v>231</v>
      </c>
      <c r="AS200" s="23" t="str">
        <f t="shared" si="216"/>
        <v>W56</v>
      </c>
      <c r="AT200" s="69">
        <f t="shared" si="233"/>
        <v>-7178.231244286686</v>
      </c>
      <c r="AU200" s="69">
        <f t="shared" si="217"/>
        <v>-24206.23124428669</v>
      </c>
      <c r="AV200" t="s">
        <v>449</v>
      </c>
      <c r="AW200" t="s">
        <v>450</v>
      </c>
      <c r="AX200" s="64">
        <f t="shared" si="218"/>
        <v>-42206.231244286682</v>
      </c>
      <c r="AY200" s="64">
        <f t="shared" si="219"/>
        <v>-18206.23124428669</v>
      </c>
      <c r="AZ200" s="64">
        <f t="shared" si="220"/>
        <v>-18206.23124428669</v>
      </c>
      <c r="BA200" s="64">
        <f t="shared" si="221"/>
        <v>-24206.23124428669</v>
      </c>
      <c r="BE200" s="23">
        <v>197</v>
      </c>
      <c r="BF200" s="23" t="str">
        <f t="shared" si="222"/>
        <v>W5</v>
      </c>
      <c r="BG200" s="23" t="str">
        <f t="shared" si="223"/>
        <v>Chapel Hill</v>
      </c>
      <c r="BH200" s="23" t="str">
        <f t="shared" si="224"/>
        <v>NC</v>
      </c>
      <c r="BI200" s="69">
        <f t="shared" si="185"/>
        <v>5910000</v>
      </c>
      <c r="BJ200" s="69">
        <f t="shared" si="186"/>
        <v>-21107.105336666664</v>
      </c>
      <c r="BK200" s="69">
        <f t="shared" si="187"/>
        <v>-15950.705336666664</v>
      </c>
      <c r="BL200" s="23" t="str">
        <f t="shared" si="188"/>
        <v>NO</v>
      </c>
      <c r="BM200" s="69">
        <f t="shared" si="225"/>
        <v>872003.02216032171</v>
      </c>
      <c r="BN200" s="69">
        <f t="shared" si="226"/>
        <v>-33950.705336666666</v>
      </c>
      <c r="BO200" s="69">
        <f t="shared" si="227"/>
        <v>-9950.7053366666642</v>
      </c>
      <c r="BP200" s="69">
        <f t="shared" si="228"/>
        <v>-9950.7053366666642</v>
      </c>
      <c r="BQ200" s="69">
        <f t="shared" si="229"/>
        <v>-15950.705336666664</v>
      </c>
      <c r="CI200" s="23" t="str">
        <f t="shared" si="230"/>
        <v>W56</v>
      </c>
      <c r="CJ200" s="23" t="str">
        <f t="shared" si="180"/>
        <v>LT</v>
      </c>
      <c r="CK200" s="69">
        <f>G200</f>
        <v>35028</v>
      </c>
      <c r="CL200" s="69">
        <f t="shared" si="231"/>
        <v>35028</v>
      </c>
      <c r="CM200" s="69">
        <f t="shared" si="232"/>
        <v>35028</v>
      </c>
    </row>
    <row r="201" spans="1:91" x14ac:dyDescent="0.25">
      <c r="A201" t="s">
        <v>356</v>
      </c>
      <c r="B201" t="s">
        <v>357</v>
      </c>
      <c r="C201" t="s">
        <v>107</v>
      </c>
      <c r="D201">
        <v>2</v>
      </c>
      <c r="E201">
        <v>3900</v>
      </c>
      <c r="F201">
        <f t="shared" si="189"/>
        <v>0.97299999999999998</v>
      </c>
      <c r="G201" s="61">
        <f t="shared" si="184"/>
        <v>45536.4</v>
      </c>
      <c r="H201">
        <v>284</v>
      </c>
      <c r="I201" s="62">
        <v>0.50409999999999999</v>
      </c>
      <c r="J201">
        <v>116</v>
      </c>
      <c r="K201">
        <v>361</v>
      </c>
      <c r="L201">
        <f t="shared" si="181"/>
        <v>245</v>
      </c>
      <c r="M201">
        <f t="shared" si="182"/>
        <v>168</v>
      </c>
      <c r="N201" s="63">
        <f t="shared" si="183"/>
        <v>0.64857142857142858</v>
      </c>
      <c r="O201" s="62">
        <v>0.50409999999999999</v>
      </c>
      <c r="P201" s="64">
        <v>100</v>
      </c>
      <c r="Q201" s="65">
        <f t="shared" si="190"/>
        <v>4.775510204081633E-2</v>
      </c>
      <c r="R201" s="65">
        <f t="shared" si="191"/>
        <v>0.81280661224489803</v>
      </c>
      <c r="S201" s="64">
        <f t="shared" si="192"/>
        <v>29667.441346938776</v>
      </c>
      <c r="T201" s="66">
        <f t="shared" si="193"/>
        <v>20767.208942857142</v>
      </c>
      <c r="U201" s="61">
        <f t="shared" si="194"/>
        <v>116</v>
      </c>
      <c r="V201" s="64">
        <f t="shared" si="195"/>
        <v>306.25</v>
      </c>
      <c r="W201" s="64">
        <f t="shared" si="196"/>
        <v>85.375</v>
      </c>
      <c r="X201">
        <f t="shared" si="197"/>
        <v>-193.4862269396007</v>
      </c>
      <c r="Y201" s="64">
        <f t="shared" si="198"/>
        <v>207.26688463482438</v>
      </c>
      <c r="Z201" s="64">
        <f t="shared" si="199"/>
        <v>207.26688463482438</v>
      </c>
      <c r="AA201" s="65">
        <f t="shared" si="200"/>
        <v>0.39801431717493674</v>
      </c>
      <c r="AB201" s="65">
        <f t="shared" si="201"/>
        <v>0.53561146938775517</v>
      </c>
      <c r="AC201" s="64">
        <f t="shared" si="202"/>
        <v>40520.300031658429</v>
      </c>
      <c r="AD201" s="66">
        <f t="shared" si="203"/>
        <v>28364.2100221609</v>
      </c>
      <c r="AE201" s="64">
        <f t="shared" si="204"/>
        <v>45536.4</v>
      </c>
      <c r="AF201" s="64">
        <f t="shared" si="205"/>
        <v>-17172.189977839102</v>
      </c>
      <c r="AH201" s="67">
        <f t="shared" si="206"/>
        <v>6516.6062108843544</v>
      </c>
      <c r="AI201" s="67">
        <f t="shared" si="207"/>
        <v>-40116.606210884354</v>
      </c>
      <c r="AJ201" s="67">
        <f t="shared" si="208"/>
        <v>-16116.606210884354</v>
      </c>
      <c r="AK201" s="68">
        <f t="shared" si="209"/>
        <v>-16116.606210884354</v>
      </c>
      <c r="AL201" s="68">
        <f t="shared" si="210"/>
        <v>-22116.606210884354</v>
      </c>
      <c r="AM201" s="69">
        <f t="shared" si="211"/>
        <v>-57288.796188723456</v>
      </c>
      <c r="AN201" s="69">
        <f t="shared" si="212"/>
        <v>-33288.796188723456</v>
      </c>
      <c r="AO201" s="69">
        <f t="shared" si="213"/>
        <v>-33288.796188723456</v>
      </c>
      <c r="AP201" s="69">
        <f t="shared" si="214"/>
        <v>-39288.796188723456</v>
      </c>
      <c r="AR201" s="23">
        <f t="shared" si="215"/>
        <v>243</v>
      </c>
      <c r="AS201" s="23" t="str">
        <f t="shared" si="216"/>
        <v>W57</v>
      </c>
      <c r="AT201" s="69">
        <f t="shared" si="233"/>
        <v>-11752.396188723455</v>
      </c>
      <c r="AU201" s="69">
        <f t="shared" si="217"/>
        <v>-39288.796188723456</v>
      </c>
      <c r="AV201" t="s">
        <v>449</v>
      </c>
      <c r="AW201" t="s">
        <v>450</v>
      </c>
      <c r="AX201" s="64">
        <f t="shared" si="218"/>
        <v>-57288.796188723456</v>
      </c>
      <c r="AY201" s="64">
        <f t="shared" si="219"/>
        <v>-33288.796188723456</v>
      </c>
      <c r="AZ201" s="64">
        <f t="shared" si="220"/>
        <v>-33288.796188723456</v>
      </c>
      <c r="BA201" s="64">
        <f t="shared" si="221"/>
        <v>-39288.796188723456</v>
      </c>
      <c r="BE201" s="23">
        <v>198</v>
      </c>
      <c r="BF201" s="23" t="str">
        <f t="shared" si="222"/>
        <v>W213</v>
      </c>
      <c r="BG201" s="23" t="str">
        <f t="shared" si="223"/>
        <v>Columbus</v>
      </c>
      <c r="BH201" s="23" t="str">
        <f t="shared" si="224"/>
        <v>OH</v>
      </c>
      <c r="BI201" s="69">
        <f t="shared" si="185"/>
        <v>5940000</v>
      </c>
      <c r="BJ201" s="69">
        <f t="shared" si="186"/>
        <v>-26494.031490612258</v>
      </c>
      <c r="BK201" s="69">
        <f t="shared" si="187"/>
        <v>-16083.431490612258</v>
      </c>
      <c r="BL201" s="23" t="str">
        <f t="shared" si="188"/>
        <v>NO</v>
      </c>
      <c r="BM201" s="69">
        <f t="shared" si="225"/>
        <v>845508.9906697094</v>
      </c>
      <c r="BN201" s="69">
        <f t="shared" si="226"/>
        <v>-34083.43149061226</v>
      </c>
      <c r="BO201" s="69">
        <f t="shared" si="227"/>
        <v>-10083.431490612258</v>
      </c>
      <c r="BP201" s="69">
        <f t="shared" si="228"/>
        <v>-10083.431490612258</v>
      </c>
      <c r="BQ201" s="69">
        <f t="shared" si="229"/>
        <v>-16083.431490612258</v>
      </c>
      <c r="CI201" s="23" t="str">
        <f t="shared" si="230"/>
        <v>W57</v>
      </c>
      <c r="CJ201" s="23" t="str">
        <f t="shared" si="180"/>
        <v>LT</v>
      </c>
      <c r="CK201" s="69">
        <f>G201</f>
        <v>45536.4</v>
      </c>
      <c r="CL201" s="69">
        <f t="shared" si="231"/>
        <v>45536.4</v>
      </c>
      <c r="CM201" s="69">
        <f t="shared" si="232"/>
        <v>45536.4</v>
      </c>
    </row>
    <row r="202" spans="1:91" x14ac:dyDescent="0.25">
      <c r="A202" t="s">
        <v>358</v>
      </c>
      <c r="B202" t="s">
        <v>357</v>
      </c>
      <c r="C202" t="s">
        <v>116</v>
      </c>
      <c r="D202">
        <v>1</v>
      </c>
      <c r="E202">
        <v>2800</v>
      </c>
      <c r="F202">
        <f t="shared" si="189"/>
        <v>0.97299999999999998</v>
      </c>
      <c r="G202" s="61">
        <f t="shared" si="184"/>
        <v>32692.799999999999</v>
      </c>
      <c r="H202">
        <v>355</v>
      </c>
      <c r="I202" s="62">
        <v>0.4027</v>
      </c>
      <c r="J202">
        <v>102</v>
      </c>
      <c r="K202">
        <v>799</v>
      </c>
      <c r="L202">
        <f t="shared" si="181"/>
        <v>697</v>
      </c>
      <c r="M202">
        <f t="shared" si="182"/>
        <v>253</v>
      </c>
      <c r="N202" s="63">
        <f t="shared" si="183"/>
        <v>0.39038737446197991</v>
      </c>
      <c r="O202" s="62">
        <v>0.4027</v>
      </c>
      <c r="P202" s="64">
        <v>100</v>
      </c>
      <c r="Q202" s="65">
        <f t="shared" si="190"/>
        <v>9.7704447632711633E-2</v>
      </c>
      <c r="R202" s="65">
        <f t="shared" si="191"/>
        <v>0.77327670014347205</v>
      </c>
      <c r="S202" s="64">
        <f t="shared" si="192"/>
        <v>28224.599555236731</v>
      </c>
      <c r="T202" s="66">
        <f t="shared" si="193"/>
        <v>19757.219688665711</v>
      </c>
      <c r="U202" s="61">
        <f t="shared" si="194"/>
        <v>102</v>
      </c>
      <c r="V202" s="64">
        <f t="shared" si="195"/>
        <v>871.25</v>
      </c>
      <c r="W202" s="64">
        <f t="shared" si="196"/>
        <v>14.875</v>
      </c>
      <c r="X202">
        <f t="shared" si="197"/>
        <v>-550.44857215061916</v>
      </c>
      <c r="Y202" s="64">
        <f t="shared" si="198"/>
        <v>475.64905547131667</v>
      </c>
      <c r="Z202" s="64">
        <f t="shared" si="199"/>
        <v>475.64905547131667</v>
      </c>
      <c r="AA202" s="65">
        <f t="shared" si="200"/>
        <v>0.52886548691112389</v>
      </c>
      <c r="AB202" s="65">
        <f t="shared" si="201"/>
        <v>0.4320558536585366</v>
      </c>
      <c r="AC202" s="64">
        <f t="shared" si="202"/>
        <v>75010.039926790763</v>
      </c>
      <c r="AD202" s="66">
        <f t="shared" si="203"/>
        <v>52507.02794875353</v>
      </c>
      <c r="AE202" s="64">
        <f t="shared" si="204"/>
        <v>32692.799999999999</v>
      </c>
      <c r="AF202" s="64">
        <f t="shared" si="205"/>
        <v>19814.227948753531</v>
      </c>
      <c r="AH202" s="67">
        <f t="shared" si="206"/>
        <v>5256.6795528455286</v>
      </c>
      <c r="AI202" s="67">
        <f t="shared" si="207"/>
        <v>-38856.679552845526</v>
      </c>
      <c r="AJ202" s="67">
        <f t="shared" si="208"/>
        <v>-14856.67955284553</v>
      </c>
      <c r="AK202" s="68">
        <f t="shared" si="209"/>
        <v>-14856.67955284553</v>
      </c>
      <c r="AL202" s="68">
        <f t="shared" si="210"/>
        <v>-20856.67955284553</v>
      </c>
      <c r="AM202" s="69">
        <f t="shared" si="211"/>
        <v>-19042.451604091995</v>
      </c>
      <c r="AN202" s="69">
        <f t="shared" si="212"/>
        <v>4957.5483959080011</v>
      </c>
      <c r="AO202" s="69">
        <f t="shared" si="213"/>
        <v>4957.5483959080011</v>
      </c>
      <c r="AP202" s="69">
        <f t="shared" si="214"/>
        <v>-1042.4516040919989</v>
      </c>
      <c r="AR202" s="23">
        <f t="shared" si="215"/>
        <v>83</v>
      </c>
      <c r="AS202" s="23" t="str">
        <f t="shared" si="216"/>
        <v>W58</v>
      </c>
      <c r="AT202" s="69">
        <f t="shared" si="233"/>
        <v>13650.348395908004</v>
      </c>
      <c r="AU202" s="69">
        <f t="shared" si="217"/>
        <v>-1042.4516040919989</v>
      </c>
      <c r="AV202" t="s">
        <v>449</v>
      </c>
      <c r="AW202" t="s">
        <v>450</v>
      </c>
      <c r="AX202" s="64">
        <f t="shared" si="218"/>
        <v>-19042.451604091995</v>
      </c>
      <c r="AY202" s="64">
        <f t="shared" si="219"/>
        <v>4957.5483959080011</v>
      </c>
      <c r="AZ202" s="64">
        <f t="shared" si="220"/>
        <v>4957.5483959080011</v>
      </c>
      <c r="BA202" s="64">
        <f t="shared" si="221"/>
        <v>-1042.4516040919989</v>
      </c>
      <c r="BE202" s="23">
        <v>199</v>
      </c>
      <c r="BF202" s="23" t="str">
        <f t="shared" si="222"/>
        <v>W205</v>
      </c>
      <c r="BG202" s="23" t="str">
        <f t="shared" si="223"/>
        <v>Columbus</v>
      </c>
      <c r="BH202" s="23" t="str">
        <f t="shared" si="224"/>
        <v>OH</v>
      </c>
      <c r="BI202" s="69">
        <f t="shared" si="185"/>
        <v>5970000</v>
      </c>
      <c r="BJ202" s="69">
        <f t="shared" si="186"/>
        <v>-25443.481996666666</v>
      </c>
      <c r="BK202" s="69">
        <f t="shared" si="187"/>
        <v>-16200.481996666666</v>
      </c>
      <c r="BL202" s="23" t="str">
        <f t="shared" si="188"/>
        <v>NO</v>
      </c>
      <c r="BM202" s="69">
        <f t="shared" si="225"/>
        <v>820065.50867304276</v>
      </c>
      <c r="BN202" s="69">
        <f t="shared" si="226"/>
        <v>-34200.481996666669</v>
      </c>
      <c r="BO202" s="69">
        <f t="shared" si="227"/>
        <v>-10200.481996666666</v>
      </c>
      <c r="BP202" s="69">
        <f t="shared" si="228"/>
        <v>-10200.481996666666</v>
      </c>
      <c r="BQ202" s="69">
        <f t="shared" si="229"/>
        <v>-16200.481996666666</v>
      </c>
      <c r="CI202" s="23" t="str">
        <f t="shared" si="230"/>
        <v>W58</v>
      </c>
      <c r="CJ202" s="23" t="str">
        <f t="shared" si="180"/>
        <v>LT</v>
      </c>
      <c r="CK202" s="69">
        <f>G202</f>
        <v>32692.799999999999</v>
      </c>
      <c r="CL202" s="69">
        <f t="shared" si="231"/>
        <v>32692.799999999999</v>
      </c>
      <c r="CM202" s="69">
        <f t="shared" si="232"/>
        <v>32692.799999999999</v>
      </c>
    </row>
    <row r="203" spans="1:91" x14ac:dyDescent="0.25">
      <c r="A203" t="s">
        <v>359</v>
      </c>
      <c r="B203" t="s">
        <v>357</v>
      </c>
      <c r="C203" t="s">
        <v>116</v>
      </c>
      <c r="D203">
        <v>2</v>
      </c>
      <c r="E203">
        <v>3500</v>
      </c>
      <c r="F203">
        <f t="shared" si="189"/>
        <v>0.97299999999999998</v>
      </c>
      <c r="G203" s="61">
        <f t="shared" si="184"/>
        <v>40866</v>
      </c>
      <c r="H203">
        <v>436</v>
      </c>
      <c r="I203" s="62">
        <v>0.50680000000000003</v>
      </c>
      <c r="J203">
        <v>188</v>
      </c>
      <c r="K203">
        <v>724</v>
      </c>
      <c r="L203">
        <f t="shared" si="181"/>
        <v>536</v>
      </c>
      <c r="M203">
        <f t="shared" si="182"/>
        <v>248</v>
      </c>
      <c r="N203" s="63">
        <f t="shared" si="183"/>
        <v>0.47014925373134331</v>
      </c>
      <c r="O203" s="62">
        <v>0.50680000000000003</v>
      </c>
      <c r="P203" s="64">
        <v>100</v>
      </c>
      <c r="Q203" s="65">
        <f t="shared" si="190"/>
        <v>-3.1343283582089571E-2</v>
      </c>
      <c r="R203" s="65">
        <f t="shared" si="191"/>
        <v>0.87540507462686568</v>
      </c>
      <c r="S203" s="64">
        <f t="shared" si="192"/>
        <v>31952.285223880597</v>
      </c>
      <c r="T203" s="66">
        <f t="shared" si="193"/>
        <v>22366.599656716418</v>
      </c>
      <c r="U203" s="61">
        <f t="shared" si="194"/>
        <v>188</v>
      </c>
      <c r="V203" s="64">
        <f t="shared" si="195"/>
        <v>670</v>
      </c>
      <c r="W203" s="64">
        <f t="shared" si="196"/>
        <v>121</v>
      </c>
      <c r="X203">
        <f t="shared" si="197"/>
        <v>-423.30048016173868</v>
      </c>
      <c r="Y203" s="64">
        <f t="shared" si="198"/>
        <v>420.55938842557492</v>
      </c>
      <c r="Z203" s="64">
        <f t="shared" si="199"/>
        <v>420.55938842557492</v>
      </c>
      <c r="AA203" s="65">
        <f t="shared" si="200"/>
        <v>0.44710356481429092</v>
      </c>
      <c r="AB203" s="65">
        <f t="shared" si="201"/>
        <v>0.4967622388059702</v>
      </c>
      <c r="AC203" s="64">
        <f t="shared" si="202"/>
        <v>76255.078520982745</v>
      </c>
      <c r="AD203" s="66">
        <f t="shared" si="203"/>
        <v>53378.554964687915</v>
      </c>
      <c r="AE203" s="64">
        <f t="shared" si="204"/>
        <v>40866</v>
      </c>
      <c r="AF203" s="64">
        <f t="shared" si="205"/>
        <v>12512.554964687915</v>
      </c>
      <c r="AH203" s="67">
        <f t="shared" si="206"/>
        <v>6043.9405721393041</v>
      </c>
      <c r="AI203" s="67">
        <f t="shared" si="207"/>
        <v>-39643.940572139305</v>
      </c>
      <c r="AJ203" s="67">
        <f t="shared" si="208"/>
        <v>-15643.940572139305</v>
      </c>
      <c r="AK203" s="68">
        <f t="shared" si="209"/>
        <v>-15643.940572139305</v>
      </c>
      <c r="AL203" s="68">
        <f t="shared" si="210"/>
        <v>-21643.940572139305</v>
      </c>
      <c r="AM203" s="69">
        <f t="shared" si="211"/>
        <v>-27131.38560745139</v>
      </c>
      <c r="AN203" s="69">
        <f t="shared" si="212"/>
        <v>-3131.3856074513897</v>
      </c>
      <c r="AO203" s="69">
        <f t="shared" si="213"/>
        <v>-3131.3856074513897</v>
      </c>
      <c r="AP203" s="69">
        <f t="shared" si="214"/>
        <v>-9131.3856074513897</v>
      </c>
      <c r="AR203" s="23">
        <f t="shared" si="215"/>
        <v>142</v>
      </c>
      <c r="AS203" s="23" t="str">
        <f t="shared" si="216"/>
        <v>W59</v>
      </c>
      <c r="AT203" s="69">
        <f t="shared" si="233"/>
        <v>13734.61439254861</v>
      </c>
      <c r="AU203" s="69">
        <f t="shared" si="217"/>
        <v>-9131.3856074513897</v>
      </c>
      <c r="AV203" t="s">
        <v>449</v>
      </c>
      <c r="AW203" t="s">
        <v>450</v>
      </c>
      <c r="AX203" s="64">
        <f t="shared" si="218"/>
        <v>-27131.38560745139</v>
      </c>
      <c r="AY203" s="64">
        <f t="shared" si="219"/>
        <v>-3131.3856074513897</v>
      </c>
      <c r="AZ203" s="64">
        <f t="shared" si="220"/>
        <v>-3131.3856074513897</v>
      </c>
      <c r="BA203" s="64">
        <f t="shared" si="221"/>
        <v>-9131.3856074513897</v>
      </c>
      <c r="BE203" s="23">
        <v>200</v>
      </c>
      <c r="BF203" s="23" t="str">
        <f t="shared" si="222"/>
        <v>W221</v>
      </c>
      <c r="BG203" s="23" t="str">
        <f t="shared" si="223"/>
        <v>Richmond</v>
      </c>
      <c r="BH203" s="23" t="str">
        <f t="shared" si="224"/>
        <v>VA</v>
      </c>
      <c r="BI203" s="69">
        <f t="shared" si="185"/>
        <v>6000000</v>
      </c>
      <c r="BJ203" s="69">
        <f t="shared" si="186"/>
        <v>-21311.765570848511</v>
      </c>
      <c r="BK203" s="69">
        <f t="shared" si="187"/>
        <v>-16213.74557084851</v>
      </c>
      <c r="BL203" s="23" t="str">
        <f t="shared" si="188"/>
        <v>NO</v>
      </c>
      <c r="BM203" s="69">
        <f t="shared" si="225"/>
        <v>798753.74310219428</v>
      </c>
      <c r="BN203" s="69">
        <f t="shared" si="226"/>
        <v>-34213.745570848507</v>
      </c>
      <c r="BO203" s="69">
        <f t="shared" si="227"/>
        <v>-10213.74557084851</v>
      </c>
      <c r="BP203" s="69">
        <f t="shared" si="228"/>
        <v>-10213.74557084851</v>
      </c>
      <c r="BQ203" s="69">
        <f t="shared" si="229"/>
        <v>-16213.74557084851</v>
      </c>
      <c r="CI203" s="23" t="str">
        <f t="shared" si="230"/>
        <v>W59</v>
      </c>
      <c r="CJ203" s="23" t="str">
        <f t="shared" si="180"/>
        <v>LT</v>
      </c>
      <c r="CK203" s="69">
        <f>G203</f>
        <v>40866</v>
      </c>
      <c r="CL203" s="69">
        <f t="shared" si="231"/>
        <v>40866</v>
      </c>
      <c r="CM203" s="69">
        <f t="shared" si="232"/>
        <v>40866</v>
      </c>
    </row>
    <row r="204" spans="1:91" x14ac:dyDescent="0.25">
      <c r="A204" t="s">
        <v>360</v>
      </c>
      <c r="B204" t="s">
        <v>347</v>
      </c>
      <c r="C204" t="s">
        <v>116</v>
      </c>
      <c r="D204">
        <v>1</v>
      </c>
      <c r="E204">
        <v>900</v>
      </c>
      <c r="F204">
        <f t="shared" si="189"/>
        <v>0.97299999999999998</v>
      </c>
      <c r="G204" s="61">
        <f t="shared" si="184"/>
        <v>10508.4</v>
      </c>
      <c r="H204">
        <v>141</v>
      </c>
      <c r="I204" s="62">
        <v>0.54790000000000005</v>
      </c>
      <c r="J204">
        <v>116</v>
      </c>
      <c r="K204">
        <v>296</v>
      </c>
      <c r="L204">
        <f t="shared" si="181"/>
        <v>180</v>
      </c>
      <c r="M204">
        <f t="shared" si="182"/>
        <v>25</v>
      </c>
      <c r="N204" s="63">
        <f t="shared" si="183"/>
        <v>0.21111111111111111</v>
      </c>
      <c r="O204" s="62">
        <v>0.54790000000000005</v>
      </c>
      <c r="P204" s="64">
        <v>100</v>
      </c>
      <c r="Q204" s="65">
        <f t="shared" si="190"/>
        <v>2.8888888888888895E-2</v>
      </c>
      <c r="R204" s="65">
        <f t="shared" si="191"/>
        <v>0.82773733333333332</v>
      </c>
      <c r="S204" s="64">
        <f t="shared" si="192"/>
        <v>30212.412666666667</v>
      </c>
      <c r="T204" s="66">
        <f t="shared" si="193"/>
        <v>21148.688866666667</v>
      </c>
      <c r="U204" s="61">
        <f t="shared" si="194"/>
        <v>116</v>
      </c>
      <c r="V204" s="64">
        <f t="shared" si="195"/>
        <v>225</v>
      </c>
      <c r="W204" s="64">
        <f t="shared" si="196"/>
        <v>93.5</v>
      </c>
      <c r="X204">
        <f t="shared" si="197"/>
        <v>-142.15314632297196</v>
      </c>
      <c r="Y204" s="64">
        <f t="shared" si="198"/>
        <v>167.66546626231997</v>
      </c>
      <c r="Z204" s="64">
        <f t="shared" si="199"/>
        <v>167.66546626231997</v>
      </c>
      <c r="AA204" s="65">
        <f t="shared" si="200"/>
        <v>0.32962429449919983</v>
      </c>
      <c r="AB204" s="65">
        <f t="shared" si="201"/>
        <v>0.58973533333333328</v>
      </c>
      <c r="AC204" s="64">
        <f t="shared" si="202"/>
        <v>36090.561116664772</v>
      </c>
      <c r="AD204" s="66">
        <f t="shared" si="203"/>
        <v>25263.392781665338</v>
      </c>
      <c r="AE204" s="64">
        <f t="shared" si="204"/>
        <v>10508.4</v>
      </c>
      <c r="AF204" s="64">
        <f t="shared" si="205"/>
        <v>14754.992781665338</v>
      </c>
      <c r="AH204" s="67">
        <f t="shared" si="206"/>
        <v>7175.1132222222222</v>
      </c>
      <c r="AI204" s="67">
        <f t="shared" si="207"/>
        <v>-40775.113222222222</v>
      </c>
      <c r="AJ204" s="67">
        <f t="shared" si="208"/>
        <v>-16775.113222222222</v>
      </c>
      <c r="AK204" s="68">
        <f t="shared" si="209"/>
        <v>-16775.113222222222</v>
      </c>
      <c r="AL204" s="68">
        <f t="shared" si="210"/>
        <v>-22775.113222222222</v>
      </c>
      <c r="AM204" s="69">
        <f t="shared" si="211"/>
        <v>-26020.120440556886</v>
      </c>
      <c r="AN204" s="69">
        <f t="shared" si="212"/>
        <v>-2020.1204405568842</v>
      </c>
      <c r="AO204" s="69">
        <f t="shared" si="213"/>
        <v>-2020.1204405568842</v>
      </c>
      <c r="AP204" s="69">
        <f t="shared" si="214"/>
        <v>-8020.1204405568842</v>
      </c>
      <c r="AR204" s="23">
        <f t="shared" si="215"/>
        <v>135</v>
      </c>
      <c r="AS204" s="23" t="str">
        <f t="shared" si="216"/>
        <v>W6</v>
      </c>
      <c r="AT204" s="69">
        <f t="shared" si="233"/>
        <v>-15511.720440556885</v>
      </c>
      <c r="AU204" s="69">
        <f t="shared" si="217"/>
        <v>-8020.1204405568842</v>
      </c>
      <c r="AV204" t="s">
        <v>426</v>
      </c>
      <c r="AW204" t="s">
        <v>427</v>
      </c>
      <c r="AX204" s="64">
        <f t="shared" si="218"/>
        <v>-26020.120440556886</v>
      </c>
      <c r="AY204" s="64">
        <f t="shared" si="219"/>
        <v>-2020.1204405568842</v>
      </c>
      <c r="AZ204" s="64">
        <f t="shared" si="220"/>
        <v>-2020.1204405568842</v>
      </c>
      <c r="BA204" s="64">
        <f t="shared" si="221"/>
        <v>-8020.1204405568842</v>
      </c>
      <c r="BE204" s="23">
        <v>201</v>
      </c>
      <c r="BF204" s="23" t="str">
        <f t="shared" si="222"/>
        <v>W141</v>
      </c>
      <c r="BG204" s="23" t="str">
        <f t="shared" si="223"/>
        <v>Denver</v>
      </c>
      <c r="BH204" s="23" t="str">
        <f t="shared" si="224"/>
        <v>CO</v>
      </c>
      <c r="BI204" s="69">
        <f t="shared" si="185"/>
        <v>6030000</v>
      </c>
      <c r="BJ204" s="69">
        <f t="shared" si="186"/>
        <v>-21441.225293574033</v>
      </c>
      <c r="BK204" s="69">
        <f t="shared" si="187"/>
        <v>-16284.825293574037</v>
      </c>
      <c r="BL204" s="23" t="str">
        <f t="shared" si="188"/>
        <v>NO</v>
      </c>
      <c r="BM204" s="69">
        <f t="shared" si="225"/>
        <v>777312.51780862024</v>
      </c>
      <c r="BN204" s="69">
        <f t="shared" si="226"/>
        <v>-34284.825293574031</v>
      </c>
      <c r="BO204" s="69">
        <f t="shared" si="227"/>
        <v>-10284.825293574037</v>
      </c>
      <c r="BP204" s="69">
        <f t="shared" si="228"/>
        <v>-10284.825293574037</v>
      </c>
      <c r="BQ204" s="69">
        <f t="shared" si="229"/>
        <v>-16284.825293574037</v>
      </c>
      <c r="CI204" s="23" t="str">
        <f t="shared" si="230"/>
        <v>W6</v>
      </c>
      <c r="CJ204" s="23" t="str">
        <f t="shared" si="180"/>
        <v>LT</v>
      </c>
      <c r="CK204" s="69">
        <f>G204</f>
        <v>10508.4</v>
      </c>
      <c r="CL204" s="69">
        <f t="shared" si="231"/>
        <v>10508.4</v>
      </c>
      <c r="CM204" s="69">
        <f t="shared" si="232"/>
        <v>10508.4</v>
      </c>
    </row>
    <row r="205" spans="1:91" x14ac:dyDescent="0.25">
      <c r="A205" t="s">
        <v>361</v>
      </c>
      <c r="B205" t="s">
        <v>357</v>
      </c>
      <c r="C205" t="s">
        <v>107</v>
      </c>
      <c r="D205">
        <v>1</v>
      </c>
      <c r="E205">
        <v>2600</v>
      </c>
      <c r="F205">
        <f t="shared" si="189"/>
        <v>0.97299999999999998</v>
      </c>
      <c r="G205" s="61">
        <f t="shared" si="184"/>
        <v>30357.599999999999</v>
      </c>
      <c r="H205">
        <v>250</v>
      </c>
      <c r="I205" s="62">
        <v>0.36990000000000001</v>
      </c>
      <c r="J205">
        <v>69</v>
      </c>
      <c r="K205">
        <v>406</v>
      </c>
      <c r="L205">
        <f t="shared" si="181"/>
        <v>337</v>
      </c>
      <c r="M205">
        <f t="shared" si="182"/>
        <v>181</v>
      </c>
      <c r="N205" s="63">
        <f t="shared" si="183"/>
        <v>0.52967359050445106</v>
      </c>
      <c r="O205" s="62">
        <v>0.36990000000000001</v>
      </c>
      <c r="P205" s="64">
        <v>100</v>
      </c>
      <c r="Q205" s="65">
        <f t="shared" si="190"/>
        <v>0.17359050445103857</v>
      </c>
      <c r="R205" s="65">
        <f t="shared" si="191"/>
        <v>0.7132204747774481</v>
      </c>
      <c r="S205" s="64">
        <f t="shared" si="192"/>
        <v>26032.547329376855</v>
      </c>
      <c r="T205" s="66">
        <f t="shared" si="193"/>
        <v>18222.783130563799</v>
      </c>
      <c r="U205" s="61">
        <f t="shared" si="194"/>
        <v>69</v>
      </c>
      <c r="V205" s="64">
        <f t="shared" si="195"/>
        <v>421.25</v>
      </c>
      <c r="W205" s="64">
        <f t="shared" si="196"/>
        <v>26.875</v>
      </c>
      <c r="X205">
        <f t="shared" si="197"/>
        <v>-266.14227950467529</v>
      </c>
      <c r="Y205" s="64">
        <f t="shared" si="198"/>
        <v>239.81812294667682</v>
      </c>
      <c r="Z205" s="64">
        <f t="shared" si="199"/>
        <v>239.81812294667682</v>
      </c>
      <c r="AA205" s="65">
        <f t="shared" si="200"/>
        <v>0.50550296248469273</v>
      </c>
      <c r="AB205" s="65">
        <f t="shared" si="201"/>
        <v>0.45054495548961421</v>
      </c>
      <c r="AC205" s="64">
        <f t="shared" si="202"/>
        <v>39437.828617943873</v>
      </c>
      <c r="AD205" s="66">
        <f t="shared" si="203"/>
        <v>27606.48003256071</v>
      </c>
      <c r="AE205" s="64">
        <f t="shared" si="204"/>
        <v>30357.599999999999</v>
      </c>
      <c r="AF205" s="64">
        <f t="shared" si="205"/>
        <v>-2751.1199674392883</v>
      </c>
      <c r="AH205" s="67">
        <f t="shared" si="206"/>
        <v>5481.6302917903067</v>
      </c>
      <c r="AI205" s="67">
        <f t="shared" si="207"/>
        <v>-39081.630291790309</v>
      </c>
      <c r="AJ205" s="67">
        <f t="shared" si="208"/>
        <v>-15081.630291790307</v>
      </c>
      <c r="AK205" s="68">
        <f t="shared" si="209"/>
        <v>-15081.630291790307</v>
      </c>
      <c r="AL205" s="68">
        <f t="shared" si="210"/>
        <v>-21081.630291790309</v>
      </c>
      <c r="AM205" s="69">
        <f t="shared" si="211"/>
        <v>-41832.750259229593</v>
      </c>
      <c r="AN205" s="69">
        <f t="shared" si="212"/>
        <v>-17832.750259229593</v>
      </c>
      <c r="AO205" s="69">
        <f t="shared" si="213"/>
        <v>-17832.750259229593</v>
      </c>
      <c r="AP205" s="69">
        <f t="shared" si="214"/>
        <v>-23832.750259229597</v>
      </c>
      <c r="AR205" s="23">
        <f t="shared" si="215"/>
        <v>230</v>
      </c>
      <c r="AS205" s="23" t="str">
        <f t="shared" si="216"/>
        <v>W60</v>
      </c>
      <c r="AT205" s="69">
        <f t="shared" si="233"/>
        <v>-11475.150259229598</v>
      </c>
      <c r="AU205" s="69">
        <f t="shared" si="217"/>
        <v>-23832.750259229597</v>
      </c>
      <c r="AV205" t="s">
        <v>449</v>
      </c>
      <c r="AW205" t="s">
        <v>450</v>
      </c>
      <c r="AX205" s="64">
        <f t="shared" si="218"/>
        <v>-41832.750259229593</v>
      </c>
      <c r="AY205" s="64">
        <f t="shared" si="219"/>
        <v>-17832.750259229593</v>
      </c>
      <c r="AZ205" s="64">
        <f t="shared" si="220"/>
        <v>-17832.750259229593</v>
      </c>
      <c r="BA205" s="64">
        <f t="shared" si="221"/>
        <v>-23832.750259229597</v>
      </c>
      <c r="BE205" s="23">
        <v>202</v>
      </c>
      <c r="BF205" s="23" t="str">
        <f t="shared" si="222"/>
        <v>W69</v>
      </c>
      <c r="BG205" s="23" t="str">
        <f t="shared" si="223"/>
        <v>Palo Alto</v>
      </c>
      <c r="BH205" s="23" t="str">
        <f t="shared" si="224"/>
        <v>CA</v>
      </c>
      <c r="BI205" s="69">
        <f t="shared" si="185"/>
        <v>6060000</v>
      </c>
      <c r="BJ205" s="69">
        <f t="shared" si="186"/>
        <v>-2972.0271144998915</v>
      </c>
      <c r="BK205" s="69">
        <f t="shared" si="187"/>
        <v>-16497.227114499892</v>
      </c>
      <c r="BL205" s="23" t="str">
        <f t="shared" si="188"/>
        <v>NO</v>
      </c>
      <c r="BM205" s="69">
        <f t="shared" si="225"/>
        <v>774340.49069412029</v>
      </c>
      <c r="BN205" s="69">
        <f t="shared" si="226"/>
        <v>-34497.227114499896</v>
      </c>
      <c r="BO205" s="69">
        <f t="shared" si="227"/>
        <v>-10497.227114499892</v>
      </c>
      <c r="BP205" s="69">
        <f t="shared" si="228"/>
        <v>-10497.227114499892</v>
      </c>
      <c r="BQ205" s="69">
        <f t="shared" si="229"/>
        <v>-16497.227114499892</v>
      </c>
      <c r="CI205" s="23" t="str">
        <f t="shared" si="230"/>
        <v>W60</v>
      </c>
      <c r="CJ205" s="23" t="str">
        <f t="shared" si="180"/>
        <v>LT</v>
      </c>
      <c r="CK205" s="69">
        <f>G205</f>
        <v>30357.599999999999</v>
      </c>
      <c r="CL205" s="69">
        <f t="shared" si="231"/>
        <v>30357.599999999999</v>
      </c>
      <c r="CM205" s="69">
        <f t="shared" si="232"/>
        <v>30357.599999999999</v>
      </c>
    </row>
    <row r="206" spans="1:91" x14ac:dyDescent="0.25">
      <c r="A206" t="s">
        <v>362</v>
      </c>
      <c r="B206" t="s">
        <v>363</v>
      </c>
      <c r="C206" t="s">
        <v>107</v>
      </c>
      <c r="D206">
        <v>2</v>
      </c>
      <c r="E206">
        <v>2695</v>
      </c>
      <c r="F206">
        <f t="shared" si="189"/>
        <v>0.97299999999999998</v>
      </c>
      <c r="G206" s="61">
        <f t="shared" si="184"/>
        <v>31466.82</v>
      </c>
      <c r="H206">
        <v>443</v>
      </c>
      <c r="I206" s="62">
        <v>0.2356</v>
      </c>
      <c r="J206">
        <v>265</v>
      </c>
      <c r="K206">
        <v>534</v>
      </c>
      <c r="L206">
        <f t="shared" si="181"/>
        <v>269</v>
      </c>
      <c r="M206">
        <f t="shared" si="182"/>
        <v>178</v>
      </c>
      <c r="N206" s="63">
        <f t="shared" si="183"/>
        <v>0.6293680297397769</v>
      </c>
      <c r="O206" s="62">
        <v>0.2356</v>
      </c>
      <c r="P206" s="64">
        <v>100</v>
      </c>
      <c r="Q206" s="65">
        <f t="shared" si="190"/>
        <v>-0.39070631970260228</v>
      </c>
      <c r="R206" s="65">
        <f t="shared" si="191"/>
        <v>1.1598049814126394</v>
      </c>
      <c r="S206" s="64">
        <f t="shared" si="192"/>
        <v>42332.881821561343</v>
      </c>
      <c r="T206" s="66">
        <f t="shared" si="193"/>
        <v>29633.017275092938</v>
      </c>
      <c r="U206" s="61">
        <f t="shared" si="194"/>
        <v>265</v>
      </c>
      <c r="V206" s="64">
        <f t="shared" si="195"/>
        <v>336.25</v>
      </c>
      <c r="W206" s="64">
        <f t="shared" si="196"/>
        <v>231.375</v>
      </c>
      <c r="X206">
        <f t="shared" si="197"/>
        <v>-212.43997978266364</v>
      </c>
      <c r="Y206" s="64">
        <f t="shared" si="198"/>
        <v>296.38894680313371</v>
      </c>
      <c r="Z206" s="64">
        <f t="shared" si="199"/>
        <v>296.38894680313371</v>
      </c>
      <c r="AA206" s="65">
        <f t="shared" si="200"/>
        <v>0.19335002766731213</v>
      </c>
      <c r="AB206" s="65">
        <f t="shared" si="201"/>
        <v>0.69758278810408925</v>
      </c>
      <c r="AC206" s="64">
        <f t="shared" si="202"/>
        <v>75465.877174070076</v>
      </c>
      <c r="AD206" s="66">
        <f t="shared" si="203"/>
        <v>52826.114021849047</v>
      </c>
      <c r="AE206" s="64">
        <f t="shared" si="204"/>
        <v>31466.82</v>
      </c>
      <c r="AF206" s="64">
        <f t="shared" si="205"/>
        <v>21359.294021849048</v>
      </c>
      <c r="AH206" s="67">
        <f t="shared" si="206"/>
        <v>8487.2572552664187</v>
      </c>
      <c r="AI206" s="67">
        <f t="shared" si="207"/>
        <v>-42087.257255266421</v>
      </c>
      <c r="AJ206" s="67">
        <f t="shared" si="208"/>
        <v>-18087.257255266421</v>
      </c>
      <c r="AK206" s="68">
        <f t="shared" si="209"/>
        <v>-18087.257255266421</v>
      </c>
      <c r="AL206" s="68">
        <f t="shared" si="210"/>
        <v>-24087.257255266421</v>
      </c>
      <c r="AM206" s="69">
        <f t="shared" si="211"/>
        <v>-20727.963233417373</v>
      </c>
      <c r="AN206" s="69">
        <f t="shared" si="212"/>
        <v>3272.036766582627</v>
      </c>
      <c r="AO206" s="69">
        <f t="shared" si="213"/>
        <v>3272.036766582627</v>
      </c>
      <c r="AP206" s="69">
        <f t="shared" si="214"/>
        <v>-2727.963233417373</v>
      </c>
      <c r="AR206" s="23">
        <f t="shared" si="215"/>
        <v>90</v>
      </c>
      <c r="AS206" s="23" t="str">
        <f t="shared" si="216"/>
        <v>W61</v>
      </c>
      <c r="AT206" s="69">
        <f t="shared" si="233"/>
        <v>10738.856766582627</v>
      </c>
      <c r="AU206" s="69">
        <f t="shared" si="217"/>
        <v>-2727.963233417373</v>
      </c>
      <c r="AV206" t="s">
        <v>451</v>
      </c>
      <c r="AW206" t="s">
        <v>429</v>
      </c>
      <c r="AX206" s="64">
        <f t="shared" si="218"/>
        <v>-20727.963233417373</v>
      </c>
      <c r="AY206" s="64">
        <f t="shared" si="219"/>
        <v>3272.036766582627</v>
      </c>
      <c r="AZ206" s="64">
        <f t="shared" si="220"/>
        <v>3272.036766582627</v>
      </c>
      <c r="BA206" s="64">
        <f t="shared" si="221"/>
        <v>-2727.963233417373</v>
      </c>
      <c r="BE206" s="23">
        <v>203</v>
      </c>
      <c r="BF206" s="23" t="str">
        <f t="shared" si="222"/>
        <v>W4</v>
      </c>
      <c r="BG206" s="23" t="str">
        <f t="shared" si="223"/>
        <v>Chapel Hill</v>
      </c>
      <c r="BH206" s="23" t="str">
        <f t="shared" si="224"/>
        <v>NC</v>
      </c>
      <c r="BI206" s="69">
        <f t="shared" si="185"/>
        <v>6090000</v>
      </c>
      <c r="BJ206" s="69">
        <f t="shared" si="186"/>
        <v>-25634.306260047291</v>
      </c>
      <c r="BK206" s="69">
        <f t="shared" si="187"/>
        <v>-16975.106260047287</v>
      </c>
      <c r="BL206" s="23" t="str">
        <f t="shared" si="188"/>
        <v>NO</v>
      </c>
      <c r="BM206" s="69">
        <f t="shared" si="225"/>
        <v>748706.18443407305</v>
      </c>
      <c r="BN206" s="69">
        <f t="shared" si="226"/>
        <v>-34975.106260047287</v>
      </c>
      <c r="BO206" s="69">
        <f t="shared" si="227"/>
        <v>-10975.106260047289</v>
      </c>
      <c r="BP206" s="69">
        <f t="shared" si="228"/>
        <v>-10975.106260047289</v>
      </c>
      <c r="BQ206" s="69">
        <f t="shared" si="229"/>
        <v>-16975.106260047287</v>
      </c>
      <c r="CI206" s="23" t="str">
        <f t="shared" si="230"/>
        <v>W61</v>
      </c>
      <c r="CJ206" s="23" t="str">
        <f t="shared" ref="CJ206:CJ247" si="234">_xlfn.IFNA(IF(VLOOKUP(CI206,$BT$4:$BZ$25,7,FALSE)="YES","ST","LT"),"LT")</f>
        <v>LT</v>
      </c>
      <c r="CK206" s="69">
        <f>G206</f>
        <v>31466.82</v>
      </c>
      <c r="CL206" s="69">
        <f t="shared" si="231"/>
        <v>31466.82</v>
      </c>
      <c r="CM206" s="69">
        <f t="shared" si="232"/>
        <v>31466.82</v>
      </c>
    </row>
    <row r="207" spans="1:91" x14ac:dyDescent="0.25">
      <c r="A207" t="s">
        <v>364</v>
      </c>
      <c r="B207" t="s">
        <v>363</v>
      </c>
      <c r="C207" t="s">
        <v>116</v>
      </c>
      <c r="D207">
        <v>1</v>
      </c>
      <c r="E207">
        <v>3000</v>
      </c>
      <c r="F207">
        <f t="shared" si="189"/>
        <v>0.97299999999999998</v>
      </c>
      <c r="G207" s="61">
        <f t="shared" si="184"/>
        <v>35028</v>
      </c>
      <c r="H207">
        <v>343</v>
      </c>
      <c r="I207" s="62">
        <v>0.58079999999999998</v>
      </c>
      <c r="J207">
        <v>158</v>
      </c>
      <c r="K207">
        <v>706</v>
      </c>
      <c r="L207">
        <f t="shared" si="181"/>
        <v>548</v>
      </c>
      <c r="M207">
        <f t="shared" si="182"/>
        <v>185</v>
      </c>
      <c r="N207" s="63">
        <f t="shared" si="183"/>
        <v>0.37007299270072991</v>
      </c>
      <c r="O207" s="62">
        <v>0.58079999999999998</v>
      </c>
      <c r="P207" s="64">
        <v>100</v>
      </c>
      <c r="Q207" s="65">
        <f t="shared" si="190"/>
        <v>1.5328467153284661E-2</v>
      </c>
      <c r="R207" s="65">
        <f t="shared" si="191"/>
        <v>0.83846905109489056</v>
      </c>
      <c r="S207" s="64">
        <f t="shared" si="192"/>
        <v>30604.120364963506</v>
      </c>
      <c r="T207" s="66">
        <f t="shared" si="193"/>
        <v>21422.884255474451</v>
      </c>
      <c r="U207" s="61">
        <f t="shared" si="194"/>
        <v>158</v>
      </c>
      <c r="V207" s="64">
        <f t="shared" si="195"/>
        <v>685</v>
      </c>
      <c r="W207" s="64">
        <f t="shared" si="196"/>
        <v>89.5</v>
      </c>
      <c r="X207">
        <f t="shared" si="197"/>
        <v>-432.77735658327015</v>
      </c>
      <c r="Y207" s="64">
        <f t="shared" si="198"/>
        <v>412.87041950972957</v>
      </c>
      <c r="Z207" s="64">
        <f t="shared" si="199"/>
        <v>412.87041950972957</v>
      </c>
      <c r="AA207" s="65">
        <f t="shared" si="200"/>
        <v>0.47207360512369279</v>
      </c>
      <c r="AB207" s="65">
        <f t="shared" si="201"/>
        <v>0.47700094890510958</v>
      </c>
      <c r="AC207" s="64">
        <f t="shared" si="202"/>
        <v>71882.947386561966</v>
      </c>
      <c r="AD207" s="66">
        <f t="shared" si="203"/>
        <v>50318.06317059337</v>
      </c>
      <c r="AE207" s="64">
        <f t="shared" si="204"/>
        <v>35028</v>
      </c>
      <c r="AF207" s="64">
        <f t="shared" si="205"/>
        <v>15290.06317059337</v>
      </c>
      <c r="AH207" s="67">
        <f t="shared" si="206"/>
        <v>5803.5115450121666</v>
      </c>
      <c r="AI207" s="67">
        <f t="shared" si="207"/>
        <v>-39403.511545012167</v>
      </c>
      <c r="AJ207" s="67">
        <f t="shared" si="208"/>
        <v>-15403.511545012167</v>
      </c>
      <c r="AK207" s="68">
        <f t="shared" si="209"/>
        <v>-15403.511545012167</v>
      </c>
      <c r="AL207" s="68">
        <f t="shared" si="210"/>
        <v>-21403.511545012167</v>
      </c>
      <c r="AM207" s="69">
        <f t="shared" si="211"/>
        <v>-24113.448374418796</v>
      </c>
      <c r="AN207" s="69">
        <f t="shared" si="212"/>
        <v>-113.44837441879645</v>
      </c>
      <c r="AO207" s="69">
        <f t="shared" si="213"/>
        <v>-113.44837441879645</v>
      </c>
      <c r="AP207" s="69">
        <f t="shared" si="214"/>
        <v>-6113.4483744187964</v>
      </c>
      <c r="AR207" s="23">
        <f t="shared" si="215"/>
        <v>117</v>
      </c>
      <c r="AS207" s="23" t="str">
        <f t="shared" si="216"/>
        <v>W62</v>
      </c>
      <c r="AT207" s="69">
        <f t="shared" si="233"/>
        <v>10914.551625581204</v>
      </c>
      <c r="AU207" s="69">
        <f t="shared" si="217"/>
        <v>-6113.4483744187964</v>
      </c>
      <c r="AV207" t="s">
        <v>451</v>
      </c>
      <c r="AW207" t="s">
        <v>429</v>
      </c>
      <c r="AX207" s="64">
        <f t="shared" si="218"/>
        <v>-24113.448374418796</v>
      </c>
      <c r="AY207" s="64">
        <f t="shared" si="219"/>
        <v>-113.44837441879645</v>
      </c>
      <c r="AZ207" s="64">
        <f t="shared" si="220"/>
        <v>-113.44837441879645</v>
      </c>
      <c r="BA207" s="64">
        <f t="shared" si="221"/>
        <v>-6113.4483744187964</v>
      </c>
      <c r="BE207" s="23">
        <v>204</v>
      </c>
      <c r="BF207" s="23" t="str">
        <f t="shared" si="222"/>
        <v>W229</v>
      </c>
      <c r="BG207" s="23" t="str">
        <f t="shared" si="223"/>
        <v>Richmond</v>
      </c>
      <c r="BH207" s="23" t="str">
        <f t="shared" si="224"/>
        <v>VA</v>
      </c>
      <c r="BI207" s="69">
        <f t="shared" si="185"/>
        <v>6120000</v>
      </c>
      <c r="BJ207" s="69">
        <f t="shared" si="186"/>
        <v>-24492.982239280445</v>
      </c>
      <c r="BK207" s="69">
        <f t="shared" si="187"/>
        <v>-17001.382239280443</v>
      </c>
      <c r="BL207" s="23" t="str">
        <f t="shared" si="188"/>
        <v>NO</v>
      </c>
      <c r="BM207" s="69">
        <f t="shared" si="225"/>
        <v>724213.20219479257</v>
      </c>
      <c r="BN207" s="69">
        <f t="shared" si="226"/>
        <v>-35001.382239280443</v>
      </c>
      <c r="BO207" s="69">
        <f t="shared" si="227"/>
        <v>-11001.382239280445</v>
      </c>
      <c r="BP207" s="69">
        <f t="shared" si="228"/>
        <v>-11001.382239280445</v>
      </c>
      <c r="BQ207" s="69">
        <f t="shared" si="229"/>
        <v>-17001.382239280443</v>
      </c>
      <c r="CI207" s="23" t="str">
        <f t="shared" si="230"/>
        <v>W62</v>
      </c>
      <c r="CJ207" s="23" t="str">
        <f t="shared" si="234"/>
        <v>LT</v>
      </c>
      <c r="CK207" s="69">
        <f>G207</f>
        <v>35028</v>
      </c>
      <c r="CL207" s="69">
        <f t="shared" si="231"/>
        <v>35028</v>
      </c>
      <c r="CM207" s="69">
        <f t="shared" si="232"/>
        <v>35028</v>
      </c>
    </row>
    <row r="208" spans="1:91" x14ac:dyDescent="0.25">
      <c r="A208" t="s">
        <v>365</v>
      </c>
      <c r="B208" t="s">
        <v>363</v>
      </c>
      <c r="C208" t="s">
        <v>116</v>
      </c>
      <c r="D208">
        <v>2</v>
      </c>
      <c r="E208">
        <v>4000</v>
      </c>
      <c r="F208">
        <f t="shared" si="189"/>
        <v>0.97299999999999998</v>
      </c>
      <c r="G208" s="61">
        <f t="shared" si="184"/>
        <v>46704</v>
      </c>
      <c r="H208">
        <v>739</v>
      </c>
      <c r="I208" s="62">
        <v>1.9199999999999998E-2</v>
      </c>
      <c r="J208">
        <v>306</v>
      </c>
      <c r="K208">
        <v>781</v>
      </c>
      <c r="L208">
        <f t="shared" si="181"/>
        <v>475</v>
      </c>
      <c r="M208">
        <f t="shared" si="182"/>
        <v>433</v>
      </c>
      <c r="N208" s="63">
        <f t="shared" si="183"/>
        <v>0.82926315789473692</v>
      </c>
      <c r="O208" s="62">
        <v>1.9199999999999998E-2</v>
      </c>
      <c r="P208" s="64">
        <v>100</v>
      </c>
      <c r="Q208" s="65">
        <f t="shared" si="190"/>
        <v>-0.24694736842105267</v>
      </c>
      <c r="R208" s="65">
        <f t="shared" si="191"/>
        <v>1.0460341473684212</v>
      </c>
      <c r="S208" s="64">
        <f t="shared" si="192"/>
        <v>38180.24637894737</v>
      </c>
      <c r="T208" s="66">
        <f t="shared" si="193"/>
        <v>26726.172465263156</v>
      </c>
      <c r="U208" s="61">
        <f t="shared" si="194"/>
        <v>306</v>
      </c>
      <c r="V208" s="64">
        <f t="shared" si="195"/>
        <v>593.75</v>
      </c>
      <c r="W208" s="64">
        <f t="shared" si="196"/>
        <v>246.625</v>
      </c>
      <c r="X208">
        <f t="shared" si="197"/>
        <v>-375.12635835228707</v>
      </c>
      <c r="Y208" s="64">
        <f t="shared" si="198"/>
        <v>442.3949804144554</v>
      </c>
      <c r="Z208" s="64">
        <f t="shared" si="199"/>
        <v>442.3949804144554</v>
      </c>
      <c r="AA208" s="65">
        <f t="shared" si="200"/>
        <v>0.32971786175066176</v>
      </c>
      <c r="AB208" s="65">
        <f t="shared" si="201"/>
        <v>0.58966128421052633</v>
      </c>
      <c r="AC208" s="64">
        <f t="shared" si="202"/>
        <v>95215.065182009625</v>
      </c>
      <c r="AD208" s="66">
        <f t="shared" si="203"/>
        <v>66650.54562740674</v>
      </c>
      <c r="AE208" s="64">
        <f t="shared" si="204"/>
        <v>46704</v>
      </c>
      <c r="AF208" s="64">
        <f t="shared" si="205"/>
        <v>19946.54562740674</v>
      </c>
      <c r="AH208" s="67">
        <f t="shared" si="206"/>
        <v>7174.2122912280702</v>
      </c>
      <c r="AI208" s="67">
        <f t="shared" si="207"/>
        <v>-40774.212291228068</v>
      </c>
      <c r="AJ208" s="67">
        <f t="shared" si="208"/>
        <v>-16774.212291228068</v>
      </c>
      <c r="AK208" s="68">
        <f t="shared" si="209"/>
        <v>-16774.212291228068</v>
      </c>
      <c r="AL208" s="68">
        <f t="shared" si="210"/>
        <v>-22774.212291228068</v>
      </c>
      <c r="AM208" s="69">
        <f t="shared" si="211"/>
        <v>-20827.666663821328</v>
      </c>
      <c r="AN208" s="69">
        <f t="shared" si="212"/>
        <v>3172.3333361786717</v>
      </c>
      <c r="AO208" s="69">
        <f t="shared" si="213"/>
        <v>3172.3333361786717</v>
      </c>
      <c r="AP208" s="69">
        <f t="shared" si="214"/>
        <v>-2827.6666638213283</v>
      </c>
      <c r="AR208" s="23">
        <f t="shared" si="215"/>
        <v>91</v>
      </c>
      <c r="AS208" s="23" t="str">
        <f t="shared" si="216"/>
        <v>W63</v>
      </c>
      <c r="AT208" s="69">
        <f t="shared" si="233"/>
        <v>25876.333336178672</v>
      </c>
      <c r="AU208" s="69">
        <f t="shared" si="217"/>
        <v>-2827.6666638213283</v>
      </c>
      <c r="AV208" t="s">
        <v>451</v>
      </c>
      <c r="AW208" t="s">
        <v>429</v>
      </c>
      <c r="AX208" s="64">
        <f t="shared" si="218"/>
        <v>-20827.666663821328</v>
      </c>
      <c r="AY208" s="64">
        <f t="shared" si="219"/>
        <v>3172.3333361786717</v>
      </c>
      <c r="AZ208" s="64">
        <f t="shared" si="220"/>
        <v>3172.3333361786717</v>
      </c>
      <c r="BA208" s="64">
        <f t="shared" si="221"/>
        <v>-2827.6666638213283</v>
      </c>
      <c r="BE208" s="23">
        <v>205</v>
      </c>
      <c r="BF208" s="23" t="str">
        <f t="shared" si="222"/>
        <v>W16</v>
      </c>
      <c r="BG208" s="23" t="str">
        <f t="shared" si="223"/>
        <v>Chapel Hill</v>
      </c>
      <c r="BH208" s="23" t="str">
        <f t="shared" si="224"/>
        <v>NC</v>
      </c>
      <c r="BI208" s="69">
        <f t="shared" si="185"/>
        <v>6150000</v>
      </c>
      <c r="BJ208" s="69">
        <f t="shared" si="186"/>
        <v>-26293.934237609974</v>
      </c>
      <c r="BK208" s="69">
        <f t="shared" si="187"/>
        <v>-17050.934237609974</v>
      </c>
      <c r="BL208" s="23" t="str">
        <f t="shared" si="188"/>
        <v>NO</v>
      </c>
      <c r="BM208" s="69">
        <f t="shared" si="225"/>
        <v>697919.2679571826</v>
      </c>
      <c r="BN208" s="69">
        <f t="shared" si="226"/>
        <v>-35050.934237609974</v>
      </c>
      <c r="BO208" s="69">
        <f t="shared" si="227"/>
        <v>-11050.934237609972</v>
      </c>
      <c r="BP208" s="69">
        <f t="shared" si="228"/>
        <v>-11050.934237609972</v>
      </c>
      <c r="BQ208" s="69">
        <f t="shared" si="229"/>
        <v>-17050.934237609974</v>
      </c>
      <c r="CI208" s="23" t="str">
        <f t="shared" si="230"/>
        <v>W63</v>
      </c>
      <c r="CJ208" s="23" t="str">
        <f t="shared" si="234"/>
        <v>LT</v>
      </c>
      <c r="CK208" s="69">
        <f>G208</f>
        <v>46704</v>
      </c>
      <c r="CL208" s="69">
        <f t="shared" si="231"/>
        <v>46704</v>
      </c>
      <c r="CM208" s="69">
        <f t="shared" si="232"/>
        <v>46704</v>
      </c>
    </row>
    <row r="209" spans="1:91" x14ac:dyDescent="0.25">
      <c r="A209" t="s">
        <v>366</v>
      </c>
      <c r="B209" t="s">
        <v>363</v>
      </c>
      <c r="C209" t="s">
        <v>107</v>
      </c>
      <c r="D209">
        <v>1</v>
      </c>
      <c r="E209">
        <v>2295</v>
      </c>
      <c r="F209">
        <f t="shared" si="189"/>
        <v>0.97299999999999998</v>
      </c>
      <c r="G209" s="61">
        <f t="shared" si="184"/>
        <v>26796.42</v>
      </c>
      <c r="H209">
        <v>270</v>
      </c>
      <c r="I209" s="62">
        <v>0.46850000000000003</v>
      </c>
      <c r="J209">
        <v>100</v>
      </c>
      <c r="K209">
        <v>469</v>
      </c>
      <c r="L209">
        <f t="shared" si="181"/>
        <v>369</v>
      </c>
      <c r="M209">
        <f t="shared" si="182"/>
        <v>170</v>
      </c>
      <c r="N209" s="63">
        <f t="shared" si="183"/>
        <v>0.46856368563685635</v>
      </c>
      <c r="O209" s="62">
        <v>0.46850000000000003</v>
      </c>
      <c r="P209" s="64">
        <v>100</v>
      </c>
      <c r="Q209" s="65">
        <f t="shared" si="190"/>
        <v>0.1</v>
      </c>
      <c r="R209" s="65">
        <f t="shared" si="191"/>
        <v>0.77146000000000003</v>
      </c>
      <c r="S209" s="64">
        <f t="shared" si="192"/>
        <v>28158.29</v>
      </c>
      <c r="T209" s="66">
        <f t="shared" si="193"/>
        <v>19710.803</v>
      </c>
      <c r="U209" s="61">
        <f t="shared" si="194"/>
        <v>100</v>
      </c>
      <c r="V209" s="64">
        <f t="shared" si="195"/>
        <v>461.25</v>
      </c>
      <c r="W209" s="64">
        <f t="shared" si="196"/>
        <v>53.875</v>
      </c>
      <c r="X209">
        <f t="shared" si="197"/>
        <v>-291.41394996209249</v>
      </c>
      <c r="Y209" s="64">
        <f t="shared" si="198"/>
        <v>274.81420583775588</v>
      </c>
      <c r="Z209" s="64">
        <f t="shared" si="199"/>
        <v>274.81420583775588</v>
      </c>
      <c r="AA209" s="65">
        <f t="shared" si="200"/>
        <v>0.47900098826613741</v>
      </c>
      <c r="AB209" s="65">
        <f t="shared" si="201"/>
        <v>0.47151861788617888</v>
      </c>
      <c r="AC209" s="64">
        <f t="shared" si="202"/>
        <v>47296.705296918881</v>
      </c>
      <c r="AD209" s="66">
        <f t="shared" si="203"/>
        <v>33107.693707843217</v>
      </c>
      <c r="AE209" s="64">
        <f t="shared" si="204"/>
        <v>26796.42</v>
      </c>
      <c r="AF209" s="64">
        <f t="shared" si="205"/>
        <v>6311.2737078432183</v>
      </c>
      <c r="AH209" s="67">
        <f t="shared" si="206"/>
        <v>5736.8098509485098</v>
      </c>
      <c r="AI209" s="67">
        <f t="shared" si="207"/>
        <v>-39336.809850948513</v>
      </c>
      <c r="AJ209" s="67">
        <f t="shared" si="208"/>
        <v>-15336.80985094851</v>
      </c>
      <c r="AK209" s="68">
        <f t="shared" si="209"/>
        <v>-15336.80985094851</v>
      </c>
      <c r="AL209" s="68">
        <f t="shared" si="210"/>
        <v>-21336.80985094851</v>
      </c>
      <c r="AM209" s="69">
        <f t="shared" si="211"/>
        <v>-33025.536143105295</v>
      </c>
      <c r="AN209" s="69">
        <f t="shared" si="212"/>
        <v>-9025.5361431052916</v>
      </c>
      <c r="AO209" s="69">
        <f t="shared" si="213"/>
        <v>-9025.5361431052916</v>
      </c>
      <c r="AP209" s="69">
        <f t="shared" si="214"/>
        <v>-15025.536143105292</v>
      </c>
      <c r="AR209" s="23">
        <f t="shared" si="215"/>
        <v>190</v>
      </c>
      <c r="AS209" s="23" t="str">
        <f t="shared" si="216"/>
        <v>W64</v>
      </c>
      <c r="AT209" s="69">
        <f t="shared" si="233"/>
        <v>-6229.1161431052969</v>
      </c>
      <c r="AU209" s="69">
        <f t="shared" si="217"/>
        <v>-15025.536143105292</v>
      </c>
      <c r="AV209" t="s">
        <v>451</v>
      </c>
      <c r="AW209" t="s">
        <v>429</v>
      </c>
      <c r="AX209" s="64">
        <f t="shared" si="218"/>
        <v>-33025.536143105295</v>
      </c>
      <c r="AY209" s="64">
        <f t="shared" si="219"/>
        <v>-9025.5361431052916</v>
      </c>
      <c r="AZ209" s="64">
        <f t="shared" si="220"/>
        <v>-9025.5361431052916</v>
      </c>
      <c r="BA209" s="64">
        <f t="shared" si="221"/>
        <v>-15025.536143105292</v>
      </c>
      <c r="BE209" s="23">
        <v>206</v>
      </c>
      <c r="BF209" s="23" t="str">
        <f t="shared" si="222"/>
        <v>W10</v>
      </c>
      <c r="BG209" s="23" t="str">
        <f t="shared" si="223"/>
        <v>Chapel Hill</v>
      </c>
      <c r="BH209" s="23" t="str">
        <f t="shared" si="224"/>
        <v>NC</v>
      </c>
      <c r="BI209" s="69">
        <f t="shared" si="185"/>
        <v>6180000</v>
      </c>
      <c r="BJ209" s="69">
        <f t="shared" si="186"/>
        <v>-21107.105336666664</v>
      </c>
      <c r="BK209" s="69">
        <f t="shared" si="187"/>
        <v>-17118.305336666665</v>
      </c>
      <c r="BL209" s="23" t="str">
        <f t="shared" si="188"/>
        <v>NO</v>
      </c>
      <c r="BM209" s="69">
        <f t="shared" si="225"/>
        <v>676812.16262051591</v>
      </c>
      <c r="BN209" s="69">
        <f t="shared" si="226"/>
        <v>-35118.305336666665</v>
      </c>
      <c r="BO209" s="69">
        <f t="shared" si="227"/>
        <v>-11118.305336666663</v>
      </c>
      <c r="BP209" s="69">
        <f t="shared" si="228"/>
        <v>-11118.305336666663</v>
      </c>
      <c r="BQ209" s="69">
        <f t="shared" si="229"/>
        <v>-17118.305336666665</v>
      </c>
      <c r="CI209" s="23" t="str">
        <f t="shared" si="230"/>
        <v>W64</v>
      </c>
      <c r="CJ209" s="23" t="str">
        <f t="shared" si="234"/>
        <v>LT</v>
      </c>
      <c r="CK209" s="69">
        <f>G209</f>
        <v>26796.42</v>
      </c>
      <c r="CL209" s="69">
        <f t="shared" si="231"/>
        <v>26796.42</v>
      </c>
      <c r="CM209" s="69">
        <f t="shared" si="232"/>
        <v>26796.42</v>
      </c>
    </row>
    <row r="210" spans="1:91" x14ac:dyDescent="0.25">
      <c r="A210" t="s">
        <v>367</v>
      </c>
      <c r="B210" t="s">
        <v>368</v>
      </c>
      <c r="C210" t="s">
        <v>107</v>
      </c>
      <c r="D210">
        <v>2</v>
      </c>
      <c r="E210">
        <v>3000</v>
      </c>
      <c r="F210">
        <f t="shared" si="189"/>
        <v>0.97299999999999998</v>
      </c>
      <c r="G210" s="61">
        <f t="shared" si="184"/>
        <v>35028</v>
      </c>
      <c r="H210">
        <v>424</v>
      </c>
      <c r="I210" s="62">
        <v>0.34250000000000003</v>
      </c>
      <c r="J210">
        <v>270</v>
      </c>
      <c r="K210">
        <v>543</v>
      </c>
      <c r="L210">
        <f t="shared" si="181"/>
        <v>273</v>
      </c>
      <c r="M210">
        <f t="shared" si="182"/>
        <v>154</v>
      </c>
      <c r="N210" s="63">
        <f t="shared" si="183"/>
        <v>0.55128205128205132</v>
      </c>
      <c r="O210" s="62">
        <v>0.34250000000000003</v>
      </c>
      <c r="P210" s="64">
        <v>100</v>
      </c>
      <c r="Q210" s="65">
        <f t="shared" si="190"/>
        <v>-0.3981684981684982</v>
      </c>
      <c r="R210" s="65">
        <f t="shared" si="191"/>
        <v>1.1657105494505495</v>
      </c>
      <c r="S210" s="64">
        <f t="shared" si="192"/>
        <v>42548.435054945061</v>
      </c>
      <c r="T210" s="66">
        <f t="shared" si="193"/>
        <v>29783.904538461542</v>
      </c>
      <c r="U210" s="61">
        <f t="shared" si="194"/>
        <v>270</v>
      </c>
      <c r="V210" s="64">
        <f t="shared" si="195"/>
        <v>341.25</v>
      </c>
      <c r="W210" s="64">
        <f t="shared" si="196"/>
        <v>235.875</v>
      </c>
      <c r="X210">
        <f t="shared" si="197"/>
        <v>-215.5989385898408</v>
      </c>
      <c r="Y210" s="64">
        <f t="shared" si="198"/>
        <v>301.32595716451863</v>
      </c>
      <c r="Z210" s="64">
        <f t="shared" si="199"/>
        <v>301.32595716451863</v>
      </c>
      <c r="AA210" s="65">
        <f t="shared" si="200"/>
        <v>0.19179767667258205</v>
      </c>
      <c r="AB210" s="65">
        <f t="shared" si="201"/>
        <v>0.69881131868131863</v>
      </c>
      <c r="AC210" s="64">
        <f t="shared" si="202"/>
        <v>76858.046159852442</v>
      </c>
      <c r="AD210" s="66">
        <f t="shared" si="203"/>
        <v>53800.632311896705</v>
      </c>
      <c r="AE210" s="64">
        <f t="shared" si="204"/>
        <v>35028</v>
      </c>
      <c r="AF210" s="64">
        <f t="shared" si="205"/>
        <v>18772.632311896705</v>
      </c>
      <c r="AH210" s="67">
        <f t="shared" si="206"/>
        <v>8502.2043772893776</v>
      </c>
      <c r="AI210" s="67">
        <f t="shared" si="207"/>
        <v>-42102.204377289381</v>
      </c>
      <c r="AJ210" s="67">
        <f t="shared" si="208"/>
        <v>-18102.204377289378</v>
      </c>
      <c r="AK210" s="68">
        <f t="shared" si="209"/>
        <v>-18102.204377289378</v>
      </c>
      <c r="AL210" s="68">
        <f t="shared" si="210"/>
        <v>-24102.204377289378</v>
      </c>
      <c r="AM210" s="69">
        <f t="shared" si="211"/>
        <v>-23329.572065392676</v>
      </c>
      <c r="AN210" s="69">
        <f t="shared" si="212"/>
        <v>670.42793460732719</v>
      </c>
      <c r="AO210" s="69">
        <f t="shared" si="213"/>
        <v>670.42793460732719</v>
      </c>
      <c r="AP210" s="69">
        <f t="shared" si="214"/>
        <v>-5329.5720653926728</v>
      </c>
      <c r="AR210" s="23">
        <f t="shared" si="215"/>
        <v>110</v>
      </c>
      <c r="AS210" s="23" t="str">
        <f t="shared" si="216"/>
        <v>W65</v>
      </c>
      <c r="AT210" s="69">
        <f t="shared" si="233"/>
        <v>11698.427934607324</v>
      </c>
      <c r="AU210" s="69">
        <f t="shared" si="217"/>
        <v>-5329.5720653926728</v>
      </c>
      <c r="AV210" t="s">
        <v>451</v>
      </c>
      <c r="AW210" t="s">
        <v>429</v>
      </c>
      <c r="AX210" s="64">
        <f t="shared" si="218"/>
        <v>-23329.572065392676</v>
      </c>
      <c r="AY210" s="64">
        <f t="shared" si="219"/>
        <v>670.42793460732719</v>
      </c>
      <c r="AZ210" s="64">
        <f t="shared" si="220"/>
        <v>670.42793460732719</v>
      </c>
      <c r="BA210" s="64">
        <f t="shared" si="221"/>
        <v>-5329.5720653926728</v>
      </c>
      <c r="BE210" s="23">
        <v>207</v>
      </c>
      <c r="BF210" s="23" t="str">
        <f t="shared" si="222"/>
        <v>W98</v>
      </c>
      <c r="BG210" s="23" t="str">
        <f t="shared" si="223"/>
        <v>San Francisco</v>
      </c>
      <c r="BH210" s="23" t="str">
        <f t="shared" si="224"/>
        <v>CA</v>
      </c>
      <c r="BI210" s="69">
        <f t="shared" si="185"/>
        <v>6210000</v>
      </c>
      <c r="BJ210" s="69">
        <f t="shared" si="186"/>
        <v>22837.43814933367</v>
      </c>
      <c r="BK210" s="69">
        <f t="shared" si="187"/>
        <v>-17542.561850666327</v>
      </c>
      <c r="BL210" s="23" t="str">
        <f t="shared" si="188"/>
        <v>NO</v>
      </c>
      <c r="BM210" s="69">
        <f t="shared" si="225"/>
        <v>699649.60076984961</v>
      </c>
      <c r="BN210" s="69">
        <f t="shared" si="226"/>
        <v>-35542.56185066633</v>
      </c>
      <c r="BO210" s="69">
        <f t="shared" si="227"/>
        <v>-11542.561850666327</v>
      </c>
      <c r="BP210" s="69">
        <f t="shared" si="228"/>
        <v>-11542.561850666327</v>
      </c>
      <c r="BQ210" s="69">
        <f t="shared" si="229"/>
        <v>-17542.561850666327</v>
      </c>
      <c r="CI210" s="23" t="str">
        <f t="shared" si="230"/>
        <v>W65</v>
      </c>
      <c r="CJ210" s="23" t="str">
        <f t="shared" si="234"/>
        <v>LT</v>
      </c>
      <c r="CK210" s="69">
        <f>G210</f>
        <v>35028</v>
      </c>
      <c r="CL210" s="69">
        <f t="shared" si="231"/>
        <v>35028</v>
      </c>
      <c r="CM210" s="69">
        <f t="shared" si="232"/>
        <v>35028</v>
      </c>
    </row>
    <row r="211" spans="1:91" x14ac:dyDescent="0.25">
      <c r="A211" t="s">
        <v>369</v>
      </c>
      <c r="B211" t="s">
        <v>368</v>
      </c>
      <c r="C211" t="s">
        <v>116</v>
      </c>
      <c r="D211">
        <v>1</v>
      </c>
      <c r="E211">
        <v>3300</v>
      </c>
      <c r="F211">
        <f t="shared" si="189"/>
        <v>0.97299999999999998</v>
      </c>
      <c r="G211" s="61">
        <f t="shared" si="184"/>
        <v>38530.799999999996</v>
      </c>
      <c r="H211">
        <v>980</v>
      </c>
      <c r="I211" s="62">
        <v>0.2712</v>
      </c>
      <c r="J211">
        <v>283</v>
      </c>
      <c r="K211">
        <v>1261</v>
      </c>
      <c r="L211">
        <f t="shared" si="181"/>
        <v>978</v>
      </c>
      <c r="M211">
        <f t="shared" si="182"/>
        <v>697</v>
      </c>
      <c r="N211" s="63">
        <f t="shared" si="183"/>
        <v>0.67014314928425356</v>
      </c>
      <c r="O211" s="62">
        <v>0.2712</v>
      </c>
      <c r="P211" s="64">
        <v>100</v>
      </c>
      <c r="Q211" s="65">
        <f t="shared" si="190"/>
        <v>-4.9693251533742322E-2</v>
      </c>
      <c r="R211" s="65">
        <f t="shared" si="191"/>
        <v>0.88992723926380368</v>
      </c>
      <c r="S211" s="64">
        <f t="shared" si="192"/>
        <v>32482.344233128835</v>
      </c>
      <c r="T211" s="66">
        <f t="shared" si="193"/>
        <v>22737.640963190184</v>
      </c>
      <c r="U211" s="61">
        <f t="shared" si="194"/>
        <v>283</v>
      </c>
      <c r="V211" s="64">
        <f t="shared" si="195"/>
        <v>1222.5</v>
      </c>
      <c r="W211" s="64">
        <f t="shared" si="196"/>
        <v>160.75</v>
      </c>
      <c r="X211">
        <f t="shared" si="197"/>
        <v>-772.3654283548143</v>
      </c>
      <c r="Y211" s="64">
        <f t="shared" si="198"/>
        <v>737.34903335860508</v>
      </c>
      <c r="Z211" s="64">
        <f t="shared" si="199"/>
        <v>737.34903335860508</v>
      </c>
      <c r="AA211" s="65">
        <f t="shared" si="200"/>
        <v>0.47165565100908391</v>
      </c>
      <c r="AB211" s="65">
        <f t="shared" si="201"/>
        <v>0.47733171779141104</v>
      </c>
      <c r="AC211" s="64">
        <f t="shared" si="202"/>
        <v>128465.42945728828</v>
      </c>
      <c r="AD211" s="66">
        <f t="shared" si="203"/>
        <v>89925.800620101785</v>
      </c>
      <c r="AE211" s="64">
        <f t="shared" si="204"/>
        <v>38530.799999999996</v>
      </c>
      <c r="AF211" s="64">
        <f t="shared" si="205"/>
        <v>51395.00062010179</v>
      </c>
      <c r="AH211" s="67">
        <f t="shared" si="206"/>
        <v>5807.5358997955018</v>
      </c>
      <c r="AI211" s="67">
        <f t="shared" si="207"/>
        <v>-39407.535899795505</v>
      </c>
      <c r="AJ211" s="67">
        <f t="shared" si="208"/>
        <v>-15407.535899795501</v>
      </c>
      <c r="AK211" s="68">
        <f t="shared" si="209"/>
        <v>-15407.535899795501</v>
      </c>
      <c r="AL211" s="68">
        <f t="shared" si="210"/>
        <v>-21407.535899795501</v>
      </c>
      <c r="AM211" s="69">
        <f t="shared" si="211"/>
        <v>11987.464720306285</v>
      </c>
      <c r="AN211" s="69">
        <f t="shared" si="212"/>
        <v>35987.464720306292</v>
      </c>
      <c r="AO211" s="69">
        <f t="shared" si="213"/>
        <v>35987.464720306292</v>
      </c>
      <c r="AP211" s="69">
        <f t="shared" si="214"/>
        <v>29987.464720306289</v>
      </c>
      <c r="AR211" s="23">
        <f t="shared" si="215"/>
        <v>11</v>
      </c>
      <c r="AS211" s="23" t="str">
        <f t="shared" si="216"/>
        <v>W66</v>
      </c>
      <c r="AT211" s="69">
        <f t="shared" si="233"/>
        <v>50518.264720306281</v>
      </c>
      <c r="AU211" s="69">
        <f t="shared" si="217"/>
        <v>29987.464720306289</v>
      </c>
      <c r="AV211" t="s">
        <v>451</v>
      </c>
      <c r="AW211" t="s">
        <v>429</v>
      </c>
      <c r="AX211" s="64">
        <f t="shared" si="218"/>
        <v>11987.464720306285</v>
      </c>
      <c r="AY211" s="64">
        <f t="shared" si="219"/>
        <v>35987.464720306292</v>
      </c>
      <c r="AZ211" s="64">
        <f t="shared" si="220"/>
        <v>35987.464720306292</v>
      </c>
      <c r="BA211" s="64">
        <f t="shared" si="221"/>
        <v>29987.464720306289</v>
      </c>
      <c r="BE211" s="23">
        <v>208</v>
      </c>
      <c r="BF211" s="23" t="str">
        <f t="shared" si="222"/>
        <v>W142</v>
      </c>
      <c r="BG211" s="23" t="str">
        <f t="shared" si="223"/>
        <v>Denver</v>
      </c>
      <c r="BH211" s="23" t="str">
        <f t="shared" si="224"/>
        <v>CO</v>
      </c>
      <c r="BI211" s="69">
        <f t="shared" si="185"/>
        <v>6240000</v>
      </c>
      <c r="BJ211" s="69">
        <f t="shared" si="186"/>
        <v>-19333.133066666662</v>
      </c>
      <c r="BK211" s="69">
        <f t="shared" si="187"/>
        <v>-17679.533066666663</v>
      </c>
      <c r="BL211" s="23" t="str">
        <f t="shared" si="188"/>
        <v>NO</v>
      </c>
      <c r="BM211" s="69">
        <f t="shared" si="225"/>
        <v>680316.46770318295</v>
      </c>
      <c r="BN211" s="69">
        <f t="shared" si="226"/>
        <v>-35679.533066666663</v>
      </c>
      <c r="BO211" s="69">
        <f t="shared" si="227"/>
        <v>-11679.533066666661</v>
      </c>
      <c r="BP211" s="69">
        <f t="shared" si="228"/>
        <v>-11679.533066666661</v>
      </c>
      <c r="BQ211" s="69">
        <f t="shared" si="229"/>
        <v>-17679.533066666663</v>
      </c>
      <c r="CI211" s="23" t="str">
        <f t="shared" si="230"/>
        <v>W66</v>
      </c>
      <c r="CJ211" s="23" t="str">
        <f t="shared" si="234"/>
        <v>LT</v>
      </c>
      <c r="CK211" s="69">
        <f>G211</f>
        <v>38530.799999999996</v>
      </c>
      <c r="CL211" s="69">
        <f t="shared" si="231"/>
        <v>38530.799999999996</v>
      </c>
      <c r="CM211" s="69">
        <f t="shared" si="232"/>
        <v>38530.799999999996</v>
      </c>
    </row>
    <row r="212" spans="1:91" x14ac:dyDescent="0.25">
      <c r="A212" t="s">
        <v>370</v>
      </c>
      <c r="B212" t="s">
        <v>368</v>
      </c>
      <c r="C212" t="s">
        <v>116</v>
      </c>
      <c r="D212">
        <v>2</v>
      </c>
      <c r="E212">
        <v>4500</v>
      </c>
      <c r="F212">
        <f t="shared" si="189"/>
        <v>0.97299999999999998</v>
      </c>
      <c r="G212" s="61">
        <f t="shared" si="184"/>
        <v>52542</v>
      </c>
      <c r="H212">
        <v>994</v>
      </c>
      <c r="I212" s="62">
        <v>0.43009999999999998</v>
      </c>
      <c r="J212">
        <v>530</v>
      </c>
      <c r="K212">
        <v>1354</v>
      </c>
      <c r="L212">
        <f t="shared" si="181"/>
        <v>824</v>
      </c>
      <c r="M212">
        <f t="shared" si="182"/>
        <v>464</v>
      </c>
      <c r="N212" s="63">
        <f t="shared" si="183"/>
        <v>0.55048543689320395</v>
      </c>
      <c r="O212" s="62">
        <v>0.43009999999999998</v>
      </c>
      <c r="P212" s="64">
        <v>100</v>
      </c>
      <c r="Q212" s="65">
        <f t="shared" si="190"/>
        <v>-0.31747572815533975</v>
      </c>
      <c r="R212" s="65">
        <f t="shared" si="191"/>
        <v>1.101850291262136</v>
      </c>
      <c r="S212" s="64">
        <f t="shared" si="192"/>
        <v>40217.535631067964</v>
      </c>
      <c r="T212" s="66">
        <f t="shared" si="193"/>
        <v>28152.274941747572</v>
      </c>
      <c r="U212" s="61">
        <f t="shared" si="194"/>
        <v>530</v>
      </c>
      <c r="V212" s="64">
        <f t="shared" si="195"/>
        <v>1030</v>
      </c>
      <c r="W212" s="64">
        <f t="shared" si="196"/>
        <v>427</v>
      </c>
      <c r="X212">
        <f t="shared" si="197"/>
        <v>-650.74551427849383</v>
      </c>
      <c r="Y212" s="64">
        <f t="shared" si="198"/>
        <v>767.0241344452869</v>
      </c>
      <c r="Z212" s="64">
        <f t="shared" si="199"/>
        <v>767.0241344452869</v>
      </c>
      <c r="AA212" s="65">
        <f t="shared" si="200"/>
        <v>0.3301205188789193</v>
      </c>
      <c r="AB212" s="65">
        <f t="shared" si="201"/>
        <v>0.58934262135922322</v>
      </c>
      <c r="AC212" s="64">
        <f t="shared" si="202"/>
        <v>164994.60512451775</v>
      </c>
      <c r="AD212" s="66">
        <f t="shared" si="203"/>
        <v>115496.22358716241</v>
      </c>
      <c r="AE212" s="64">
        <f t="shared" si="204"/>
        <v>52542</v>
      </c>
      <c r="AF212" s="64">
        <f t="shared" si="205"/>
        <v>62954.223587162414</v>
      </c>
      <c r="AH212" s="67">
        <f t="shared" si="206"/>
        <v>7170.3352265372159</v>
      </c>
      <c r="AI212" s="67">
        <f t="shared" si="207"/>
        <v>-40770.335226537216</v>
      </c>
      <c r="AJ212" s="67">
        <f t="shared" si="208"/>
        <v>-16770.335226537216</v>
      </c>
      <c r="AK212" s="68">
        <f t="shared" si="209"/>
        <v>-16770.335226537216</v>
      </c>
      <c r="AL212" s="68">
        <f t="shared" si="210"/>
        <v>-22770.335226537216</v>
      </c>
      <c r="AM212" s="69">
        <f t="shared" si="211"/>
        <v>22183.888360625198</v>
      </c>
      <c r="AN212" s="69">
        <f t="shared" si="212"/>
        <v>46183.888360625198</v>
      </c>
      <c r="AO212" s="69">
        <f t="shared" si="213"/>
        <v>46183.888360625198</v>
      </c>
      <c r="AP212" s="69">
        <f t="shared" si="214"/>
        <v>40183.888360625198</v>
      </c>
      <c r="AR212" s="23">
        <f t="shared" si="215"/>
        <v>8</v>
      </c>
      <c r="AS212" s="23" t="str">
        <f t="shared" si="216"/>
        <v>W67</v>
      </c>
      <c r="AT212" s="69">
        <f t="shared" si="233"/>
        <v>74725.888360625191</v>
      </c>
      <c r="AU212" s="69">
        <f t="shared" si="217"/>
        <v>40183.888360625198</v>
      </c>
      <c r="AV212" t="s">
        <v>451</v>
      </c>
      <c r="AW212" t="s">
        <v>429</v>
      </c>
      <c r="AX212" s="64">
        <f t="shared" si="218"/>
        <v>22183.888360625198</v>
      </c>
      <c r="AY212" s="64">
        <f t="shared" si="219"/>
        <v>46183.888360625198</v>
      </c>
      <c r="AZ212" s="64">
        <f t="shared" si="220"/>
        <v>46183.888360625198</v>
      </c>
      <c r="BA212" s="64">
        <f t="shared" si="221"/>
        <v>40183.888360625198</v>
      </c>
      <c r="BE212" s="23">
        <v>209</v>
      </c>
      <c r="BF212" s="23" t="str">
        <f t="shared" si="222"/>
        <v>W100</v>
      </c>
      <c r="BG212" s="23" t="str">
        <f t="shared" si="223"/>
        <v>San Francisco</v>
      </c>
      <c r="BH212" s="23" t="str">
        <f t="shared" si="224"/>
        <v>CA</v>
      </c>
      <c r="BI212" s="69">
        <f t="shared" si="185"/>
        <v>6270000</v>
      </c>
      <c r="BJ212" s="69">
        <f t="shared" si="186"/>
        <v>2604.0514331086015</v>
      </c>
      <c r="BK212" s="69">
        <f t="shared" si="187"/>
        <v>-17926.748566891391</v>
      </c>
      <c r="BL212" s="23" t="str">
        <f t="shared" si="188"/>
        <v>NO</v>
      </c>
      <c r="BM212" s="69">
        <f t="shared" si="225"/>
        <v>682920.51913629158</v>
      </c>
      <c r="BN212" s="69">
        <f t="shared" si="226"/>
        <v>-35926.748566891394</v>
      </c>
      <c r="BO212" s="69">
        <f t="shared" si="227"/>
        <v>-11926.748566891391</v>
      </c>
      <c r="BP212" s="69">
        <f t="shared" si="228"/>
        <v>-11926.748566891391</v>
      </c>
      <c r="BQ212" s="69">
        <f t="shared" si="229"/>
        <v>-17926.748566891391</v>
      </c>
      <c r="CI212" s="23" t="str">
        <f t="shared" si="230"/>
        <v>W67</v>
      </c>
      <c r="CJ212" s="23" t="str">
        <f t="shared" si="234"/>
        <v>LT</v>
      </c>
      <c r="CK212" s="69">
        <f>G212</f>
        <v>52542</v>
      </c>
      <c r="CL212" s="69">
        <f t="shared" si="231"/>
        <v>52542</v>
      </c>
      <c r="CM212" s="69">
        <f t="shared" si="232"/>
        <v>52542</v>
      </c>
    </row>
    <row r="213" spans="1:91" x14ac:dyDescent="0.25">
      <c r="A213" t="s">
        <v>371</v>
      </c>
      <c r="B213" t="s">
        <v>368</v>
      </c>
      <c r="C213" t="s">
        <v>107</v>
      </c>
      <c r="D213">
        <v>1</v>
      </c>
      <c r="E213">
        <v>2700</v>
      </c>
      <c r="F213">
        <f t="shared" si="189"/>
        <v>0.97299999999999998</v>
      </c>
      <c r="G213" s="61">
        <f t="shared" si="184"/>
        <v>31525.200000000001</v>
      </c>
      <c r="H213">
        <v>284</v>
      </c>
      <c r="I213" s="62">
        <v>0.60550000000000004</v>
      </c>
      <c r="J213">
        <v>103</v>
      </c>
      <c r="K213">
        <v>483</v>
      </c>
      <c r="L213">
        <f t="shared" si="181"/>
        <v>380</v>
      </c>
      <c r="M213">
        <f t="shared" si="182"/>
        <v>181</v>
      </c>
      <c r="N213" s="63">
        <f t="shared" si="183"/>
        <v>0.4810526315789474</v>
      </c>
      <c r="O213" s="62">
        <v>0.60550000000000004</v>
      </c>
      <c r="P213" s="64">
        <v>100</v>
      </c>
      <c r="Q213" s="65">
        <f t="shared" si="190"/>
        <v>9.36842105263158E-2</v>
      </c>
      <c r="R213" s="65">
        <f t="shared" si="191"/>
        <v>0.77645831578947366</v>
      </c>
      <c r="S213" s="64">
        <f t="shared" si="192"/>
        <v>28340.72852631579</v>
      </c>
      <c r="T213" s="66">
        <f t="shared" si="193"/>
        <v>19838.509968421051</v>
      </c>
      <c r="U213" s="61">
        <f t="shared" si="194"/>
        <v>103</v>
      </c>
      <c r="V213" s="64">
        <f t="shared" si="195"/>
        <v>475</v>
      </c>
      <c r="W213" s="64">
        <f t="shared" si="196"/>
        <v>55.5</v>
      </c>
      <c r="X213">
        <f t="shared" si="197"/>
        <v>-300.10108668182966</v>
      </c>
      <c r="Y213" s="64">
        <f t="shared" si="198"/>
        <v>283.01598433156431</v>
      </c>
      <c r="Z213" s="64">
        <f t="shared" si="199"/>
        <v>283.01598433156431</v>
      </c>
      <c r="AA213" s="65">
        <f t="shared" si="200"/>
        <v>0.47898101964539858</v>
      </c>
      <c r="AB213" s="65">
        <f t="shared" si="201"/>
        <v>0.4715344210526316</v>
      </c>
      <c r="AC213" s="64">
        <f t="shared" si="202"/>
        <v>48709.899086955062</v>
      </c>
      <c r="AD213" s="66">
        <f t="shared" si="203"/>
        <v>34096.92936086854</v>
      </c>
      <c r="AE213" s="64">
        <f t="shared" si="204"/>
        <v>31525.200000000001</v>
      </c>
      <c r="AF213" s="64">
        <f t="shared" si="205"/>
        <v>2571.7293608685395</v>
      </c>
      <c r="AH213" s="67">
        <f t="shared" si="206"/>
        <v>5737.0021228070182</v>
      </c>
      <c r="AI213" s="67">
        <f t="shared" si="207"/>
        <v>-39337.002122807018</v>
      </c>
      <c r="AJ213" s="67">
        <f t="shared" si="208"/>
        <v>-15337.002122807018</v>
      </c>
      <c r="AK213" s="68">
        <f t="shared" si="209"/>
        <v>-15337.002122807018</v>
      </c>
      <c r="AL213" s="68">
        <f t="shared" si="210"/>
        <v>-21337.002122807018</v>
      </c>
      <c r="AM213" s="69">
        <f t="shared" si="211"/>
        <v>-36765.272761938482</v>
      </c>
      <c r="AN213" s="69">
        <f t="shared" si="212"/>
        <v>-12765.272761938479</v>
      </c>
      <c r="AO213" s="69">
        <f t="shared" si="213"/>
        <v>-12765.272761938479</v>
      </c>
      <c r="AP213" s="69">
        <f t="shared" si="214"/>
        <v>-18765.272761938479</v>
      </c>
      <c r="AR213" s="23">
        <f t="shared" si="215"/>
        <v>216</v>
      </c>
      <c r="AS213" s="23" t="str">
        <f t="shared" si="216"/>
        <v>W68</v>
      </c>
      <c r="AT213" s="69">
        <f t="shared" si="233"/>
        <v>-5240.0727619384779</v>
      </c>
      <c r="AU213" s="69">
        <f t="shared" si="217"/>
        <v>-18765.272761938479</v>
      </c>
      <c r="AV213" t="s">
        <v>451</v>
      </c>
      <c r="AW213" t="s">
        <v>429</v>
      </c>
      <c r="AX213" s="64">
        <f t="shared" si="218"/>
        <v>-36765.272761938482</v>
      </c>
      <c r="AY213" s="64">
        <f t="shared" si="219"/>
        <v>-12765.272761938479</v>
      </c>
      <c r="AZ213" s="64">
        <f t="shared" si="220"/>
        <v>-12765.272761938479</v>
      </c>
      <c r="BA213" s="64">
        <f t="shared" si="221"/>
        <v>-18765.272761938479</v>
      </c>
      <c r="BE213" s="23">
        <v>210</v>
      </c>
      <c r="BF213" s="23" t="str">
        <f t="shared" si="222"/>
        <v>W209</v>
      </c>
      <c r="BG213" s="23" t="str">
        <f t="shared" si="223"/>
        <v>Columbus</v>
      </c>
      <c r="BH213" s="23" t="str">
        <f t="shared" si="224"/>
        <v>OH</v>
      </c>
      <c r="BI213" s="69">
        <f t="shared" si="185"/>
        <v>6300000</v>
      </c>
      <c r="BJ213" s="69">
        <f t="shared" si="186"/>
        <v>-26336.764126733957</v>
      </c>
      <c r="BK213" s="69">
        <f t="shared" si="187"/>
        <v>-17969.464126733954</v>
      </c>
      <c r="BL213" s="23" t="str">
        <f t="shared" si="188"/>
        <v>NO</v>
      </c>
      <c r="BM213" s="69">
        <f t="shared" si="225"/>
        <v>656583.75500955759</v>
      </c>
      <c r="BN213" s="69">
        <f t="shared" si="226"/>
        <v>-35969.464126733954</v>
      </c>
      <c r="BO213" s="69">
        <f t="shared" si="227"/>
        <v>-11969.464126733952</v>
      </c>
      <c r="BP213" s="69">
        <f t="shared" si="228"/>
        <v>-11969.464126733952</v>
      </c>
      <c r="BQ213" s="69">
        <f t="shared" si="229"/>
        <v>-17969.464126733954</v>
      </c>
      <c r="CI213" s="23" t="str">
        <f t="shared" si="230"/>
        <v>W68</v>
      </c>
      <c r="CJ213" s="23" t="str">
        <f t="shared" si="234"/>
        <v>LT</v>
      </c>
      <c r="CK213" s="69">
        <f>G213</f>
        <v>31525.200000000001</v>
      </c>
      <c r="CL213" s="69">
        <f t="shared" si="231"/>
        <v>31525.200000000001</v>
      </c>
      <c r="CM213" s="69">
        <f t="shared" si="232"/>
        <v>31525.200000000001</v>
      </c>
    </row>
    <row r="214" spans="1:91" x14ac:dyDescent="0.25">
      <c r="A214" t="s">
        <v>372</v>
      </c>
      <c r="B214" t="s">
        <v>373</v>
      </c>
      <c r="C214" t="s">
        <v>107</v>
      </c>
      <c r="D214">
        <v>1</v>
      </c>
      <c r="E214">
        <v>2700</v>
      </c>
      <c r="F214">
        <f t="shared" si="189"/>
        <v>0.97299999999999998</v>
      </c>
      <c r="G214" s="61">
        <f t="shared" si="184"/>
        <v>31525.200000000001</v>
      </c>
      <c r="H214">
        <v>236</v>
      </c>
      <c r="I214" s="62">
        <v>0.56710000000000005</v>
      </c>
      <c r="J214">
        <v>110</v>
      </c>
      <c r="K214">
        <v>515</v>
      </c>
      <c r="L214">
        <f t="shared" si="181"/>
        <v>405</v>
      </c>
      <c r="M214">
        <f t="shared" si="182"/>
        <v>126</v>
      </c>
      <c r="N214" s="63">
        <f t="shared" si="183"/>
        <v>0.34888888888888892</v>
      </c>
      <c r="O214" s="62">
        <v>0.56710000000000005</v>
      </c>
      <c r="P214" s="64">
        <v>100</v>
      </c>
      <c r="Q214" s="65">
        <f t="shared" si="190"/>
        <v>8.0246913580246923E-2</v>
      </c>
      <c r="R214" s="65">
        <f t="shared" si="191"/>
        <v>0.78709259259259257</v>
      </c>
      <c r="S214" s="64">
        <f t="shared" si="192"/>
        <v>28728.879629629628</v>
      </c>
      <c r="T214" s="66">
        <f t="shared" si="193"/>
        <v>20110.215740740739</v>
      </c>
      <c r="U214" s="61">
        <f t="shared" si="194"/>
        <v>110</v>
      </c>
      <c r="V214" s="64">
        <f t="shared" si="195"/>
        <v>506.25</v>
      </c>
      <c r="W214" s="64">
        <f t="shared" si="196"/>
        <v>59.375</v>
      </c>
      <c r="X214">
        <f t="shared" si="197"/>
        <v>-319.8445792266869</v>
      </c>
      <c r="Y214" s="64">
        <f t="shared" si="198"/>
        <v>301.74729909021988</v>
      </c>
      <c r="Z214" s="64">
        <f t="shared" si="199"/>
        <v>301.74729909021988</v>
      </c>
      <c r="AA214" s="65">
        <f t="shared" si="200"/>
        <v>0.47876009696833555</v>
      </c>
      <c r="AB214" s="65">
        <f t="shared" si="201"/>
        <v>0.47170925925925927</v>
      </c>
      <c r="AC214" s="64">
        <f t="shared" si="202"/>
        <v>51953.003152125377</v>
      </c>
      <c r="AD214" s="66">
        <f t="shared" si="203"/>
        <v>36367.102206487762</v>
      </c>
      <c r="AE214" s="64">
        <f t="shared" si="204"/>
        <v>31525.200000000001</v>
      </c>
      <c r="AF214" s="64">
        <f t="shared" si="205"/>
        <v>4841.9022064877608</v>
      </c>
      <c r="AH214" s="67">
        <f t="shared" si="206"/>
        <v>5739.129320987654</v>
      </c>
      <c r="AI214" s="67">
        <f t="shared" si="207"/>
        <v>-39339.129320987653</v>
      </c>
      <c r="AJ214" s="67">
        <f t="shared" si="208"/>
        <v>-15339.129320987653</v>
      </c>
      <c r="AK214" s="68">
        <f t="shared" si="209"/>
        <v>-15339.129320987653</v>
      </c>
      <c r="AL214" s="68">
        <f t="shared" si="210"/>
        <v>-21339.129320987653</v>
      </c>
      <c r="AM214" s="69">
        <f t="shared" si="211"/>
        <v>-34497.227114499896</v>
      </c>
      <c r="AN214" s="69">
        <f t="shared" si="212"/>
        <v>-10497.227114499892</v>
      </c>
      <c r="AO214" s="69">
        <f t="shared" si="213"/>
        <v>-10497.227114499892</v>
      </c>
      <c r="AP214" s="69">
        <f t="shared" si="214"/>
        <v>-16497.227114499892</v>
      </c>
      <c r="AR214" s="23">
        <f t="shared" si="215"/>
        <v>202</v>
      </c>
      <c r="AS214" s="23" t="str">
        <f t="shared" si="216"/>
        <v>W69</v>
      </c>
      <c r="AT214" s="69">
        <f t="shared" si="233"/>
        <v>-2972.0271144998915</v>
      </c>
      <c r="AU214" s="69">
        <f t="shared" si="217"/>
        <v>-16497.227114499892</v>
      </c>
      <c r="AV214" t="s">
        <v>451</v>
      </c>
      <c r="AW214" t="s">
        <v>429</v>
      </c>
      <c r="AX214" s="64">
        <f t="shared" si="218"/>
        <v>-34497.227114499896</v>
      </c>
      <c r="AY214" s="64">
        <f t="shared" si="219"/>
        <v>-10497.227114499892</v>
      </c>
      <c r="AZ214" s="64">
        <f t="shared" si="220"/>
        <v>-10497.227114499892</v>
      </c>
      <c r="BA214" s="64">
        <f t="shared" si="221"/>
        <v>-16497.227114499892</v>
      </c>
      <c r="BE214" s="23">
        <v>211</v>
      </c>
      <c r="BF214" s="23" t="str">
        <f t="shared" si="222"/>
        <v>W29</v>
      </c>
      <c r="BG214" s="23" t="str">
        <f t="shared" si="223"/>
        <v>Chicago</v>
      </c>
      <c r="BH214" s="23" t="str">
        <f t="shared" si="224"/>
        <v>IL</v>
      </c>
      <c r="BI214" s="69">
        <f t="shared" si="185"/>
        <v>6330000</v>
      </c>
      <c r="BJ214" s="69">
        <f t="shared" si="186"/>
        <v>-6862.9928701599129</v>
      </c>
      <c r="BK214" s="69">
        <f t="shared" si="187"/>
        <v>-18052.992870159913</v>
      </c>
      <c r="BL214" s="23" t="str">
        <f t="shared" si="188"/>
        <v>NO</v>
      </c>
      <c r="BM214" s="69">
        <f t="shared" si="225"/>
        <v>649720.76213939767</v>
      </c>
      <c r="BN214" s="69">
        <f t="shared" si="226"/>
        <v>-36052.992870159913</v>
      </c>
      <c r="BO214" s="69">
        <f t="shared" si="227"/>
        <v>-12052.992870159913</v>
      </c>
      <c r="BP214" s="69">
        <f t="shared" si="228"/>
        <v>-12052.992870159913</v>
      </c>
      <c r="BQ214" s="69">
        <f t="shared" si="229"/>
        <v>-18052.992870159913</v>
      </c>
      <c r="CI214" s="23" t="str">
        <f t="shared" si="230"/>
        <v>W69</v>
      </c>
      <c r="CJ214" s="23" t="str">
        <f t="shared" si="234"/>
        <v>LT</v>
      </c>
      <c r="CK214" s="69">
        <f>G214</f>
        <v>31525.200000000001</v>
      </c>
      <c r="CL214" s="69">
        <f t="shared" si="231"/>
        <v>31525.200000000001</v>
      </c>
      <c r="CM214" s="69">
        <f t="shared" si="232"/>
        <v>31525.200000000001</v>
      </c>
    </row>
    <row r="215" spans="1:91" x14ac:dyDescent="0.25">
      <c r="A215" t="s">
        <v>374</v>
      </c>
      <c r="B215" t="s">
        <v>347</v>
      </c>
      <c r="C215" t="s">
        <v>116</v>
      </c>
      <c r="D215">
        <v>2</v>
      </c>
      <c r="E215">
        <v>1100</v>
      </c>
      <c r="F215">
        <f t="shared" si="189"/>
        <v>0.97299999999999998</v>
      </c>
      <c r="G215" s="61">
        <f t="shared" si="184"/>
        <v>12843.6</v>
      </c>
      <c r="H215">
        <v>188</v>
      </c>
      <c r="I215" s="62">
        <v>0.61919999999999997</v>
      </c>
      <c r="J215">
        <v>136</v>
      </c>
      <c r="K215">
        <v>335</v>
      </c>
      <c r="L215">
        <f t="shared" si="181"/>
        <v>199</v>
      </c>
      <c r="M215">
        <f t="shared" si="182"/>
        <v>52</v>
      </c>
      <c r="N215" s="63">
        <f t="shared" si="183"/>
        <v>0.30904522613065327</v>
      </c>
      <c r="O215" s="62">
        <v>0.61919999999999997</v>
      </c>
      <c r="P215" s="64">
        <v>100</v>
      </c>
      <c r="Q215" s="65">
        <f t="shared" si="190"/>
        <v>-4.472361809045225E-2</v>
      </c>
      <c r="R215" s="65">
        <f t="shared" si="191"/>
        <v>0.88599427135678388</v>
      </c>
      <c r="S215" s="64">
        <f t="shared" si="192"/>
        <v>32338.790904522612</v>
      </c>
      <c r="T215" s="66">
        <f t="shared" si="193"/>
        <v>22637.153633165828</v>
      </c>
      <c r="U215" s="61">
        <f t="shared" si="194"/>
        <v>136</v>
      </c>
      <c r="V215" s="64">
        <f t="shared" si="195"/>
        <v>248.75</v>
      </c>
      <c r="W215" s="64">
        <f t="shared" si="196"/>
        <v>111.125</v>
      </c>
      <c r="X215">
        <f t="shared" si="197"/>
        <v>-157.15820065706345</v>
      </c>
      <c r="Y215" s="64">
        <f t="shared" si="198"/>
        <v>189.24126547889819</v>
      </c>
      <c r="Z215" s="64">
        <f t="shared" si="199"/>
        <v>189.24126547889819</v>
      </c>
      <c r="AA215" s="65">
        <f t="shared" si="200"/>
        <v>0.31403523810612338</v>
      </c>
      <c r="AB215" s="65">
        <f t="shared" si="201"/>
        <v>0.60207251256281402</v>
      </c>
      <c r="AC215" s="64">
        <f t="shared" si="202"/>
        <v>41586.991928418065</v>
      </c>
      <c r="AD215" s="66">
        <f t="shared" si="203"/>
        <v>29110.894349892642</v>
      </c>
      <c r="AE215" s="64">
        <f t="shared" si="204"/>
        <v>12843.6</v>
      </c>
      <c r="AF215" s="64">
        <f t="shared" si="205"/>
        <v>16267.294349892642</v>
      </c>
      <c r="AH215" s="67">
        <f t="shared" si="206"/>
        <v>7325.2155695142374</v>
      </c>
      <c r="AI215" s="67">
        <f t="shared" si="207"/>
        <v>-40925.215569514236</v>
      </c>
      <c r="AJ215" s="67">
        <f t="shared" si="208"/>
        <v>-16925.215569514236</v>
      </c>
      <c r="AK215" s="68">
        <f t="shared" si="209"/>
        <v>-16925.215569514236</v>
      </c>
      <c r="AL215" s="68">
        <f t="shared" si="210"/>
        <v>-22925.215569514236</v>
      </c>
      <c r="AM215" s="69">
        <f t="shared" si="211"/>
        <v>-24657.921219621596</v>
      </c>
      <c r="AN215" s="69">
        <f t="shared" si="212"/>
        <v>-657.92121962159399</v>
      </c>
      <c r="AO215" s="69">
        <f t="shared" si="213"/>
        <v>-657.92121962159399</v>
      </c>
      <c r="AP215" s="69">
        <f t="shared" si="214"/>
        <v>-6657.921219621594</v>
      </c>
      <c r="AR215" s="23">
        <f t="shared" si="215"/>
        <v>122</v>
      </c>
      <c r="AS215" s="23" t="str">
        <f t="shared" si="216"/>
        <v>W7</v>
      </c>
      <c r="AT215" s="69">
        <f t="shared" si="233"/>
        <v>-11814.321219621594</v>
      </c>
      <c r="AU215" s="69">
        <f t="shared" si="217"/>
        <v>-6657.921219621594</v>
      </c>
      <c r="AV215" t="s">
        <v>426</v>
      </c>
      <c r="AW215" t="s">
        <v>427</v>
      </c>
      <c r="AX215" s="64">
        <f t="shared" si="218"/>
        <v>-24657.921219621596</v>
      </c>
      <c r="AY215" s="64">
        <f t="shared" si="219"/>
        <v>-657.92121962159399</v>
      </c>
      <c r="AZ215" s="64">
        <f t="shared" si="220"/>
        <v>-657.92121962159399</v>
      </c>
      <c r="BA215" s="64">
        <f t="shared" si="221"/>
        <v>-6657.921219621594</v>
      </c>
      <c r="BE215" s="23">
        <v>212</v>
      </c>
      <c r="BF215" s="23" t="str">
        <f t="shared" si="222"/>
        <v>W76</v>
      </c>
      <c r="BG215" s="23" t="str">
        <f t="shared" si="223"/>
        <v>Palo Alto</v>
      </c>
      <c r="BH215" s="23" t="str">
        <f t="shared" si="224"/>
        <v>CA</v>
      </c>
      <c r="BI215" s="69">
        <f t="shared" si="185"/>
        <v>6360000</v>
      </c>
      <c r="BJ215" s="69">
        <f t="shared" si="186"/>
        <v>-6868.4849616461943</v>
      </c>
      <c r="BK215" s="69">
        <f t="shared" si="187"/>
        <v>-18058.484961646191</v>
      </c>
      <c r="BL215" s="23" t="str">
        <f t="shared" si="188"/>
        <v>NO</v>
      </c>
      <c r="BM215" s="69">
        <f t="shared" si="225"/>
        <v>642852.27717775153</v>
      </c>
      <c r="BN215" s="69">
        <f t="shared" si="226"/>
        <v>-36058.484961646194</v>
      </c>
      <c r="BO215" s="69">
        <f t="shared" si="227"/>
        <v>-12058.484961646191</v>
      </c>
      <c r="BP215" s="69">
        <f t="shared" si="228"/>
        <v>-12058.484961646191</v>
      </c>
      <c r="BQ215" s="69">
        <f t="shared" si="229"/>
        <v>-18058.484961646191</v>
      </c>
      <c r="CI215" s="23" t="str">
        <f t="shared" si="230"/>
        <v>W7</v>
      </c>
      <c r="CJ215" s="23" t="str">
        <f t="shared" si="234"/>
        <v>LT</v>
      </c>
      <c r="CK215" s="69">
        <f>G215</f>
        <v>12843.6</v>
      </c>
      <c r="CL215" s="69">
        <f t="shared" si="231"/>
        <v>12843.6</v>
      </c>
      <c r="CM215" s="69">
        <f t="shared" si="232"/>
        <v>12843.6</v>
      </c>
    </row>
    <row r="216" spans="1:91" x14ac:dyDescent="0.25">
      <c r="A216" t="s">
        <v>375</v>
      </c>
      <c r="B216" t="s">
        <v>373</v>
      </c>
      <c r="C216" t="s">
        <v>107</v>
      </c>
      <c r="D216">
        <v>2</v>
      </c>
      <c r="E216">
        <v>3000</v>
      </c>
      <c r="F216">
        <f t="shared" si="189"/>
        <v>0.97299999999999998</v>
      </c>
      <c r="G216" s="61">
        <f t="shared" si="184"/>
        <v>35028</v>
      </c>
      <c r="H216">
        <v>329</v>
      </c>
      <c r="I216" s="62">
        <v>0.70409999999999995</v>
      </c>
      <c r="J216">
        <v>270</v>
      </c>
      <c r="K216">
        <v>544</v>
      </c>
      <c r="L216">
        <f t="shared" si="181"/>
        <v>274</v>
      </c>
      <c r="M216">
        <f t="shared" si="182"/>
        <v>59</v>
      </c>
      <c r="N216" s="63">
        <f t="shared" si="183"/>
        <v>0.27226277372262775</v>
      </c>
      <c r="O216" s="62">
        <v>0.70409999999999995</v>
      </c>
      <c r="P216" s="64">
        <v>100</v>
      </c>
      <c r="Q216" s="65">
        <f t="shared" si="190"/>
        <v>-0.39635036496350362</v>
      </c>
      <c r="R216" s="65">
        <f t="shared" si="191"/>
        <v>1.1642716788321168</v>
      </c>
      <c r="S216" s="64">
        <f t="shared" si="192"/>
        <v>42495.916277372264</v>
      </c>
      <c r="T216" s="66">
        <f t="shared" si="193"/>
        <v>29747.141394160582</v>
      </c>
      <c r="U216" s="61">
        <f t="shared" si="194"/>
        <v>270</v>
      </c>
      <c r="V216" s="64">
        <f t="shared" si="195"/>
        <v>342.5</v>
      </c>
      <c r="W216" s="64">
        <f t="shared" si="196"/>
        <v>235.75</v>
      </c>
      <c r="X216">
        <f t="shared" si="197"/>
        <v>-216.38867829163507</v>
      </c>
      <c r="Y216" s="64">
        <f t="shared" si="198"/>
        <v>301.93520975486479</v>
      </c>
      <c r="Z216" s="64">
        <f t="shared" si="199"/>
        <v>301.93520975486479</v>
      </c>
      <c r="AA216" s="65">
        <f t="shared" si="200"/>
        <v>0.19324148833537164</v>
      </c>
      <c r="AB216" s="65">
        <f t="shared" si="201"/>
        <v>0.69766868613138688</v>
      </c>
      <c r="AC216" s="64">
        <f t="shared" si="202"/>
        <v>76887.520496565645</v>
      </c>
      <c r="AD216" s="66">
        <f t="shared" si="203"/>
        <v>53821.264347595948</v>
      </c>
      <c r="AE216" s="64">
        <f t="shared" si="204"/>
        <v>35028</v>
      </c>
      <c r="AF216" s="64">
        <f t="shared" si="205"/>
        <v>18793.264347595948</v>
      </c>
      <c r="AH216" s="67">
        <f t="shared" si="206"/>
        <v>8488.3023479318745</v>
      </c>
      <c r="AI216" s="67">
        <f t="shared" si="207"/>
        <v>-42088.302347931873</v>
      </c>
      <c r="AJ216" s="67">
        <f t="shared" si="208"/>
        <v>-18088.302347931873</v>
      </c>
      <c r="AK216" s="68">
        <f t="shared" si="209"/>
        <v>-18088.302347931873</v>
      </c>
      <c r="AL216" s="68">
        <f t="shared" si="210"/>
        <v>-24088.302347931873</v>
      </c>
      <c r="AM216" s="69">
        <f t="shared" si="211"/>
        <v>-23295.038000335924</v>
      </c>
      <c r="AN216" s="69">
        <f t="shared" si="212"/>
        <v>704.96199966407585</v>
      </c>
      <c r="AO216" s="69">
        <f t="shared" si="213"/>
        <v>704.96199966407585</v>
      </c>
      <c r="AP216" s="69">
        <f t="shared" si="214"/>
        <v>-5295.0380003359242</v>
      </c>
      <c r="AR216" s="23">
        <f t="shared" si="215"/>
        <v>109</v>
      </c>
      <c r="AS216" s="23" t="str">
        <f t="shared" si="216"/>
        <v>W70</v>
      </c>
      <c r="AT216" s="69">
        <f t="shared" si="233"/>
        <v>11732.961999664076</v>
      </c>
      <c r="AU216" s="69">
        <f t="shared" si="217"/>
        <v>-5295.0380003359242</v>
      </c>
      <c r="AV216" t="s">
        <v>451</v>
      </c>
      <c r="AW216" t="s">
        <v>429</v>
      </c>
      <c r="AX216" s="64">
        <f t="shared" si="218"/>
        <v>-23295.038000335924</v>
      </c>
      <c r="AY216" s="64">
        <f t="shared" si="219"/>
        <v>704.96199966407585</v>
      </c>
      <c r="AZ216" s="64">
        <f t="shared" si="220"/>
        <v>704.96199966407585</v>
      </c>
      <c r="BA216" s="64">
        <f t="shared" si="221"/>
        <v>-5295.0380003359242</v>
      </c>
      <c r="BE216" s="23">
        <v>213</v>
      </c>
      <c r="BF216" s="23" t="str">
        <f t="shared" si="222"/>
        <v>W137</v>
      </c>
      <c r="BG216" s="23" t="str">
        <f t="shared" si="223"/>
        <v>Denver</v>
      </c>
      <c r="BH216" s="23" t="str">
        <f t="shared" si="224"/>
        <v>CO</v>
      </c>
      <c r="BI216" s="69">
        <f t="shared" si="185"/>
        <v>6390000</v>
      </c>
      <c r="BJ216" s="69">
        <f t="shared" si="186"/>
        <v>-24655.049876666668</v>
      </c>
      <c r="BK216" s="69">
        <f t="shared" si="187"/>
        <v>-18331.049876666668</v>
      </c>
      <c r="BL216" s="23" t="str">
        <f t="shared" si="188"/>
        <v>NO</v>
      </c>
      <c r="BM216" s="69">
        <f t="shared" si="225"/>
        <v>618197.2273010849</v>
      </c>
      <c r="BN216" s="69">
        <f t="shared" si="226"/>
        <v>-36331.049876666671</v>
      </c>
      <c r="BO216" s="69">
        <f t="shared" si="227"/>
        <v>-12331.049876666668</v>
      </c>
      <c r="BP216" s="69">
        <f t="shared" si="228"/>
        <v>-12331.049876666668</v>
      </c>
      <c r="BQ216" s="69">
        <f t="shared" si="229"/>
        <v>-18331.049876666668</v>
      </c>
      <c r="CI216" s="23" t="str">
        <f t="shared" si="230"/>
        <v>W70</v>
      </c>
      <c r="CJ216" s="23" t="str">
        <f t="shared" si="234"/>
        <v>LT</v>
      </c>
      <c r="CK216" s="69">
        <f>G216</f>
        <v>35028</v>
      </c>
      <c r="CL216" s="69">
        <f t="shared" si="231"/>
        <v>35028</v>
      </c>
      <c r="CM216" s="69">
        <f t="shared" si="232"/>
        <v>35028</v>
      </c>
    </row>
    <row r="217" spans="1:91" x14ac:dyDescent="0.25">
      <c r="A217" t="s">
        <v>376</v>
      </c>
      <c r="B217" t="s">
        <v>373</v>
      </c>
      <c r="C217" t="s">
        <v>116</v>
      </c>
      <c r="D217">
        <v>1</v>
      </c>
      <c r="E217">
        <v>4500</v>
      </c>
      <c r="F217">
        <f t="shared" si="189"/>
        <v>0.97299999999999998</v>
      </c>
      <c r="G217" s="61">
        <f t="shared" si="184"/>
        <v>52542</v>
      </c>
      <c r="H217">
        <v>549</v>
      </c>
      <c r="I217" s="62">
        <v>0.44379999999999997</v>
      </c>
      <c r="J217">
        <v>231</v>
      </c>
      <c r="K217">
        <v>1027</v>
      </c>
      <c r="L217">
        <f t="shared" si="181"/>
        <v>796</v>
      </c>
      <c r="M217">
        <f t="shared" si="182"/>
        <v>318</v>
      </c>
      <c r="N217" s="63">
        <f t="shared" si="183"/>
        <v>0.41959798994974873</v>
      </c>
      <c r="O217" s="62">
        <v>0.44379999999999997</v>
      </c>
      <c r="P217" s="64">
        <v>100</v>
      </c>
      <c r="Q217" s="65">
        <f t="shared" si="190"/>
        <v>-3.1658291457286436E-2</v>
      </c>
      <c r="R217" s="65">
        <f t="shared" si="191"/>
        <v>0.87565437185929651</v>
      </c>
      <c r="S217" s="64">
        <f t="shared" si="192"/>
        <v>31961.384572864321</v>
      </c>
      <c r="T217" s="66">
        <f t="shared" si="193"/>
        <v>22372.969201005024</v>
      </c>
      <c r="U217" s="61">
        <f t="shared" si="194"/>
        <v>231</v>
      </c>
      <c r="V217" s="64">
        <f t="shared" si="195"/>
        <v>995</v>
      </c>
      <c r="W217" s="64">
        <f t="shared" si="196"/>
        <v>131.5</v>
      </c>
      <c r="X217">
        <f t="shared" si="197"/>
        <v>-628.63280262825378</v>
      </c>
      <c r="Y217" s="64">
        <f t="shared" si="198"/>
        <v>600.46506191559274</v>
      </c>
      <c r="Z217" s="64">
        <f t="shared" si="199"/>
        <v>600.46506191559274</v>
      </c>
      <c r="AA217" s="65">
        <f t="shared" si="200"/>
        <v>0.47132167026692739</v>
      </c>
      <c r="AB217" s="65">
        <f t="shared" si="201"/>
        <v>0.47759603015075369</v>
      </c>
      <c r="AC217" s="64">
        <f t="shared" si="202"/>
        <v>104674.60138251647</v>
      </c>
      <c r="AD217" s="66">
        <f t="shared" si="203"/>
        <v>73272.220967761517</v>
      </c>
      <c r="AE217" s="64">
        <f t="shared" si="204"/>
        <v>52542</v>
      </c>
      <c r="AF217" s="64">
        <f t="shared" si="205"/>
        <v>20730.220967761517</v>
      </c>
      <c r="AH217" s="67">
        <f t="shared" si="206"/>
        <v>5810.7517001675033</v>
      </c>
      <c r="AI217" s="67">
        <f t="shared" si="207"/>
        <v>-39410.751700167501</v>
      </c>
      <c r="AJ217" s="67">
        <f t="shared" si="208"/>
        <v>-15410.751700167504</v>
      </c>
      <c r="AK217" s="68">
        <f t="shared" si="209"/>
        <v>-15410.751700167504</v>
      </c>
      <c r="AL217" s="68">
        <f t="shared" si="210"/>
        <v>-21410.751700167504</v>
      </c>
      <c r="AM217" s="69">
        <f t="shared" si="211"/>
        <v>-18680.530732405983</v>
      </c>
      <c r="AN217" s="69">
        <f t="shared" si="212"/>
        <v>5319.4692675940132</v>
      </c>
      <c r="AO217" s="69">
        <f t="shared" si="213"/>
        <v>5319.4692675940132</v>
      </c>
      <c r="AP217" s="69">
        <f t="shared" si="214"/>
        <v>-680.53073240598678</v>
      </c>
      <c r="AR217" s="23">
        <f t="shared" si="215"/>
        <v>81</v>
      </c>
      <c r="AS217" s="23" t="str">
        <f t="shared" si="216"/>
        <v>W71</v>
      </c>
      <c r="AT217" s="69">
        <f t="shared" si="233"/>
        <v>33861.469267594017</v>
      </c>
      <c r="AU217" s="69">
        <f t="shared" si="217"/>
        <v>-680.53073240598678</v>
      </c>
      <c r="AV217" t="s">
        <v>451</v>
      </c>
      <c r="AW217" t="s">
        <v>429</v>
      </c>
      <c r="AX217" s="64">
        <f t="shared" si="218"/>
        <v>-18680.530732405983</v>
      </c>
      <c r="AY217" s="64">
        <f t="shared" si="219"/>
        <v>5319.4692675940132</v>
      </c>
      <c r="AZ217" s="64">
        <f t="shared" si="220"/>
        <v>5319.4692675940132</v>
      </c>
      <c r="BA217" s="64">
        <f t="shared" si="221"/>
        <v>-680.53073240598678</v>
      </c>
      <c r="BE217" s="23">
        <v>214</v>
      </c>
      <c r="BF217" s="23" t="str">
        <f t="shared" si="222"/>
        <v>W48</v>
      </c>
      <c r="BG217" s="23" t="str">
        <f t="shared" si="223"/>
        <v>New York</v>
      </c>
      <c r="BH217" s="23" t="str">
        <f t="shared" si="224"/>
        <v>NY</v>
      </c>
      <c r="BI217" s="69">
        <f t="shared" si="185"/>
        <v>6420000</v>
      </c>
      <c r="BJ217" s="69">
        <f t="shared" si="186"/>
        <v>3345.6788197845526</v>
      </c>
      <c r="BK217" s="69">
        <f t="shared" si="187"/>
        <v>-18352.721180215449</v>
      </c>
      <c r="BL217" s="23" t="str">
        <f t="shared" si="188"/>
        <v>NO</v>
      </c>
      <c r="BM217" s="69">
        <f t="shared" si="225"/>
        <v>621542.90612086945</v>
      </c>
      <c r="BN217" s="69">
        <f t="shared" si="226"/>
        <v>-36352.721180215449</v>
      </c>
      <c r="BO217" s="69">
        <f t="shared" si="227"/>
        <v>-12352.721180215447</v>
      </c>
      <c r="BP217" s="69">
        <f t="shared" si="228"/>
        <v>-12352.721180215447</v>
      </c>
      <c r="BQ217" s="69">
        <f t="shared" si="229"/>
        <v>-18352.721180215449</v>
      </c>
      <c r="CI217" s="23" t="str">
        <f t="shared" si="230"/>
        <v>W71</v>
      </c>
      <c r="CJ217" s="23" t="str">
        <f t="shared" si="234"/>
        <v>LT</v>
      </c>
      <c r="CK217" s="69">
        <f>G217</f>
        <v>52542</v>
      </c>
      <c r="CL217" s="69">
        <f t="shared" si="231"/>
        <v>52542</v>
      </c>
      <c r="CM217" s="69">
        <f t="shared" si="232"/>
        <v>52542</v>
      </c>
    </row>
    <row r="218" spans="1:91" x14ac:dyDescent="0.25">
      <c r="A218" t="s">
        <v>377</v>
      </c>
      <c r="B218" t="s">
        <v>373</v>
      </c>
      <c r="C218" t="s">
        <v>116</v>
      </c>
      <c r="D218">
        <v>2</v>
      </c>
      <c r="E218">
        <v>4900</v>
      </c>
      <c r="F218">
        <f t="shared" si="189"/>
        <v>0.97299999999999998</v>
      </c>
      <c r="G218" s="61">
        <f t="shared" si="184"/>
        <v>57212.4</v>
      </c>
      <c r="H218">
        <v>652</v>
      </c>
      <c r="I218" s="62">
        <v>0.4466</v>
      </c>
      <c r="J218">
        <v>379</v>
      </c>
      <c r="K218">
        <v>969</v>
      </c>
      <c r="L218">
        <f t="shared" ref="L218:L247" si="235">K218-J218</f>
        <v>590</v>
      </c>
      <c r="M218">
        <f t="shared" ref="M218:M247" si="236">H218-J218</f>
        <v>273</v>
      </c>
      <c r="N218" s="63">
        <f t="shared" ref="N218:N247" si="237">0.8*M218/L218+0.1</f>
        <v>0.47016949152542376</v>
      </c>
      <c r="O218" s="62">
        <v>0.4466</v>
      </c>
      <c r="P218" s="64">
        <v>100</v>
      </c>
      <c r="Q218" s="65">
        <f t="shared" si="190"/>
        <v>-0.27830508474576277</v>
      </c>
      <c r="R218" s="65">
        <f t="shared" si="191"/>
        <v>1.0708506440677967</v>
      </c>
      <c r="S218" s="64">
        <f t="shared" si="192"/>
        <v>39086.048508474581</v>
      </c>
      <c r="T218" s="66">
        <f t="shared" si="193"/>
        <v>27360.233955932206</v>
      </c>
      <c r="U218" s="61">
        <f t="shared" si="194"/>
        <v>379</v>
      </c>
      <c r="V218" s="64">
        <f t="shared" si="195"/>
        <v>737.5</v>
      </c>
      <c r="W218" s="64">
        <f t="shared" si="196"/>
        <v>305.25</v>
      </c>
      <c r="X218">
        <f t="shared" si="197"/>
        <v>-465.94642405863027</v>
      </c>
      <c r="Y218" s="64">
        <f t="shared" si="198"/>
        <v>548.95902830427099</v>
      </c>
      <c r="Z218" s="64">
        <f t="shared" si="199"/>
        <v>548.95902830427099</v>
      </c>
      <c r="AA218" s="65">
        <f t="shared" si="200"/>
        <v>0.33045291973460472</v>
      </c>
      <c r="AB218" s="65">
        <f t="shared" si="201"/>
        <v>0.58907955932203393</v>
      </c>
      <c r="AC218" s="64">
        <f t="shared" si="202"/>
        <v>118033.89800495614</v>
      </c>
      <c r="AD218" s="66">
        <f t="shared" si="203"/>
        <v>82623.728603469295</v>
      </c>
      <c r="AE218" s="64">
        <f t="shared" si="204"/>
        <v>57212.4</v>
      </c>
      <c r="AF218" s="64">
        <f t="shared" si="205"/>
        <v>25411.328603469294</v>
      </c>
      <c r="AH218" s="67">
        <f t="shared" si="206"/>
        <v>7167.1346384180797</v>
      </c>
      <c r="AI218" s="67">
        <f t="shared" si="207"/>
        <v>-40767.13463841808</v>
      </c>
      <c r="AJ218" s="67">
        <f t="shared" si="208"/>
        <v>-16767.13463841808</v>
      </c>
      <c r="AK218" s="68">
        <f t="shared" si="209"/>
        <v>-16767.13463841808</v>
      </c>
      <c r="AL218" s="68">
        <f t="shared" si="210"/>
        <v>-22767.13463841808</v>
      </c>
      <c r="AM218" s="69">
        <f t="shared" si="211"/>
        <v>-15355.806034948786</v>
      </c>
      <c r="AN218" s="69">
        <f t="shared" si="212"/>
        <v>8644.193965051214</v>
      </c>
      <c r="AO218" s="69">
        <f t="shared" si="213"/>
        <v>8644.193965051214</v>
      </c>
      <c r="AP218" s="69">
        <f t="shared" si="214"/>
        <v>2644.193965051214</v>
      </c>
      <c r="AR218" s="23">
        <f t="shared" si="215"/>
        <v>61</v>
      </c>
      <c r="AS218" s="23" t="str">
        <f t="shared" si="216"/>
        <v>W72</v>
      </c>
      <c r="AT218" s="69">
        <f t="shared" si="233"/>
        <v>41856.593965051215</v>
      </c>
      <c r="AU218" s="69">
        <f t="shared" si="217"/>
        <v>2644.193965051214</v>
      </c>
      <c r="AV218" t="s">
        <v>451</v>
      </c>
      <c r="AW218" t="s">
        <v>429</v>
      </c>
      <c r="AX218" s="64">
        <f t="shared" si="218"/>
        <v>-15355.806034948786</v>
      </c>
      <c r="AY218" s="64">
        <f t="shared" si="219"/>
        <v>8644.193965051214</v>
      </c>
      <c r="AZ218" s="64">
        <f t="shared" si="220"/>
        <v>8644.193965051214</v>
      </c>
      <c r="BA218" s="64">
        <f t="shared" si="221"/>
        <v>2644.193965051214</v>
      </c>
      <c r="BE218" s="23">
        <v>215</v>
      </c>
      <c r="BF218" s="23" t="str">
        <f t="shared" si="222"/>
        <v>W146</v>
      </c>
      <c r="BG218" s="23" t="str">
        <f t="shared" si="223"/>
        <v>Denver</v>
      </c>
      <c r="BH218" s="23" t="str">
        <f t="shared" si="224"/>
        <v>CO</v>
      </c>
      <c r="BI218" s="69">
        <f t="shared" si="185"/>
        <v>6450000</v>
      </c>
      <c r="BJ218" s="69">
        <f t="shared" si="186"/>
        <v>-20026.623093294525</v>
      </c>
      <c r="BK218" s="69">
        <f t="shared" si="187"/>
        <v>-18373.023093294527</v>
      </c>
      <c r="BL218" s="23" t="str">
        <f t="shared" si="188"/>
        <v>NO</v>
      </c>
      <c r="BM218" s="69">
        <f t="shared" si="225"/>
        <v>601516.28302757489</v>
      </c>
      <c r="BN218" s="69">
        <f t="shared" si="226"/>
        <v>-36373.023093294527</v>
      </c>
      <c r="BO218" s="69">
        <f t="shared" si="227"/>
        <v>-12373.023093294523</v>
      </c>
      <c r="BP218" s="69">
        <f t="shared" si="228"/>
        <v>-12373.023093294523</v>
      </c>
      <c r="BQ218" s="69">
        <f t="shared" si="229"/>
        <v>-18373.023093294527</v>
      </c>
      <c r="CI218" s="23" t="str">
        <f t="shared" si="230"/>
        <v>W72</v>
      </c>
      <c r="CJ218" s="23" t="str">
        <f t="shared" si="234"/>
        <v>LT</v>
      </c>
      <c r="CK218" s="69">
        <f>G218</f>
        <v>57212.4</v>
      </c>
      <c r="CL218" s="69">
        <f t="shared" si="231"/>
        <v>57212.4</v>
      </c>
      <c r="CM218" s="69">
        <f t="shared" si="232"/>
        <v>57212.4</v>
      </c>
    </row>
    <row r="219" spans="1:91" x14ac:dyDescent="0.25">
      <c r="A219" t="s">
        <v>378</v>
      </c>
      <c r="B219" t="s">
        <v>379</v>
      </c>
      <c r="C219" t="s">
        <v>107</v>
      </c>
      <c r="D219">
        <v>2</v>
      </c>
      <c r="E219">
        <v>3300</v>
      </c>
      <c r="F219">
        <f t="shared" si="189"/>
        <v>0.97299999999999998</v>
      </c>
      <c r="G219" s="61">
        <f t="shared" si="184"/>
        <v>38530.799999999996</v>
      </c>
      <c r="H219">
        <v>378</v>
      </c>
      <c r="I219" s="62">
        <v>0.4219</v>
      </c>
      <c r="J219">
        <v>264</v>
      </c>
      <c r="K219">
        <v>532</v>
      </c>
      <c r="L219">
        <f t="shared" si="235"/>
        <v>268</v>
      </c>
      <c r="M219">
        <f t="shared" si="236"/>
        <v>114</v>
      </c>
      <c r="N219" s="63">
        <f t="shared" si="237"/>
        <v>0.44029850746268662</v>
      </c>
      <c r="O219" s="62">
        <v>0.4219</v>
      </c>
      <c r="P219" s="64">
        <v>100</v>
      </c>
      <c r="Q219" s="65">
        <f t="shared" si="190"/>
        <v>-0.38955223880597023</v>
      </c>
      <c r="R219" s="65">
        <f t="shared" si="191"/>
        <v>1.1588916417910449</v>
      </c>
      <c r="S219" s="64">
        <f t="shared" si="192"/>
        <v>42299.544925373135</v>
      </c>
      <c r="T219" s="66">
        <f t="shared" si="193"/>
        <v>29609.681447761192</v>
      </c>
      <c r="U219" s="61">
        <f t="shared" si="194"/>
        <v>264</v>
      </c>
      <c r="V219" s="64">
        <f t="shared" si="195"/>
        <v>335</v>
      </c>
      <c r="W219" s="64">
        <f t="shared" si="196"/>
        <v>230.5</v>
      </c>
      <c r="X219">
        <f t="shared" si="197"/>
        <v>-211.65024008086934</v>
      </c>
      <c r="Y219" s="64">
        <f t="shared" si="198"/>
        <v>295.27969421278743</v>
      </c>
      <c r="Z219" s="64">
        <f t="shared" si="199"/>
        <v>295.27969421278743</v>
      </c>
      <c r="AA219" s="65">
        <f t="shared" si="200"/>
        <v>0.19337222153070877</v>
      </c>
      <c r="AB219" s="65">
        <f t="shared" si="201"/>
        <v>0.69756522388059716</v>
      </c>
      <c r="AC219" s="64">
        <f t="shared" si="202"/>
        <v>75181.548790342131</v>
      </c>
      <c r="AD219" s="66">
        <f t="shared" si="203"/>
        <v>52627.084153239492</v>
      </c>
      <c r="AE219" s="64">
        <f t="shared" si="204"/>
        <v>38530.799999999996</v>
      </c>
      <c r="AF219" s="64">
        <f t="shared" si="205"/>
        <v>14096.284153239496</v>
      </c>
      <c r="AH219" s="67">
        <f t="shared" si="206"/>
        <v>8487.0435572139322</v>
      </c>
      <c r="AI219" s="67">
        <f t="shared" si="207"/>
        <v>-42087.043557213932</v>
      </c>
      <c r="AJ219" s="67">
        <f t="shared" si="208"/>
        <v>-18087.043557213932</v>
      </c>
      <c r="AK219" s="68">
        <f t="shared" si="209"/>
        <v>-18087.043557213932</v>
      </c>
      <c r="AL219" s="68">
        <f t="shared" si="210"/>
        <v>-24087.043557213932</v>
      </c>
      <c r="AM219" s="69">
        <f t="shared" si="211"/>
        <v>-27990.759403974436</v>
      </c>
      <c r="AN219" s="69">
        <f t="shared" si="212"/>
        <v>-3990.7594039744363</v>
      </c>
      <c r="AO219" s="69">
        <f t="shared" si="213"/>
        <v>-3990.7594039744363</v>
      </c>
      <c r="AP219" s="69">
        <f t="shared" si="214"/>
        <v>-9990.7594039744363</v>
      </c>
      <c r="AR219" s="23">
        <f t="shared" si="215"/>
        <v>147</v>
      </c>
      <c r="AS219" s="23" t="str">
        <f t="shared" si="216"/>
        <v>W73</v>
      </c>
      <c r="AT219" s="69">
        <f t="shared" si="233"/>
        <v>10540.040596025559</v>
      </c>
      <c r="AU219" s="69">
        <f t="shared" si="217"/>
        <v>-9990.7594039744363</v>
      </c>
      <c r="AV219" t="s">
        <v>451</v>
      </c>
      <c r="AW219" t="s">
        <v>429</v>
      </c>
      <c r="AX219" s="64">
        <f t="shared" si="218"/>
        <v>-27990.759403974436</v>
      </c>
      <c r="AY219" s="64">
        <f t="shared" si="219"/>
        <v>-3990.7594039744363</v>
      </c>
      <c r="AZ219" s="64">
        <f t="shared" si="220"/>
        <v>-3990.7594039744363</v>
      </c>
      <c r="BA219" s="64">
        <f t="shared" si="221"/>
        <v>-9990.7594039744363</v>
      </c>
      <c r="BE219" s="23">
        <v>216</v>
      </c>
      <c r="BF219" s="23" t="str">
        <f t="shared" si="222"/>
        <v>W68</v>
      </c>
      <c r="BG219" s="23" t="str">
        <f t="shared" si="223"/>
        <v>Palo Alto</v>
      </c>
      <c r="BH219" s="23" t="str">
        <f t="shared" si="224"/>
        <v>CA</v>
      </c>
      <c r="BI219" s="69">
        <f t="shared" si="185"/>
        <v>6480000</v>
      </c>
      <c r="BJ219" s="69">
        <f t="shared" si="186"/>
        <v>-5240.0727619384779</v>
      </c>
      <c r="BK219" s="69">
        <f t="shared" si="187"/>
        <v>-18765.272761938479</v>
      </c>
      <c r="BL219" s="23" t="str">
        <f t="shared" si="188"/>
        <v>NO</v>
      </c>
      <c r="BM219" s="69">
        <f t="shared" si="225"/>
        <v>596276.21026563644</v>
      </c>
      <c r="BN219" s="69">
        <f t="shared" si="226"/>
        <v>-36765.272761938482</v>
      </c>
      <c r="BO219" s="69">
        <f t="shared" si="227"/>
        <v>-12765.272761938479</v>
      </c>
      <c r="BP219" s="69">
        <f t="shared" si="228"/>
        <v>-12765.272761938479</v>
      </c>
      <c r="BQ219" s="69">
        <f t="shared" si="229"/>
        <v>-18765.272761938479</v>
      </c>
      <c r="CI219" s="23" t="str">
        <f t="shared" si="230"/>
        <v>W73</v>
      </c>
      <c r="CJ219" s="23" t="str">
        <f t="shared" si="234"/>
        <v>LT</v>
      </c>
      <c r="CK219" s="69">
        <f>G219</f>
        <v>38530.799999999996</v>
      </c>
      <c r="CL219" s="69">
        <f t="shared" si="231"/>
        <v>38530.799999999996</v>
      </c>
      <c r="CM219" s="69">
        <f t="shared" si="232"/>
        <v>38530.799999999996</v>
      </c>
    </row>
    <row r="220" spans="1:91" x14ac:dyDescent="0.25">
      <c r="A220" t="s">
        <v>380</v>
      </c>
      <c r="B220" t="s">
        <v>379</v>
      </c>
      <c r="C220" t="s">
        <v>116</v>
      </c>
      <c r="D220">
        <v>1</v>
      </c>
      <c r="E220">
        <v>4500</v>
      </c>
      <c r="F220">
        <f t="shared" si="189"/>
        <v>0.97299999999999998</v>
      </c>
      <c r="G220" s="61">
        <f t="shared" si="184"/>
        <v>52542</v>
      </c>
      <c r="H220">
        <v>255</v>
      </c>
      <c r="I220" s="62">
        <v>0.59179999999999999</v>
      </c>
      <c r="J220">
        <v>151</v>
      </c>
      <c r="K220">
        <v>673</v>
      </c>
      <c r="L220">
        <f t="shared" si="235"/>
        <v>522</v>
      </c>
      <c r="M220">
        <f t="shared" si="236"/>
        <v>104</v>
      </c>
      <c r="N220" s="63">
        <f t="shared" si="237"/>
        <v>0.25938697318007664</v>
      </c>
      <c r="O220" s="62">
        <v>0.59179999999999999</v>
      </c>
      <c r="P220" s="64">
        <v>100</v>
      </c>
      <c r="Q220" s="65">
        <f t="shared" si="190"/>
        <v>2.1839080459770108E-2</v>
      </c>
      <c r="R220" s="65">
        <f t="shared" si="191"/>
        <v>0.83331655172413799</v>
      </c>
      <c r="S220" s="64">
        <f t="shared" si="192"/>
        <v>30416.054137931038</v>
      </c>
      <c r="T220" s="66">
        <f t="shared" si="193"/>
        <v>21291.237896551724</v>
      </c>
      <c r="U220" s="61">
        <f t="shared" si="194"/>
        <v>151</v>
      </c>
      <c r="V220" s="64">
        <f t="shared" si="195"/>
        <v>652.5</v>
      </c>
      <c r="W220" s="64">
        <f t="shared" si="196"/>
        <v>85.75</v>
      </c>
      <c r="X220">
        <f t="shared" si="197"/>
        <v>-412.24412433661865</v>
      </c>
      <c r="Y220" s="64">
        <f t="shared" si="198"/>
        <v>393.52985216072784</v>
      </c>
      <c r="Z220" s="64">
        <f t="shared" si="199"/>
        <v>393.52985216072784</v>
      </c>
      <c r="AA220" s="65">
        <f t="shared" si="200"/>
        <v>0.47169326001644113</v>
      </c>
      <c r="AB220" s="65">
        <f t="shared" si="201"/>
        <v>0.47730195402298853</v>
      </c>
      <c r="AC220" s="64">
        <f t="shared" si="202"/>
        <v>68558.887101983011</v>
      </c>
      <c r="AD220" s="66">
        <f t="shared" si="203"/>
        <v>47991.220971388102</v>
      </c>
      <c r="AE220" s="64">
        <f t="shared" si="204"/>
        <v>52542</v>
      </c>
      <c r="AF220" s="64">
        <f t="shared" si="205"/>
        <v>-4550.779028611898</v>
      </c>
      <c r="AH220" s="67">
        <f t="shared" si="206"/>
        <v>5807.1737739463606</v>
      </c>
      <c r="AI220" s="67">
        <f t="shared" si="207"/>
        <v>-39407.173773946357</v>
      </c>
      <c r="AJ220" s="67">
        <f t="shared" si="208"/>
        <v>-15407.173773946361</v>
      </c>
      <c r="AK220" s="68">
        <f t="shared" si="209"/>
        <v>-15407.173773946361</v>
      </c>
      <c r="AL220" s="68">
        <f t="shared" si="210"/>
        <v>-21407.173773946361</v>
      </c>
      <c r="AM220" s="69">
        <f t="shared" si="211"/>
        <v>-43957.952802558255</v>
      </c>
      <c r="AN220" s="69">
        <f t="shared" si="212"/>
        <v>-19957.952802558259</v>
      </c>
      <c r="AO220" s="69">
        <f t="shared" si="213"/>
        <v>-19957.952802558259</v>
      </c>
      <c r="AP220" s="69">
        <f t="shared" si="214"/>
        <v>-25957.952802558259</v>
      </c>
      <c r="AR220" s="23">
        <f t="shared" si="215"/>
        <v>235</v>
      </c>
      <c r="AS220" s="23" t="str">
        <f t="shared" si="216"/>
        <v>W74</v>
      </c>
      <c r="AT220" s="69">
        <f t="shared" si="233"/>
        <v>8584.0471974417451</v>
      </c>
      <c r="AU220" s="69">
        <f t="shared" si="217"/>
        <v>-25957.952802558259</v>
      </c>
      <c r="AV220" t="s">
        <v>451</v>
      </c>
      <c r="AW220" t="s">
        <v>429</v>
      </c>
      <c r="AX220" s="64">
        <f t="shared" si="218"/>
        <v>-43957.952802558255</v>
      </c>
      <c r="AY220" s="64">
        <f t="shared" si="219"/>
        <v>-19957.952802558259</v>
      </c>
      <c r="AZ220" s="64">
        <f t="shared" si="220"/>
        <v>-19957.952802558259</v>
      </c>
      <c r="BA220" s="64">
        <f t="shared" si="221"/>
        <v>-25957.952802558259</v>
      </c>
      <c r="BE220" s="23">
        <v>217</v>
      </c>
      <c r="BF220" s="23" t="str">
        <f t="shared" si="222"/>
        <v>W222</v>
      </c>
      <c r="BG220" s="23" t="str">
        <f t="shared" si="223"/>
        <v>Richmond</v>
      </c>
      <c r="BH220" s="23" t="str">
        <f t="shared" si="224"/>
        <v>VA</v>
      </c>
      <c r="BI220" s="69">
        <f t="shared" si="185"/>
        <v>6510000</v>
      </c>
      <c r="BJ220" s="69">
        <f t="shared" si="186"/>
        <v>-17362.052766666664</v>
      </c>
      <c r="BK220" s="69">
        <f t="shared" si="187"/>
        <v>-18802.592766666665</v>
      </c>
      <c r="BL220" s="23" t="str">
        <f t="shared" si="188"/>
        <v>NO</v>
      </c>
      <c r="BM220" s="69">
        <f t="shared" si="225"/>
        <v>578914.15749896981</v>
      </c>
      <c r="BN220" s="69">
        <f t="shared" si="226"/>
        <v>-36802.592766666668</v>
      </c>
      <c r="BO220" s="69">
        <f t="shared" si="227"/>
        <v>-12802.592766666665</v>
      </c>
      <c r="BP220" s="69">
        <f t="shared" si="228"/>
        <v>-12802.592766666665</v>
      </c>
      <c r="BQ220" s="69">
        <f t="shared" si="229"/>
        <v>-18802.592766666665</v>
      </c>
      <c r="CI220" s="23" t="str">
        <f t="shared" si="230"/>
        <v>W74</v>
      </c>
      <c r="CJ220" s="23" t="str">
        <f t="shared" si="234"/>
        <v>LT</v>
      </c>
      <c r="CK220" s="69">
        <f>G220</f>
        <v>52542</v>
      </c>
      <c r="CL220" s="69">
        <f t="shared" si="231"/>
        <v>52542</v>
      </c>
      <c r="CM220" s="69">
        <f t="shared" si="232"/>
        <v>52542</v>
      </c>
    </row>
    <row r="221" spans="1:91" x14ac:dyDescent="0.25">
      <c r="A221" t="s">
        <v>381</v>
      </c>
      <c r="B221" t="s">
        <v>379</v>
      </c>
      <c r="C221" t="s">
        <v>116</v>
      </c>
      <c r="D221">
        <v>2</v>
      </c>
      <c r="E221">
        <v>4200</v>
      </c>
      <c r="F221">
        <f t="shared" si="189"/>
        <v>0.97299999999999998</v>
      </c>
      <c r="G221" s="61">
        <f t="shared" si="184"/>
        <v>49039.199999999997</v>
      </c>
      <c r="H221">
        <v>441</v>
      </c>
      <c r="I221" s="62">
        <v>0.5726</v>
      </c>
      <c r="J221">
        <v>278</v>
      </c>
      <c r="K221">
        <v>711</v>
      </c>
      <c r="L221">
        <f t="shared" si="235"/>
        <v>433</v>
      </c>
      <c r="M221">
        <f t="shared" si="236"/>
        <v>163</v>
      </c>
      <c r="N221" s="63">
        <f t="shared" si="237"/>
        <v>0.40115473441108551</v>
      </c>
      <c r="O221" s="62">
        <v>0.5726</v>
      </c>
      <c r="P221" s="64">
        <v>100</v>
      </c>
      <c r="Q221" s="65">
        <f t="shared" si="190"/>
        <v>-0.22886836027713628</v>
      </c>
      <c r="R221" s="65">
        <f t="shared" si="191"/>
        <v>1.0317264203233256</v>
      </c>
      <c r="S221" s="64">
        <f t="shared" si="192"/>
        <v>37658.014341801383</v>
      </c>
      <c r="T221" s="66">
        <f t="shared" si="193"/>
        <v>26360.610039260966</v>
      </c>
      <c r="U221" s="61">
        <f t="shared" si="194"/>
        <v>278</v>
      </c>
      <c r="V221" s="64">
        <f t="shared" si="195"/>
        <v>541.25</v>
      </c>
      <c r="W221" s="64">
        <f t="shared" si="196"/>
        <v>223.875</v>
      </c>
      <c r="X221">
        <f t="shared" si="197"/>
        <v>-341.95729087692695</v>
      </c>
      <c r="Y221" s="64">
        <f t="shared" si="198"/>
        <v>402.80637161991405</v>
      </c>
      <c r="Z221" s="64">
        <f t="shared" si="199"/>
        <v>402.80637161991405</v>
      </c>
      <c r="AA221" s="65">
        <f t="shared" si="200"/>
        <v>0.33058913925157329</v>
      </c>
      <c r="AB221" s="65">
        <f t="shared" si="201"/>
        <v>0.58897175519630496</v>
      </c>
      <c r="AC221" s="64">
        <f t="shared" si="202"/>
        <v>86593.175129491079</v>
      </c>
      <c r="AD221" s="66">
        <f t="shared" si="203"/>
        <v>60615.222590643752</v>
      </c>
      <c r="AE221" s="64">
        <f t="shared" si="204"/>
        <v>49039.199999999997</v>
      </c>
      <c r="AF221" s="64">
        <f t="shared" si="205"/>
        <v>11576.022590643755</v>
      </c>
      <c r="AH221" s="67">
        <f t="shared" si="206"/>
        <v>7165.8230215550429</v>
      </c>
      <c r="AI221" s="67">
        <f t="shared" si="207"/>
        <v>-40765.823021555043</v>
      </c>
      <c r="AJ221" s="67">
        <f t="shared" si="208"/>
        <v>-16765.823021555043</v>
      </c>
      <c r="AK221" s="68">
        <f t="shared" si="209"/>
        <v>-16765.823021555043</v>
      </c>
      <c r="AL221" s="68">
        <f t="shared" si="210"/>
        <v>-22765.823021555043</v>
      </c>
      <c r="AM221" s="69">
        <f t="shared" si="211"/>
        <v>-29189.800430911288</v>
      </c>
      <c r="AN221" s="69">
        <f t="shared" si="212"/>
        <v>-5189.8004309112875</v>
      </c>
      <c r="AO221" s="69">
        <f t="shared" si="213"/>
        <v>-5189.8004309112875</v>
      </c>
      <c r="AP221" s="69">
        <f t="shared" si="214"/>
        <v>-11189.800430911288</v>
      </c>
      <c r="AR221" s="23">
        <f t="shared" si="215"/>
        <v>156</v>
      </c>
      <c r="AS221" s="23" t="str">
        <f t="shared" si="216"/>
        <v>W75</v>
      </c>
      <c r="AT221" s="69">
        <f t="shared" si="233"/>
        <v>19849.39956908871</v>
      </c>
      <c r="AU221" s="69">
        <f t="shared" si="217"/>
        <v>-11189.800430911288</v>
      </c>
      <c r="AV221" t="s">
        <v>451</v>
      </c>
      <c r="AW221" t="s">
        <v>429</v>
      </c>
      <c r="AX221" s="64">
        <f t="shared" si="218"/>
        <v>-29189.800430911288</v>
      </c>
      <c r="AY221" s="64">
        <f t="shared" si="219"/>
        <v>-5189.8004309112875</v>
      </c>
      <c r="AZ221" s="64">
        <f t="shared" si="220"/>
        <v>-5189.8004309112875</v>
      </c>
      <c r="BA221" s="64">
        <f t="shared" si="221"/>
        <v>-11189.800430911288</v>
      </c>
      <c r="BE221" s="23">
        <v>218</v>
      </c>
      <c r="BF221" s="23" t="str">
        <f t="shared" si="222"/>
        <v>W49</v>
      </c>
      <c r="BG221" s="23" t="str">
        <f t="shared" si="223"/>
        <v>New York</v>
      </c>
      <c r="BH221" s="23" t="str">
        <f t="shared" si="224"/>
        <v>NY</v>
      </c>
      <c r="BI221" s="69">
        <f t="shared" si="185"/>
        <v>6540000</v>
      </c>
      <c r="BJ221" s="69">
        <f t="shared" si="186"/>
        <v>11258.042465461593</v>
      </c>
      <c r="BK221" s="69">
        <f t="shared" si="187"/>
        <v>-19781.157534538401</v>
      </c>
      <c r="BL221" s="23" t="str">
        <f t="shared" si="188"/>
        <v>NO</v>
      </c>
      <c r="BM221" s="69">
        <f t="shared" si="225"/>
        <v>590172.19996443135</v>
      </c>
      <c r="BN221" s="69">
        <f t="shared" si="226"/>
        <v>-37781.157534538404</v>
      </c>
      <c r="BO221" s="69">
        <f t="shared" si="227"/>
        <v>-13781.157534538401</v>
      </c>
      <c r="BP221" s="69">
        <f t="shared" si="228"/>
        <v>-13781.157534538401</v>
      </c>
      <c r="BQ221" s="69">
        <f t="shared" si="229"/>
        <v>-19781.157534538401</v>
      </c>
      <c r="CI221" s="23" t="str">
        <f t="shared" si="230"/>
        <v>W75</v>
      </c>
      <c r="CJ221" s="23" t="str">
        <f t="shared" si="234"/>
        <v>LT</v>
      </c>
      <c r="CK221" s="69">
        <f>G221</f>
        <v>49039.199999999997</v>
      </c>
      <c r="CL221" s="69">
        <f t="shared" si="231"/>
        <v>49039.199999999997</v>
      </c>
      <c r="CM221" s="69">
        <f t="shared" si="232"/>
        <v>49039.199999999997</v>
      </c>
    </row>
    <row r="222" spans="1:91" x14ac:dyDescent="0.25">
      <c r="A222" t="s">
        <v>382</v>
      </c>
      <c r="B222" t="s">
        <v>379</v>
      </c>
      <c r="C222" t="s">
        <v>107</v>
      </c>
      <c r="D222">
        <v>1</v>
      </c>
      <c r="E222">
        <v>2500</v>
      </c>
      <c r="F222">
        <f t="shared" si="189"/>
        <v>0.97299999999999998</v>
      </c>
      <c r="G222" s="61">
        <f t="shared" si="184"/>
        <v>29190</v>
      </c>
      <c r="H222">
        <v>356</v>
      </c>
      <c r="I222" s="62">
        <v>0.42470000000000002</v>
      </c>
      <c r="J222">
        <v>98</v>
      </c>
      <c r="K222">
        <v>460</v>
      </c>
      <c r="L222">
        <f t="shared" si="235"/>
        <v>362</v>
      </c>
      <c r="M222">
        <f t="shared" si="236"/>
        <v>258</v>
      </c>
      <c r="N222" s="63">
        <f t="shared" si="237"/>
        <v>0.67016574585635358</v>
      </c>
      <c r="O222" s="62">
        <v>0.42470000000000002</v>
      </c>
      <c r="P222" s="64">
        <v>100</v>
      </c>
      <c r="Q222" s="65">
        <f t="shared" si="190"/>
        <v>0.10441988950276243</v>
      </c>
      <c r="R222" s="65">
        <f t="shared" si="191"/>
        <v>0.76796209944751381</v>
      </c>
      <c r="S222" s="64">
        <f t="shared" si="192"/>
        <v>28030.616629834254</v>
      </c>
      <c r="T222" s="66">
        <f t="shared" si="193"/>
        <v>19621.431640883977</v>
      </c>
      <c r="U222" s="61">
        <f t="shared" si="194"/>
        <v>98</v>
      </c>
      <c r="V222" s="64">
        <f t="shared" si="195"/>
        <v>452.5</v>
      </c>
      <c r="W222" s="64">
        <f t="shared" si="196"/>
        <v>52.75</v>
      </c>
      <c r="X222">
        <f t="shared" si="197"/>
        <v>-285.88577204953248</v>
      </c>
      <c r="Y222" s="64">
        <f t="shared" si="198"/>
        <v>269.54943770533231</v>
      </c>
      <c r="Z222" s="64">
        <f t="shared" si="199"/>
        <v>269.54943770533231</v>
      </c>
      <c r="AA222" s="65">
        <f t="shared" si="200"/>
        <v>0.47911477945929792</v>
      </c>
      <c r="AB222" s="65">
        <f t="shared" si="201"/>
        <v>0.47142856353591167</v>
      </c>
      <c r="AC222" s="64">
        <f t="shared" si="202"/>
        <v>46381.756040058193</v>
      </c>
      <c r="AD222" s="66">
        <f t="shared" si="203"/>
        <v>32467.229228040735</v>
      </c>
      <c r="AE222" s="64">
        <f t="shared" si="204"/>
        <v>29190</v>
      </c>
      <c r="AF222" s="64">
        <f t="shared" si="205"/>
        <v>3277.2292280407346</v>
      </c>
      <c r="AH222" s="67">
        <f t="shared" si="206"/>
        <v>5735.7141896869261</v>
      </c>
      <c r="AI222" s="67">
        <f t="shared" si="207"/>
        <v>-39335.714189686929</v>
      </c>
      <c r="AJ222" s="67">
        <f t="shared" si="208"/>
        <v>-15335.714189686925</v>
      </c>
      <c r="AK222" s="68">
        <f t="shared" si="209"/>
        <v>-15335.714189686925</v>
      </c>
      <c r="AL222" s="68">
        <f t="shared" si="210"/>
        <v>-21335.714189686925</v>
      </c>
      <c r="AM222" s="69">
        <f t="shared" si="211"/>
        <v>-36058.484961646194</v>
      </c>
      <c r="AN222" s="69">
        <f t="shared" si="212"/>
        <v>-12058.484961646191</v>
      </c>
      <c r="AO222" s="69">
        <f t="shared" si="213"/>
        <v>-12058.484961646191</v>
      </c>
      <c r="AP222" s="69">
        <f t="shared" si="214"/>
        <v>-18058.484961646191</v>
      </c>
      <c r="AR222" s="23">
        <f t="shared" si="215"/>
        <v>212</v>
      </c>
      <c r="AS222" s="23" t="str">
        <f t="shared" si="216"/>
        <v>W76</v>
      </c>
      <c r="AT222" s="69">
        <f t="shared" si="233"/>
        <v>-6868.4849616461943</v>
      </c>
      <c r="AU222" s="69">
        <f t="shared" si="217"/>
        <v>-18058.484961646191</v>
      </c>
      <c r="AV222" t="s">
        <v>451</v>
      </c>
      <c r="AW222" t="s">
        <v>429</v>
      </c>
      <c r="AX222" s="64">
        <f t="shared" si="218"/>
        <v>-36058.484961646194</v>
      </c>
      <c r="AY222" s="64">
        <f t="shared" si="219"/>
        <v>-12058.484961646191</v>
      </c>
      <c r="AZ222" s="64">
        <f t="shared" si="220"/>
        <v>-12058.484961646191</v>
      </c>
      <c r="BA222" s="64">
        <f t="shared" si="221"/>
        <v>-18058.484961646191</v>
      </c>
      <c r="BE222" s="23">
        <v>219</v>
      </c>
      <c r="BF222" s="23" t="str">
        <f t="shared" si="222"/>
        <v>W9</v>
      </c>
      <c r="BG222" s="23" t="str">
        <f t="shared" si="223"/>
        <v>Chapel Hill</v>
      </c>
      <c r="BH222" s="23" t="str">
        <f t="shared" si="224"/>
        <v>NC</v>
      </c>
      <c r="BI222" s="69">
        <f t="shared" si="185"/>
        <v>6570000</v>
      </c>
      <c r="BJ222" s="69">
        <f t="shared" si="186"/>
        <v>-26657.538417580123</v>
      </c>
      <c r="BK222" s="69">
        <f t="shared" si="187"/>
        <v>-19924.878417580127</v>
      </c>
      <c r="BL222" s="23" t="str">
        <f t="shared" si="188"/>
        <v>NO</v>
      </c>
      <c r="BM222" s="69">
        <f t="shared" si="225"/>
        <v>563514.66154685128</v>
      </c>
      <c r="BN222" s="69">
        <f t="shared" si="226"/>
        <v>-37924.878417580127</v>
      </c>
      <c r="BO222" s="69">
        <f t="shared" si="227"/>
        <v>-13924.878417580127</v>
      </c>
      <c r="BP222" s="69">
        <f t="shared" si="228"/>
        <v>-13924.878417580127</v>
      </c>
      <c r="BQ222" s="69">
        <f t="shared" si="229"/>
        <v>-19924.878417580127</v>
      </c>
      <c r="CI222" s="23" t="str">
        <f t="shared" si="230"/>
        <v>W76</v>
      </c>
      <c r="CJ222" s="23" t="str">
        <f t="shared" si="234"/>
        <v>LT</v>
      </c>
      <c r="CK222" s="69">
        <f>G222</f>
        <v>29190</v>
      </c>
      <c r="CL222" s="69">
        <f t="shared" si="231"/>
        <v>29190</v>
      </c>
      <c r="CM222" s="69">
        <f t="shared" si="232"/>
        <v>29190</v>
      </c>
    </row>
    <row r="223" spans="1:91" x14ac:dyDescent="0.25">
      <c r="A223" t="s">
        <v>383</v>
      </c>
      <c r="B223" t="s">
        <v>384</v>
      </c>
      <c r="C223" t="s">
        <v>107</v>
      </c>
      <c r="D223">
        <v>1</v>
      </c>
      <c r="E223">
        <v>2500</v>
      </c>
      <c r="F223">
        <f t="shared" si="189"/>
        <v>0.97299999999999998</v>
      </c>
      <c r="G223" s="61">
        <f t="shared" si="184"/>
        <v>29190</v>
      </c>
      <c r="H223">
        <v>437</v>
      </c>
      <c r="I223" s="62">
        <v>7.9500000000000001E-2</v>
      </c>
      <c r="J223">
        <v>108</v>
      </c>
      <c r="K223">
        <v>507</v>
      </c>
      <c r="L223">
        <f t="shared" si="235"/>
        <v>399</v>
      </c>
      <c r="M223">
        <f t="shared" si="236"/>
        <v>329</v>
      </c>
      <c r="N223" s="63">
        <f t="shared" si="237"/>
        <v>0.75964912280701746</v>
      </c>
      <c r="O223" s="62">
        <v>7.9500000000000001E-2</v>
      </c>
      <c r="P223" s="64">
        <v>100</v>
      </c>
      <c r="Q223" s="65">
        <f t="shared" si="190"/>
        <v>8.3959899749373443E-2</v>
      </c>
      <c r="R223" s="65">
        <f t="shared" si="191"/>
        <v>0.78415413533834588</v>
      </c>
      <c r="S223" s="64">
        <f t="shared" si="192"/>
        <v>28621.625939849626</v>
      </c>
      <c r="T223" s="66">
        <f t="shared" si="193"/>
        <v>20035.138157894737</v>
      </c>
      <c r="U223" s="61">
        <f t="shared" si="194"/>
        <v>108</v>
      </c>
      <c r="V223" s="64">
        <f t="shared" si="195"/>
        <v>498.75</v>
      </c>
      <c r="W223" s="64">
        <f t="shared" si="196"/>
        <v>58.125</v>
      </c>
      <c r="X223">
        <f t="shared" si="197"/>
        <v>-315.10614101592114</v>
      </c>
      <c r="Y223" s="64">
        <f t="shared" si="198"/>
        <v>297.09178354814253</v>
      </c>
      <c r="Z223" s="64">
        <f t="shared" si="199"/>
        <v>297.09178354814253</v>
      </c>
      <c r="AA223" s="65">
        <f t="shared" si="200"/>
        <v>0.4791313955852482</v>
      </c>
      <c r="AB223" s="65">
        <f t="shared" si="201"/>
        <v>0.47141541353383459</v>
      </c>
      <c r="AC223" s="64">
        <f t="shared" si="202"/>
        <v>51119.580789581014</v>
      </c>
      <c r="AD223" s="66">
        <f t="shared" si="203"/>
        <v>35783.70655270671</v>
      </c>
      <c r="AE223" s="64">
        <f t="shared" si="204"/>
        <v>29190</v>
      </c>
      <c r="AF223" s="64">
        <f t="shared" si="205"/>
        <v>6593.7065527067098</v>
      </c>
      <c r="AH223" s="67">
        <f t="shared" si="206"/>
        <v>5735.5541979949876</v>
      </c>
      <c r="AI223" s="67">
        <f t="shared" si="207"/>
        <v>-39335.554197994985</v>
      </c>
      <c r="AJ223" s="67">
        <f t="shared" si="208"/>
        <v>-15335.554197994988</v>
      </c>
      <c r="AK223" s="68">
        <f t="shared" si="209"/>
        <v>-15335.554197994988</v>
      </c>
      <c r="AL223" s="68">
        <f t="shared" si="210"/>
        <v>-21335.554197994988</v>
      </c>
      <c r="AM223" s="69">
        <f t="shared" si="211"/>
        <v>-32741.847645288275</v>
      </c>
      <c r="AN223" s="69">
        <f t="shared" si="212"/>
        <v>-8741.8476452882787</v>
      </c>
      <c r="AO223" s="69">
        <f t="shared" si="213"/>
        <v>-8741.8476452882787</v>
      </c>
      <c r="AP223" s="69">
        <f t="shared" si="214"/>
        <v>-14741.847645288279</v>
      </c>
      <c r="AR223" s="23">
        <f t="shared" si="215"/>
        <v>185</v>
      </c>
      <c r="AS223" s="23" t="str">
        <f t="shared" si="216"/>
        <v>W77</v>
      </c>
      <c r="AT223" s="69">
        <f t="shared" si="233"/>
        <v>-3551.8476452882751</v>
      </c>
      <c r="AU223" s="69">
        <f t="shared" si="217"/>
        <v>-14741.847645288279</v>
      </c>
      <c r="AV223" t="s">
        <v>451</v>
      </c>
      <c r="AW223" t="s">
        <v>429</v>
      </c>
      <c r="AX223" s="64">
        <f t="shared" si="218"/>
        <v>-32741.847645288275</v>
      </c>
      <c r="AY223" s="64">
        <f t="shared" si="219"/>
        <v>-8741.8476452882787</v>
      </c>
      <c r="AZ223" s="64">
        <f t="shared" si="220"/>
        <v>-8741.8476452882787</v>
      </c>
      <c r="BA223" s="64">
        <f t="shared" si="221"/>
        <v>-14741.847645288279</v>
      </c>
      <c r="BE223" s="23">
        <v>220</v>
      </c>
      <c r="BF223" s="23" t="str">
        <f t="shared" si="222"/>
        <v>W40</v>
      </c>
      <c r="BG223" s="23" t="str">
        <f t="shared" si="223"/>
        <v>New York</v>
      </c>
      <c r="BH223" s="23" t="str">
        <f t="shared" si="224"/>
        <v>NY</v>
      </c>
      <c r="BI223" s="69">
        <f t="shared" si="185"/>
        <v>6600000</v>
      </c>
      <c r="BJ223" s="69">
        <f t="shared" si="186"/>
        <v>14175.119686220438</v>
      </c>
      <c r="BK223" s="69">
        <f t="shared" si="187"/>
        <v>-20366.880313779562</v>
      </c>
      <c r="BL223" s="23" t="str">
        <f t="shared" si="188"/>
        <v>NO</v>
      </c>
      <c r="BM223" s="69">
        <f t="shared" si="225"/>
        <v>577689.7812330717</v>
      </c>
      <c r="BN223" s="69">
        <f t="shared" si="226"/>
        <v>-38366.880313779562</v>
      </c>
      <c r="BO223" s="69">
        <f t="shared" si="227"/>
        <v>-14366.88031377956</v>
      </c>
      <c r="BP223" s="69">
        <f t="shared" si="228"/>
        <v>-14366.88031377956</v>
      </c>
      <c r="BQ223" s="69">
        <f t="shared" si="229"/>
        <v>-20366.880313779562</v>
      </c>
      <c r="CI223" s="23" t="str">
        <f t="shared" si="230"/>
        <v>W77</v>
      </c>
      <c r="CJ223" s="23" t="str">
        <f t="shared" si="234"/>
        <v>LT</v>
      </c>
      <c r="CK223" s="69">
        <f>G223</f>
        <v>29190</v>
      </c>
      <c r="CL223" s="69">
        <f t="shared" si="231"/>
        <v>29190</v>
      </c>
      <c r="CM223" s="69">
        <f t="shared" si="232"/>
        <v>29190</v>
      </c>
    </row>
    <row r="224" spans="1:91" x14ac:dyDescent="0.25">
      <c r="A224" t="s">
        <v>385</v>
      </c>
      <c r="B224" t="s">
        <v>384</v>
      </c>
      <c r="C224" t="s">
        <v>107</v>
      </c>
      <c r="D224">
        <v>2</v>
      </c>
      <c r="E224">
        <v>3300</v>
      </c>
      <c r="F224">
        <f t="shared" si="189"/>
        <v>0.97299999999999998</v>
      </c>
      <c r="G224" s="61">
        <f t="shared" si="184"/>
        <v>38530.799999999996</v>
      </c>
      <c r="H224">
        <v>461</v>
      </c>
      <c r="I224" s="62">
        <v>0.31780000000000003</v>
      </c>
      <c r="J224">
        <v>270</v>
      </c>
      <c r="K224">
        <v>543</v>
      </c>
      <c r="L224">
        <f t="shared" si="235"/>
        <v>273</v>
      </c>
      <c r="M224">
        <f t="shared" si="236"/>
        <v>191</v>
      </c>
      <c r="N224" s="63">
        <f t="shared" si="237"/>
        <v>0.65970695970695969</v>
      </c>
      <c r="O224" s="62">
        <v>0.31780000000000003</v>
      </c>
      <c r="P224" s="64">
        <v>100</v>
      </c>
      <c r="Q224" s="65">
        <f t="shared" si="190"/>
        <v>-0.3981684981684982</v>
      </c>
      <c r="R224" s="65">
        <f t="shared" si="191"/>
        <v>1.1657105494505495</v>
      </c>
      <c r="S224" s="64">
        <f t="shared" si="192"/>
        <v>42548.435054945061</v>
      </c>
      <c r="T224" s="66">
        <f t="shared" si="193"/>
        <v>29783.904538461542</v>
      </c>
      <c r="U224" s="61">
        <f t="shared" si="194"/>
        <v>270</v>
      </c>
      <c r="V224" s="64">
        <f t="shared" si="195"/>
        <v>341.25</v>
      </c>
      <c r="W224" s="64">
        <f t="shared" si="196"/>
        <v>235.875</v>
      </c>
      <c r="X224">
        <f t="shared" si="197"/>
        <v>-215.5989385898408</v>
      </c>
      <c r="Y224" s="64">
        <f t="shared" si="198"/>
        <v>301.32595716451863</v>
      </c>
      <c r="Z224" s="64">
        <f t="shared" si="199"/>
        <v>301.32595716451863</v>
      </c>
      <c r="AA224" s="65">
        <f t="shared" si="200"/>
        <v>0.19179767667258205</v>
      </c>
      <c r="AB224" s="65">
        <f t="shared" si="201"/>
        <v>0.69881131868131863</v>
      </c>
      <c r="AC224" s="64">
        <f t="shared" si="202"/>
        <v>76858.046159852442</v>
      </c>
      <c r="AD224" s="66">
        <f t="shared" si="203"/>
        <v>53800.632311896705</v>
      </c>
      <c r="AE224" s="64">
        <f t="shared" si="204"/>
        <v>38530.799999999996</v>
      </c>
      <c r="AF224" s="64">
        <f t="shared" si="205"/>
        <v>15269.832311896709</v>
      </c>
      <c r="AH224" s="67">
        <f t="shared" si="206"/>
        <v>8502.2043772893776</v>
      </c>
      <c r="AI224" s="67">
        <f t="shared" si="207"/>
        <v>-42102.204377289381</v>
      </c>
      <c r="AJ224" s="67">
        <f t="shared" si="208"/>
        <v>-18102.204377289378</v>
      </c>
      <c r="AK224" s="68">
        <f t="shared" si="209"/>
        <v>-18102.204377289378</v>
      </c>
      <c r="AL224" s="68">
        <f t="shared" si="210"/>
        <v>-24102.204377289378</v>
      </c>
      <c r="AM224" s="69">
        <f t="shared" si="211"/>
        <v>-26832.372065392672</v>
      </c>
      <c r="AN224" s="69">
        <f t="shared" si="212"/>
        <v>-2832.3720653926684</v>
      </c>
      <c r="AO224" s="69">
        <f t="shared" si="213"/>
        <v>-2832.3720653926684</v>
      </c>
      <c r="AP224" s="69">
        <f t="shared" si="214"/>
        <v>-8832.3720653926684</v>
      </c>
      <c r="AR224" s="23">
        <f t="shared" si="215"/>
        <v>139</v>
      </c>
      <c r="AS224" s="23" t="str">
        <f t="shared" si="216"/>
        <v>W78</v>
      </c>
      <c r="AT224" s="69">
        <f t="shared" si="233"/>
        <v>11698.427934607324</v>
      </c>
      <c r="AU224" s="69">
        <f t="shared" si="217"/>
        <v>-8832.3720653926684</v>
      </c>
      <c r="AV224" t="s">
        <v>451</v>
      </c>
      <c r="AW224" t="s">
        <v>429</v>
      </c>
      <c r="AX224" s="64">
        <f t="shared" si="218"/>
        <v>-26832.372065392672</v>
      </c>
      <c r="AY224" s="64">
        <f t="shared" si="219"/>
        <v>-2832.3720653926684</v>
      </c>
      <c r="AZ224" s="64">
        <f t="shared" si="220"/>
        <v>-2832.3720653926684</v>
      </c>
      <c r="BA224" s="64">
        <f t="shared" si="221"/>
        <v>-8832.3720653926684</v>
      </c>
      <c r="BE224" s="23">
        <v>221</v>
      </c>
      <c r="BF224" s="23" t="str">
        <f t="shared" si="222"/>
        <v>W82</v>
      </c>
      <c r="BG224" s="23" t="str">
        <f t="shared" si="223"/>
        <v>San Francisco</v>
      </c>
      <c r="BH224" s="23" t="str">
        <f t="shared" si="224"/>
        <v>CA</v>
      </c>
      <c r="BI224" s="69">
        <f t="shared" si="185"/>
        <v>6630000</v>
      </c>
      <c r="BJ224" s="69">
        <f t="shared" si="186"/>
        <v>7715.4735294744605</v>
      </c>
      <c r="BK224" s="69">
        <f t="shared" si="187"/>
        <v>-20988.526470525539</v>
      </c>
      <c r="BL224" s="23" t="str">
        <f t="shared" si="188"/>
        <v>NO</v>
      </c>
      <c r="BM224" s="69">
        <f t="shared" si="225"/>
        <v>585405.25476254616</v>
      </c>
      <c r="BN224" s="69">
        <f t="shared" si="226"/>
        <v>-38988.526470525539</v>
      </c>
      <c r="BO224" s="69">
        <f t="shared" si="227"/>
        <v>-14988.526470525538</v>
      </c>
      <c r="BP224" s="69">
        <f t="shared" si="228"/>
        <v>-14988.526470525538</v>
      </c>
      <c r="BQ224" s="69">
        <f t="shared" si="229"/>
        <v>-20988.526470525539</v>
      </c>
      <c r="CI224" s="23" t="str">
        <f t="shared" si="230"/>
        <v>W78</v>
      </c>
      <c r="CJ224" s="23" t="str">
        <f t="shared" si="234"/>
        <v>LT</v>
      </c>
      <c r="CK224" s="69">
        <f>G224</f>
        <v>38530.799999999996</v>
      </c>
      <c r="CL224" s="69">
        <f t="shared" si="231"/>
        <v>38530.799999999996</v>
      </c>
      <c r="CM224" s="69">
        <f t="shared" si="232"/>
        <v>38530.799999999996</v>
      </c>
    </row>
    <row r="225" spans="1:91" x14ac:dyDescent="0.25">
      <c r="A225" t="s">
        <v>386</v>
      </c>
      <c r="B225" t="s">
        <v>384</v>
      </c>
      <c r="C225" t="s">
        <v>116</v>
      </c>
      <c r="D225">
        <v>1</v>
      </c>
      <c r="E225">
        <v>4500</v>
      </c>
      <c r="F225">
        <f t="shared" si="189"/>
        <v>0.97299999999999998</v>
      </c>
      <c r="G225" s="61">
        <f t="shared" si="184"/>
        <v>52542</v>
      </c>
      <c r="H225">
        <v>669</v>
      </c>
      <c r="I225" s="62">
        <v>0.31230000000000002</v>
      </c>
      <c r="J225">
        <v>186</v>
      </c>
      <c r="K225">
        <v>829</v>
      </c>
      <c r="L225">
        <f t="shared" si="235"/>
        <v>643</v>
      </c>
      <c r="M225">
        <f t="shared" si="236"/>
        <v>483</v>
      </c>
      <c r="N225" s="63">
        <f t="shared" si="237"/>
        <v>0.7009331259720063</v>
      </c>
      <c r="O225" s="62">
        <v>0.31230000000000002</v>
      </c>
      <c r="P225" s="64">
        <v>100</v>
      </c>
      <c r="Q225" s="65">
        <f t="shared" si="190"/>
        <v>-6.9984447900466457E-3</v>
      </c>
      <c r="R225" s="65">
        <f t="shared" si="191"/>
        <v>0.85613856920684295</v>
      </c>
      <c r="S225" s="64">
        <f t="shared" si="192"/>
        <v>31249.057776049769</v>
      </c>
      <c r="T225" s="66">
        <f t="shared" si="193"/>
        <v>21874.340443234836</v>
      </c>
      <c r="U225" s="61">
        <f t="shared" si="194"/>
        <v>186</v>
      </c>
      <c r="V225" s="64">
        <f t="shared" si="195"/>
        <v>803.75</v>
      </c>
      <c r="W225" s="64">
        <f t="shared" si="196"/>
        <v>105.625</v>
      </c>
      <c r="X225">
        <f t="shared" si="197"/>
        <v>-507.80262825372756</v>
      </c>
      <c r="Y225" s="64">
        <f t="shared" si="198"/>
        <v>484.74941559262066</v>
      </c>
      <c r="Z225" s="64">
        <f t="shared" si="199"/>
        <v>484.74941559262066</v>
      </c>
      <c r="AA225" s="65">
        <f t="shared" si="200"/>
        <v>0.47169445174820612</v>
      </c>
      <c r="AB225" s="65">
        <f t="shared" si="201"/>
        <v>0.4773010108864697</v>
      </c>
      <c r="AC225" s="64">
        <f t="shared" si="202"/>
        <v>84450.555922478889</v>
      </c>
      <c r="AD225" s="66">
        <f t="shared" si="203"/>
        <v>59115.389145735215</v>
      </c>
      <c r="AE225" s="64">
        <f t="shared" si="204"/>
        <v>52542</v>
      </c>
      <c r="AF225" s="64">
        <f t="shared" si="205"/>
        <v>6573.3891457352147</v>
      </c>
      <c r="AH225" s="67">
        <f t="shared" si="206"/>
        <v>5807.1622991187151</v>
      </c>
      <c r="AI225" s="67">
        <f t="shared" si="207"/>
        <v>-39407.162299118718</v>
      </c>
      <c r="AJ225" s="67">
        <f t="shared" si="208"/>
        <v>-15407.162299118714</v>
      </c>
      <c r="AK225" s="68">
        <f t="shared" si="209"/>
        <v>-15407.162299118714</v>
      </c>
      <c r="AL225" s="68">
        <f t="shared" si="210"/>
        <v>-21407.162299118714</v>
      </c>
      <c r="AM225" s="69">
        <f t="shared" si="211"/>
        <v>-32833.773153383503</v>
      </c>
      <c r="AN225" s="69">
        <f t="shared" si="212"/>
        <v>-8833.7731533834994</v>
      </c>
      <c r="AO225" s="69">
        <f t="shared" si="213"/>
        <v>-8833.7731533834994</v>
      </c>
      <c r="AP225" s="69">
        <f t="shared" si="214"/>
        <v>-14833.773153383499</v>
      </c>
      <c r="AR225" s="23">
        <f t="shared" si="215"/>
        <v>186</v>
      </c>
      <c r="AS225" s="23" t="str">
        <f t="shared" si="216"/>
        <v>W79</v>
      </c>
      <c r="AT225" s="69">
        <f t="shared" si="233"/>
        <v>19708.226846616497</v>
      </c>
      <c r="AU225" s="69">
        <f t="shared" si="217"/>
        <v>-14833.773153383499</v>
      </c>
      <c r="AV225" t="s">
        <v>451</v>
      </c>
      <c r="AW225" t="s">
        <v>429</v>
      </c>
      <c r="AX225" s="64">
        <f t="shared" si="218"/>
        <v>-32833.773153383503</v>
      </c>
      <c r="AY225" s="64">
        <f t="shared" si="219"/>
        <v>-8833.7731533834994</v>
      </c>
      <c r="AZ225" s="64">
        <f t="shared" si="220"/>
        <v>-8833.7731533834994</v>
      </c>
      <c r="BA225" s="64">
        <f t="shared" si="221"/>
        <v>-14833.773153383499</v>
      </c>
      <c r="BE225" s="23">
        <v>222</v>
      </c>
      <c r="BF225" s="23" t="str">
        <f t="shared" si="222"/>
        <v>W37</v>
      </c>
      <c r="BG225" s="23" t="str">
        <f t="shared" si="223"/>
        <v>New York</v>
      </c>
      <c r="BH225" s="23" t="str">
        <f t="shared" si="224"/>
        <v>NY</v>
      </c>
      <c r="BI225" s="69">
        <f t="shared" si="185"/>
        <v>6660000</v>
      </c>
      <c r="BJ225" s="69">
        <f t="shared" si="186"/>
        <v>-4268.2246169485588</v>
      </c>
      <c r="BK225" s="69">
        <f t="shared" si="187"/>
        <v>-21296.224616948562</v>
      </c>
      <c r="BL225" s="23" t="str">
        <f t="shared" si="188"/>
        <v>NO</v>
      </c>
      <c r="BM225" s="69">
        <f t="shared" si="225"/>
        <v>581137.03014559764</v>
      </c>
      <c r="BN225" s="69">
        <f t="shared" si="226"/>
        <v>-39296.224616948559</v>
      </c>
      <c r="BO225" s="69">
        <f t="shared" si="227"/>
        <v>-15296.224616948562</v>
      </c>
      <c r="BP225" s="69">
        <f t="shared" si="228"/>
        <v>-15296.224616948562</v>
      </c>
      <c r="BQ225" s="69">
        <f t="shared" si="229"/>
        <v>-21296.224616948562</v>
      </c>
      <c r="CI225" s="23" t="str">
        <f t="shared" si="230"/>
        <v>W79</v>
      </c>
      <c r="CJ225" s="23" t="str">
        <f t="shared" si="234"/>
        <v>LT</v>
      </c>
      <c r="CK225" s="69">
        <f>G225</f>
        <v>52542</v>
      </c>
      <c r="CL225" s="69">
        <f t="shared" si="231"/>
        <v>52542</v>
      </c>
      <c r="CM225" s="69">
        <f t="shared" si="232"/>
        <v>52542</v>
      </c>
    </row>
    <row r="226" spans="1:91" x14ac:dyDescent="0.25">
      <c r="A226" t="s">
        <v>387</v>
      </c>
      <c r="B226" t="s">
        <v>347</v>
      </c>
      <c r="C226" t="s">
        <v>107</v>
      </c>
      <c r="D226">
        <v>1</v>
      </c>
      <c r="E226">
        <v>500</v>
      </c>
      <c r="F226">
        <f t="shared" si="189"/>
        <v>0.97299999999999998</v>
      </c>
      <c r="G226" s="61">
        <f t="shared" si="184"/>
        <v>5838</v>
      </c>
      <c r="H226">
        <v>121</v>
      </c>
      <c r="I226" s="62">
        <v>0.39729999999999999</v>
      </c>
      <c r="J226">
        <v>50</v>
      </c>
      <c r="K226">
        <v>174</v>
      </c>
      <c r="L226">
        <f t="shared" si="235"/>
        <v>124</v>
      </c>
      <c r="M226">
        <f t="shared" si="236"/>
        <v>71</v>
      </c>
      <c r="N226" s="63">
        <f t="shared" si="237"/>
        <v>0.5580645161290323</v>
      </c>
      <c r="O226" s="62">
        <v>0.39729999999999999</v>
      </c>
      <c r="P226" s="64">
        <v>100</v>
      </c>
      <c r="Q226" s="65">
        <f t="shared" si="190"/>
        <v>0.42258064516129035</v>
      </c>
      <c r="R226" s="65">
        <f t="shared" si="191"/>
        <v>0.51616967741935482</v>
      </c>
      <c r="S226" s="64">
        <f t="shared" si="192"/>
        <v>18840.193225806452</v>
      </c>
      <c r="T226" s="66">
        <f t="shared" si="193"/>
        <v>13188.135258064516</v>
      </c>
      <c r="U226" s="61">
        <f t="shared" si="194"/>
        <v>50</v>
      </c>
      <c r="V226" s="64">
        <f t="shared" si="195"/>
        <v>155</v>
      </c>
      <c r="W226" s="64">
        <f t="shared" si="196"/>
        <v>34.5</v>
      </c>
      <c r="X226">
        <f t="shared" si="197"/>
        <v>-97.92772302249179</v>
      </c>
      <c r="Y226" s="64">
        <f t="shared" si="198"/>
        <v>100.54732120293151</v>
      </c>
      <c r="Z226" s="64">
        <f t="shared" si="199"/>
        <v>100.54732120293151</v>
      </c>
      <c r="AA226" s="65">
        <f t="shared" si="200"/>
        <v>0.42611174969633236</v>
      </c>
      <c r="AB226" s="65">
        <f t="shared" si="201"/>
        <v>0.51337516129032257</v>
      </c>
      <c r="AC226" s="64">
        <f t="shared" si="202"/>
        <v>18840.751492550666</v>
      </c>
      <c r="AD226" s="66">
        <f t="shared" si="203"/>
        <v>13188.526044785465</v>
      </c>
      <c r="AE226" s="64">
        <f t="shared" si="204"/>
        <v>5838</v>
      </c>
      <c r="AF226" s="64">
        <f t="shared" si="205"/>
        <v>7350.5260447854653</v>
      </c>
      <c r="AH226" s="67">
        <f t="shared" si="206"/>
        <v>6246.0644623655917</v>
      </c>
      <c r="AI226" s="67">
        <f t="shared" si="207"/>
        <v>-39846.06446236559</v>
      </c>
      <c r="AJ226" s="67">
        <f t="shared" si="208"/>
        <v>-15846.064462365592</v>
      </c>
      <c r="AK226" s="68">
        <f t="shared" si="209"/>
        <v>-15846.064462365592</v>
      </c>
      <c r="AL226" s="68">
        <f t="shared" si="210"/>
        <v>-21846.06446236559</v>
      </c>
      <c r="AM226" s="69">
        <f t="shared" si="211"/>
        <v>-32495.538417580123</v>
      </c>
      <c r="AN226" s="69">
        <f t="shared" si="212"/>
        <v>-8495.5384175801264</v>
      </c>
      <c r="AO226" s="69">
        <f t="shared" si="213"/>
        <v>-8495.5384175801264</v>
      </c>
      <c r="AP226" s="69">
        <f t="shared" si="214"/>
        <v>-14495.538417580125</v>
      </c>
      <c r="AR226" s="23">
        <f t="shared" si="215"/>
        <v>183</v>
      </c>
      <c r="AS226" s="23" t="str">
        <f t="shared" si="216"/>
        <v>W8</v>
      </c>
      <c r="AT226" s="69">
        <f t="shared" si="233"/>
        <v>-26657.538417580123</v>
      </c>
      <c r="AU226" s="69">
        <f t="shared" si="217"/>
        <v>-14495.538417580125</v>
      </c>
      <c r="AV226" t="s">
        <v>426</v>
      </c>
      <c r="AW226" t="s">
        <v>427</v>
      </c>
      <c r="AX226" s="64">
        <f t="shared" si="218"/>
        <v>-32495.538417580123</v>
      </c>
      <c r="AY226" s="64">
        <f t="shared" si="219"/>
        <v>-8495.5384175801264</v>
      </c>
      <c r="AZ226" s="64">
        <f t="shared" si="220"/>
        <v>-8495.5384175801264</v>
      </c>
      <c r="BA226" s="64">
        <f t="shared" si="221"/>
        <v>-14495.538417580125</v>
      </c>
      <c r="BE226" s="23">
        <v>223</v>
      </c>
      <c r="BF226" s="23" t="str">
        <f t="shared" si="222"/>
        <v>W91</v>
      </c>
      <c r="BG226" s="23" t="str">
        <f t="shared" si="223"/>
        <v>San Francisco</v>
      </c>
      <c r="BH226" s="23" t="str">
        <f t="shared" si="224"/>
        <v>CA</v>
      </c>
      <c r="BI226" s="69">
        <f t="shared" si="185"/>
        <v>6690000</v>
      </c>
      <c r="BJ226" s="69">
        <f t="shared" si="186"/>
        <v>1287.9808229081245</v>
      </c>
      <c r="BK226" s="69">
        <f t="shared" si="187"/>
        <v>-21578.019177091875</v>
      </c>
      <c r="BL226" s="23" t="str">
        <f t="shared" si="188"/>
        <v>NO</v>
      </c>
      <c r="BM226" s="69">
        <f t="shared" si="225"/>
        <v>582425.01096850575</v>
      </c>
      <c r="BN226" s="69">
        <f t="shared" si="226"/>
        <v>-39578.019177091875</v>
      </c>
      <c r="BO226" s="69">
        <f t="shared" si="227"/>
        <v>-15578.019177091877</v>
      </c>
      <c r="BP226" s="69">
        <f t="shared" si="228"/>
        <v>-15578.019177091877</v>
      </c>
      <c r="BQ226" s="69">
        <f t="shared" si="229"/>
        <v>-21578.019177091875</v>
      </c>
      <c r="CI226" s="23" t="str">
        <f t="shared" si="230"/>
        <v>W8</v>
      </c>
      <c r="CJ226" s="23" t="str">
        <f t="shared" si="234"/>
        <v>LT</v>
      </c>
      <c r="CK226" s="69">
        <f>G226</f>
        <v>5838</v>
      </c>
      <c r="CL226" s="69">
        <f t="shared" si="231"/>
        <v>5838</v>
      </c>
      <c r="CM226" s="69">
        <f t="shared" si="232"/>
        <v>5838</v>
      </c>
    </row>
    <row r="227" spans="1:91" x14ac:dyDescent="0.25">
      <c r="A227" t="s">
        <v>388</v>
      </c>
      <c r="B227" t="s">
        <v>384</v>
      </c>
      <c r="C227" t="s">
        <v>116</v>
      </c>
      <c r="D227">
        <v>2</v>
      </c>
      <c r="E227">
        <v>4200</v>
      </c>
      <c r="F227">
        <f t="shared" si="189"/>
        <v>0.97299999999999998</v>
      </c>
      <c r="G227" s="61">
        <f t="shared" si="184"/>
        <v>49039.199999999997</v>
      </c>
      <c r="H227">
        <v>437</v>
      </c>
      <c r="I227" s="62">
        <v>0.61099999999999999</v>
      </c>
      <c r="J227">
        <v>319</v>
      </c>
      <c r="K227">
        <v>815</v>
      </c>
      <c r="L227">
        <f t="shared" si="235"/>
        <v>496</v>
      </c>
      <c r="M227">
        <f t="shared" si="236"/>
        <v>118</v>
      </c>
      <c r="N227" s="63">
        <f t="shared" si="237"/>
        <v>0.29032258064516131</v>
      </c>
      <c r="O227" s="62">
        <v>0.61099999999999999</v>
      </c>
      <c r="P227" s="64">
        <v>100</v>
      </c>
      <c r="Q227" s="65">
        <f t="shared" si="190"/>
        <v>-0.25322580645161297</v>
      </c>
      <c r="R227" s="65">
        <f t="shared" si="191"/>
        <v>1.0510029032258066</v>
      </c>
      <c r="S227" s="64">
        <f t="shared" si="192"/>
        <v>38361.60596774194</v>
      </c>
      <c r="T227" s="66">
        <f t="shared" si="193"/>
        <v>26853.124177419355</v>
      </c>
      <c r="U227" s="61">
        <f t="shared" si="194"/>
        <v>319</v>
      </c>
      <c r="V227" s="64">
        <f t="shared" si="195"/>
        <v>620</v>
      </c>
      <c r="W227" s="64">
        <f t="shared" si="196"/>
        <v>257</v>
      </c>
      <c r="X227">
        <f t="shared" si="197"/>
        <v>-391.71089208996716</v>
      </c>
      <c r="Y227" s="64">
        <f t="shared" si="198"/>
        <v>461.68928481172605</v>
      </c>
      <c r="Z227" s="64">
        <f t="shared" si="199"/>
        <v>461.68928481172605</v>
      </c>
      <c r="AA227" s="65">
        <f t="shared" si="200"/>
        <v>0.33014400776084846</v>
      </c>
      <c r="AB227" s="65">
        <f t="shared" si="201"/>
        <v>0.58932403225806462</v>
      </c>
      <c r="AC227" s="64">
        <f t="shared" si="202"/>
        <v>99310.875706089777</v>
      </c>
      <c r="AD227" s="66">
        <f t="shared" si="203"/>
        <v>69517.612994262832</v>
      </c>
      <c r="AE227" s="64">
        <f t="shared" si="204"/>
        <v>49039.199999999997</v>
      </c>
      <c r="AF227" s="64">
        <f t="shared" si="205"/>
        <v>20478.412994262835</v>
      </c>
      <c r="AH227" s="67">
        <f t="shared" si="206"/>
        <v>7170.109059139787</v>
      </c>
      <c r="AI227" s="67">
        <f t="shared" si="207"/>
        <v>-40770.109059139788</v>
      </c>
      <c r="AJ227" s="67">
        <f t="shared" si="208"/>
        <v>-16770.109059139788</v>
      </c>
      <c r="AK227" s="68">
        <f t="shared" si="209"/>
        <v>-16770.109059139788</v>
      </c>
      <c r="AL227" s="68">
        <f t="shared" si="210"/>
        <v>-22770.109059139788</v>
      </c>
      <c r="AM227" s="69">
        <f t="shared" si="211"/>
        <v>-20291.696064876953</v>
      </c>
      <c r="AN227" s="69">
        <f t="shared" si="212"/>
        <v>3708.3039351230473</v>
      </c>
      <c r="AO227" s="69">
        <f t="shared" si="213"/>
        <v>3708.3039351230473</v>
      </c>
      <c r="AP227" s="69">
        <f t="shared" si="214"/>
        <v>-2291.6960648769527</v>
      </c>
      <c r="AR227" s="23">
        <f t="shared" si="215"/>
        <v>89</v>
      </c>
      <c r="AS227" s="23" t="str">
        <f t="shared" si="216"/>
        <v>W80</v>
      </c>
      <c r="AT227" s="69">
        <f t="shared" si="233"/>
        <v>28747.503935123044</v>
      </c>
      <c r="AU227" s="69">
        <f t="shared" si="217"/>
        <v>-2291.6960648769527</v>
      </c>
      <c r="AV227" t="s">
        <v>451</v>
      </c>
      <c r="AW227" t="s">
        <v>429</v>
      </c>
      <c r="AX227" s="64">
        <f t="shared" si="218"/>
        <v>-20291.696064876953</v>
      </c>
      <c r="AY227" s="64">
        <f t="shared" si="219"/>
        <v>3708.3039351230473</v>
      </c>
      <c r="AZ227" s="64">
        <f t="shared" si="220"/>
        <v>3708.3039351230473</v>
      </c>
      <c r="BA227" s="64">
        <f t="shared" si="221"/>
        <v>-2291.6960648769527</v>
      </c>
      <c r="BE227" s="23">
        <v>224</v>
      </c>
      <c r="BF227" s="23" t="str">
        <f t="shared" si="222"/>
        <v>W38</v>
      </c>
      <c r="BG227" s="23" t="str">
        <f t="shared" si="223"/>
        <v>New York</v>
      </c>
      <c r="BH227" s="23" t="str">
        <f t="shared" si="224"/>
        <v>NY</v>
      </c>
      <c r="BI227" s="69">
        <f t="shared" si="185"/>
        <v>6720000</v>
      </c>
      <c r="BJ227" s="69">
        <f t="shared" si="186"/>
        <v>-2418.7153707942925</v>
      </c>
      <c r="BK227" s="69">
        <f t="shared" si="187"/>
        <v>-21781.91537079429</v>
      </c>
      <c r="BL227" s="23" t="str">
        <f t="shared" si="188"/>
        <v>NO</v>
      </c>
      <c r="BM227" s="69">
        <f t="shared" si="225"/>
        <v>580006.29559771146</v>
      </c>
      <c r="BN227" s="69">
        <f t="shared" si="226"/>
        <v>-39781.91537079429</v>
      </c>
      <c r="BO227" s="69">
        <f t="shared" si="227"/>
        <v>-15781.91537079429</v>
      </c>
      <c r="BP227" s="69">
        <f t="shared" si="228"/>
        <v>-15781.91537079429</v>
      </c>
      <c r="BQ227" s="69">
        <f t="shared" si="229"/>
        <v>-21781.91537079429</v>
      </c>
      <c r="CI227" s="23" t="str">
        <f t="shared" si="230"/>
        <v>W80</v>
      </c>
      <c r="CJ227" s="23" t="str">
        <f t="shared" si="234"/>
        <v>LT</v>
      </c>
      <c r="CK227" s="69">
        <f>G227</f>
        <v>49039.199999999997</v>
      </c>
      <c r="CL227" s="69">
        <f t="shared" si="231"/>
        <v>49039.199999999997</v>
      </c>
      <c r="CM227" s="69">
        <f t="shared" si="232"/>
        <v>49039.199999999997</v>
      </c>
    </row>
    <row r="228" spans="1:91" x14ac:dyDescent="0.25">
      <c r="A228" t="s">
        <v>389</v>
      </c>
      <c r="B228" t="s">
        <v>390</v>
      </c>
      <c r="C228" t="s">
        <v>107</v>
      </c>
      <c r="D228">
        <v>2</v>
      </c>
      <c r="E228">
        <v>3600</v>
      </c>
      <c r="F228">
        <f t="shared" si="189"/>
        <v>0.97299999999999998</v>
      </c>
      <c r="G228" s="61">
        <f t="shared" si="184"/>
        <v>42033.599999999999</v>
      </c>
      <c r="H228">
        <v>663</v>
      </c>
      <c r="I228" s="62">
        <v>0.2329</v>
      </c>
      <c r="J228">
        <v>332</v>
      </c>
      <c r="K228">
        <v>805</v>
      </c>
      <c r="L228">
        <f t="shared" si="235"/>
        <v>473</v>
      </c>
      <c r="M228">
        <f t="shared" si="236"/>
        <v>331</v>
      </c>
      <c r="N228" s="63">
        <f t="shared" si="237"/>
        <v>0.65983086680761105</v>
      </c>
      <c r="O228" s="62">
        <v>0.2329</v>
      </c>
      <c r="P228" s="64">
        <v>100</v>
      </c>
      <c r="Q228" s="65">
        <f t="shared" si="190"/>
        <v>-0.29238900634249476</v>
      </c>
      <c r="R228" s="65">
        <f t="shared" si="191"/>
        <v>1.0819966596194504</v>
      </c>
      <c r="S228" s="64">
        <f t="shared" si="192"/>
        <v>39492.878076109941</v>
      </c>
      <c r="T228" s="66">
        <f t="shared" si="193"/>
        <v>27645.014653276958</v>
      </c>
      <c r="U228" s="61">
        <f t="shared" si="194"/>
        <v>332</v>
      </c>
      <c r="V228" s="64">
        <f t="shared" si="195"/>
        <v>591.25</v>
      </c>
      <c r="W228" s="64">
        <f t="shared" si="196"/>
        <v>272.875</v>
      </c>
      <c r="X228">
        <f t="shared" si="197"/>
        <v>-373.54687894869852</v>
      </c>
      <c r="Y228" s="64">
        <f t="shared" si="198"/>
        <v>454.17647523376291</v>
      </c>
      <c r="Z228" s="64">
        <f t="shared" si="199"/>
        <v>454.17647523376291</v>
      </c>
      <c r="AA228" s="65">
        <f t="shared" si="200"/>
        <v>0.30664097291122694</v>
      </c>
      <c r="AB228" s="65">
        <f t="shared" si="201"/>
        <v>0.60792433403805501</v>
      </c>
      <c r="AC228" s="64">
        <f t="shared" si="202"/>
        <v>100778.29990341632</v>
      </c>
      <c r="AD228" s="66">
        <f t="shared" si="203"/>
        <v>70544.809932391421</v>
      </c>
      <c r="AE228" s="64">
        <f t="shared" si="204"/>
        <v>42033.599999999999</v>
      </c>
      <c r="AF228" s="64">
        <f t="shared" si="205"/>
        <v>28511.209932391423</v>
      </c>
      <c r="AH228" s="67">
        <f t="shared" si="206"/>
        <v>7396.4127307963363</v>
      </c>
      <c r="AI228" s="67">
        <f t="shared" si="207"/>
        <v>-40996.412730796335</v>
      </c>
      <c r="AJ228" s="67">
        <f t="shared" si="208"/>
        <v>-16996.412730796335</v>
      </c>
      <c r="AK228" s="68">
        <f t="shared" si="209"/>
        <v>-16996.412730796335</v>
      </c>
      <c r="AL228" s="68">
        <f t="shared" si="210"/>
        <v>-22996.412730796335</v>
      </c>
      <c r="AM228" s="69">
        <f t="shared" si="211"/>
        <v>-12485.202798404913</v>
      </c>
      <c r="AN228" s="69">
        <f t="shared" si="212"/>
        <v>11514.797201595087</v>
      </c>
      <c r="AO228" s="69">
        <f t="shared" si="213"/>
        <v>11514.797201595087</v>
      </c>
      <c r="AP228" s="69">
        <f t="shared" si="214"/>
        <v>5514.7972015950872</v>
      </c>
      <c r="AR228" s="23">
        <f t="shared" si="215"/>
        <v>45</v>
      </c>
      <c r="AS228" s="23" t="str">
        <f t="shared" si="216"/>
        <v>W81</v>
      </c>
      <c r="AT228" s="69">
        <f t="shared" si="233"/>
        <v>29548.397201595086</v>
      </c>
      <c r="AU228" s="69">
        <f t="shared" si="217"/>
        <v>5514.7972015950872</v>
      </c>
      <c r="AV228" t="s">
        <v>428</v>
      </c>
      <c r="AW228" t="s">
        <v>429</v>
      </c>
      <c r="AX228" s="64">
        <f t="shared" si="218"/>
        <v>-12485.202798404913</v>
      </c>
      <c r="AY228" s="64">
        <f t="shared" si="219"/>
        <v>11514.797201595087</v>
      </c>
      <c r="AZ228" s="64">
        <f t="shared" si="220"/>
        <v>11514.797201595087</v>
      </c>
      <c r="BA228" s="64">
        <f t="shared" si="221"/>
        <v>5514.7972015950872</v>
      </c>
      <c r="BE228" s="23">
        <v>225</v>
      </c>
      <c r="BF228" s="23" t="str">
        <f t="shared" si="222"/>
        <v>W88</v>
      </c>
      <c r="BG228" s="23" t="str">
        <f t="shared" si="223"/>
        <v>San Francisco</v>
      </c>
      <c r="BH228" s="23" t="str">
        <f t="shared" si="224"/>
        <v>CA</v>
      </c>
      <c r="BI228" s="69">
        <f t="shared" si="185"/>
        <v>6750000</v>
      </c>
      <c r="BJ228" s="69">
        <f t="shared" si="186"/>
        <v>-2980.5940184505744</v>
      </c>
      <c r="BK228" s="69">
        <f t="shared" si="187"/>
        <v>-22343.794018450568</v>
      </c>
      <c r="BL228" s="23" t="str">
        <f t="shared" si="188"/>
        <v>NO</v>
      </c>
      <c r="BM228" s="69">
        <f t="shared" si="225"/>
        <v>577025.70157926087</v>
      </c>
      <c r="BN228" s="69">
        <f t="shared" si="226"/>
        <v>-40343.794018450571</v>
      </c>
      <c r="BO228" s="69">
        <f t="shared" si="227"/>
        <v>-16343.794018450568</v>
      </c>
      <c r="BP228" s="69">
        <f t="shared" si="228"/>
        <v>-16343.794018450568</v>
      </c>
      <c r="BQ228" s="69">
        <f t="shared" si="229"/>
        <v>-22343.794018450568</v>
      </c>
      <c r="CI228" s="23" t="str">
        <f t="shared" si="230"/>
        <v>W81</v>
      </c>
      <c r="CJ228" s="23" t="str">
        <f t="shared" si="234"/>
        <v>LT</v>
      </c>
      <c r="CK228" s="69">
        <f>G228</f>
        <v>42033.599999999999</v>
      </c>
      <c r="CL228" s="69">
        <f t="shared" si="231"/>
        <v>42033.599999999999</v>
      </c>
      <c r="CM228" s="69">
        <f t="shared" si="232"/>
        <v>42033.599999999999</v>
      </c>
    </row>
    <row r="229" spans="1:91" x14ac:dyDescent="0.25">
      <c r="A229" t="s">
        <v>391</v>
      </c>
      <c r="B229" t="s">
        <v>390</v>
      </c>
      <c r="C229" t="s">
        <v>116</v>
      </c>
      <c r="D229">
        <v>1</v>
      </c>
      <c r="E229">
        <v>4000</v>
      </c>
      <c r="F229">
        <f t="shared" si="189"/>
        <v>0.97299999999999998</v>
      </c>
      <c r="G229" s="61">
        <f t="shared" si="184"/>
        <v>46704</v>
      </c>
      <c r="H229">
        <v>337</v>
      </c>
      <c r="I229" s="62">
        <v>0.50680000000000003</v>
      </c>
      <c r="J229">
        <v>179</v>
      </c>
      <c r="K229">
        <v>629</v>
      </c>
      <c r="L229">
        <f t="shared" si="235"/>
        <v>450</v>
      </c>
      <c r="M229">
        <f t="shared" si="236"/>
        <v>158</v>
      </c>
      <c r="N229" s="63">
        <f t="shared" si="237"/>
        <v>0.38088888888888894</v>
      </c>
      <c r="O229" s="62">
        <v>0.50680000000000003</v>
      </c>
      <c r="P229" s="64">
        <v>100</v>
      </c>
      <c r="Q229" s="65">
        <f t="shared" si="190"/>
        <v>-4.044444444444445E-2</v>
      </c>
      <c r="R229" s="65">
        <f t="shared" si="191"/>
        <v>0.88260773333333331</v>
      </c>
      <c r="S229" s="64">
        <f t="shared" si="192"/>
        <v>32215.182266666667</v>
      </c>
      <c r="T229" s="66">
        <f t="shared" si="193"/>
        <v>22550.627586666666</v>
      </c>
      <c r="U229" s="61">
        <f t="shared" si="194"/>
        <v>179</v>
      </c>
      <c r="V229" s="64">
        <f t="shared" si="195"/>
        <v>562.5</v>
      </c>
      <c r="W229" s="64">
        <f t="shared" si="196"/>
        <v>122.75</v>
      </c>
      <c r="X229">
        <f t="shared" si="197"/>
        <v>-355.38286580742988</v>
      </c>
      <c r="Y229" s="64">
        <f t="shared" si="198"/>
        <v>363.66366565579983</v>
      </c>
      <c r="Z229" s="64">
        <f t="shared" si="199"/>
        <v>363.66366565579983</v>
      </c>
      <c r="AA229" s="65">
        <f t="shared" si="200"/>
        <v>0.42829096116586635</v>
      </c>
      <c r="AB229" s="65">
        <f t="shared" si="201"/>
        <v>0.51165053333333343</v>
      </c>
      <c r="AC229" s="64">
        <f t="shared" si="202"/>
        <v>67915.078597661937</v>
      </c>
      <c r="AD229" s="66">
        <f t="shared" si="203"/>
        <v>47540.555018363353</v>
      </c>
      <c r="AE229" s="64">
        <f t="shared" si="204"/>
        <v>46704</v>
      </c>
      <c r="AF229" s="64">
        <f t="shared" si="205"/>
        <v>836.55501836335316</v>
      </c>
      <c r="AH229" s="67">
        <f t="shared" si="206"/>
        <v>6225.0814888888908</v>
      </c>
      <c r="AI229" s="67">
        <f t="shared" si="207"/>
        <v>-39825.081488888893</v>
      </c>
      <c r="AJ229" s="67">
        <f t="shared" si="208"/>
        <v>-15825.081488888891</v>
      </c>
      <c r="AK229" s="68">
        <f t="shared" si="209"/>
        <v>-15825.081488888891</v>
      </c>
      <c r="AL229" s="68">
        <f t="shared" si="210"/>
        <v>-21825.081488888893</v>
      </c>
      <c r="AM229" s="69">
        <f t="shared" si="211"/>
        <v>-38988.526470525539</v>
      </c>
      <c r="AN229" s="69">
        <f t="shared" si="212"/>
        <v>-14988.526470525538</v>
      </c>
      <c r="AO229" s="69">
        <f t="shared" si="213"/>
        <v>-14988.526470525538</v>
      </c>
      <c r="AP229" s="69">
        <f t="shared" si="214"/>
        <v>-20988.526470525539</v>
      </c>
      <c r="AR229" s="23">
        <f t="shared" si="215"/>
        <v>221</v>
      </c>
      <c r="AS229" s="23" t="str">
        <f t="shared" si="216"/>
        <v>W82</v>
      </c>
      <c r="AT229" s="69">
        <f t="shared" si="233"/>
        <v>7715.4735294744605</v>
      </c>
      <c r="AU229" s="69">
        <f t="shared" si="217"/>
        <v>-20988.526470525539</v>
      </c>
      <c r="AV229" t="s">
        <v>428</v>
      </c>
      <c r="AW229" t="s">
        <v>429</v>
      </c>
      <c r="AX229" s="64">
        <f t="shared" si="218"/>
        <v>-38988.526470525539</v>
      </c>
      <c r="AY229" s="64">
        <f t="shared" si="219"/>
        <v>-14988.526470525538</v>
      </c>
      <c r="AZ229" s="64">
        <f t="shared" si="220"/>
        <v>-14988.526470525538</v>
      </c>
      <c r="BA229" s="64">
        <f t="shared" si="221"/>
        <v>-20988.526470525539</v>
      </c>
      <c r="BE229" s="23">
        <v>226</v>
      </c>
      <c r="BF229" s="23" t="str">
        <f t="shared" si="222"/>
        <v>W90</v>
      </c>
      <c r="BG229" s="23" t="str">
        <f t="shared" si="223"/>
        <v>San Francisco</v>
      </c>
      <c r="BH229" s="23" t="str">
        <f t="shared" si="224"/>
        <v>CA</v>
      </c>
      <c r="BI229" s="69">
        <f t="shared" si="185"/>
        <v>6780000</v>
      </c>
      <c r="BJ229" s="69">
        <f t="shared" si="186"/>
        <v>-3169.4870896621287</v>
      </c>
      <c r="BK229" s="69">
        <f t="shared" si="187"/>
        <v>-22532.687089662126</v>
      </c>
      <c r="BL229" s="23" t="str">
        <f t="shared" si="188"/>
        <v>NO</v>
      </c>
      <c r="BM229" s="69">
        <f t="shared" si="225"/>
        <v>573856.21448959876</v>
      </c>
      <c r="BN229" s="69">
        <f t="shared" si="226"/>
        <v>-40532.687089662126</v>
      </c>
      <c r="BO229" s="69">
        <f t="shared" si="227"/>
        <v>-16532.687089662126</v>
      </c>
      <c r="BP229" s="69">
        <f t="shared" si="228"/>
        <v>-16532.687089662126</v>
      </c>
      <c r="BQ229" s="69">
        <f t="shared" si="229"/>
        <v>-22532.687089662126</v>
      </c>
      <c r="CI229" s="23" t="str">
        <f t="shared" si="230"/>
        <v>W82</v>
      </c>
      <c r="CJ229" s="23" t="str">
        <f t="shared" si="234"/>
        <v>LT</v>
      </c>
      <c r="CK229" s="69">
        <f>G229</f>
        <v>46704</v>
      </c>
      <c r="CL229" s="69">
        <f t="shared" si="231"/>
        <v>46704</v>
      </c>
      <c r="CM229" s="69">
        <f t="shared" si="232"/>
        <v>46704</v>
      </c>
    </row>
    <row r="230" spans="1:91" x14ac:dyDescent="0.25">
      <c r="A230" t="s">
        <v>392</v>
      </c>
      <c r="B230" t="s">
        <v>390</v>
      </c>
      <c r="C230" t="s">
        <v>116</v>
      </c>
      <c r="D230">
        <v>2</v>
      </c>
      <c r="E230">
        <v>5500</v>
      </c>
      <c r="F230">
        <f t="shared" si="189"/>
        <v>0.97299999999999998</v>
      </c>
      <c r="G230" s="61">
        <f t="shared" si="184"/>
        <v>64218</v>
      </c>
      <c r="H230">
        <v>447</v>
      </c>
      <c r="I230" s="62">
        <v>0.61639999999999995</v>
      </c>
      <c r="J230">
        <v>227</v>
      </c>
      <c r="K230">
        <v>813</v>
      </c>
      <c r="L230">
        <f t="shared" si="235"/>
        <v>586</v>
      </c>
      <c r="M230">
        <f t="shared" si="236"/>
        <v>220</v>
      </c>
      <c r="N230" s="63">
        <f t="shared" si="237"/>
        <v>0.40034129692832765</v>
      </c>
      <c r="O230" s="62">
        <v>0.61639999999999995</v>
      </c>
      <c r="P230" s="64">
        <v>100</v>
      </c>
      <c r="Q230" s="65">
        <f t="shared" si="190"/>
        <v>-7.3378839590443695E-2</v>
      </c>
      <c r="R230" s="65">
        <f t="shared" si="191"/>
        <v>0.90867201365187711</v>
      </c>
      <c r="S230" s="64">
        <f t="shared" si="192"/>
        <v>33166.528498293512</v>
      </c>
      <c r="T230" s="66">
        <f t="shared" si="193"/>
        <v>23216.569948805456</v>
      </c>
      <c r="U230" s="61">
        <f t="shared" si="194"/>
        <v>227</v>
      </c>
      <c r="V230" s="64">
        <f t="shared" si="195"/>
        <v>732.5</v>
      </c>
      <c r="W230" s="64">
        <f t="shared" si="196"/>
        <v>153.75</v>
      </c>
      <c r="X230">
        <f t="shared" si="197"/>
        <v>-462.78746525145311</v>
      </c>
      <c r="Y230" s="64">
        <f t="shared" si="198"/>
        <v>470.52201794288595</v>
      </c>
      <c r="Z230" s="64">
        <f t="shared" si="199"/>
        <v>470.52201794288595</v>
      </c>
      <c r="AA230" s="65">
        <f t="shared" si="200"/>
        <v>0.43245326681622653</v>
      </c>
      <c r="AB230" s="65">
        <f t="shared" si="201"/>
        <v>0.50835648464163841</v>
      </c>
      <c r="AC230" s="64">
        <f t="shared" si="202"/>
        <v>87305.415430596418</v>
      </c>
      <c r="AD230" s="66">
        <f t="shared" si="203"/>
        <v>61113.79080141749</v>
      </c>
      <c r="AE230" s="64">
        <f t="shared" si="204"/>
        <v>64218</v>
      </c>
      <c r="AF230" s="64">
        <f t="shared" si="205"/>
        <v>-3104.20919858251</v>
      </c>
      <c r="AH230" s="67">
        <f t="shared" si="206"/>
        <v>6185.0038964732676</v>
      </c>
      <c r="AI230" s="67">
        <f t="shared" si="207"/>
        <v>-39785.003896473267</v>
      </c>
      <c r="AJ230" s="67">
        <f t="shared" si="208"/>
        <v>-15785.003896473267</v>
      </c>
      <c r="AK230" s="68">
        <f t="shared" si="209"/>
        <v>-15785.003896473267</v>
      </c>
      <c r="AL230" s="68">
        <f t="shared" si="210"/>
        <v>-21785.003896473267</v>
      </c>
      <c r="AM230" s="69">
        <f t="shared" si="211"/>
        <v>-42889.213095055777</v>
      </c>
      <c r="AN230" s="69">
        <f t="shared" si="212"/>
        <v>-18889.213095055777</v>
      </c>
      <c r="AO230" s="69">
        <f t="shared" si="213"/>
        <v>-18889.213095055777</v>
      </c>
      <c r="AP230" s="69">
        <f t="shared" si="214"/>
        <v>-24889.213095055777</v>
      </c>
      <c r="AR230" s="23">
        <f t="shared" si="215"/>
        <v>232</v>
      </c>
      <c r="AS230" s="23" t="str">
        <f t="shared" si="216"/>
        <v>W83</v>
      </c>
      <c r="AT230" s="69">
        <f t="shared" si="233"/>
        <v>21328.786904944223</v>
      </c>
      <c r="AU230" s="69">
        <f t="shared" si="217"/>
        <v>-24889.213095055777</v>
      </c>
      <c r="AV230" t="s">
        <v>428</v>
      </c>
      <c r="AW230" t="s">
        <v>429</v>
      </c>
      <c r="AX230" s="64">
        <f t="shared" si="218"/>
        <v>-42889.213095055777</v>
      </c>
      <c r="AY230" s="64">
        <f t="shared" si="219"/>
        <v>-18889.213095055777</v>
      </c>
      <c r="AZ230" s="64">
        <f t="shared" si="220"/>
        <v>-18889.213095055777</v>
      </c>
      <c r="BA230" s="64">
        <f t="shared" si="221"/>
        <v>-24889.213095055777</v>
      </c>
      <c r="BE230" s="23">
        <v>227</v>
      </c>
      <c r="BF230" s="23" t="str">
        <f t="shared" si="222"/>
        <v>W89</v>
      </c>
      <c r="BG230" s="23" t="str">
        <f t="shared" si="223"/>
        <v>San Francisco</v>
      </c>
      <c r="BH230" s="23" t="str">
        <f t="shared" si="224"/>
        <v>CA</v>
      </c>
      <c r="BI230" s="69">
        <f t="shared" si="185"/>
        <v>6810000</v>
      </c>
      <c r="BJ230" s="69">
        <f t="shared" si="186"/>
        <v>255.92981341358973</v>
      </c>
      <c r="BK230" s="69">
        <f t="shared" si="187"/>
        <v>-22610.07018658641</v>
      </c>
      <c r="BL230" s="23" t="str">
        <f t="shared" si="188"/>
        <v>NO</v>
      </c>
      <c r="BM230" s="69">
        <f t="shared" si="225"/>
        <v>574112.14430301241</v>
      </c>
      <c r="BN230" s="69">
        <f t="shared" si="226"/>
        <v>-40610.07018658641</v>
      </c>
      <c r="BO230" s="69">
        <f t="shared" si="227"/>
        <v>-16610.07018658641</v>
      </c>
      <c r="BP230" s="69">
        <f t="shared" si="228"/>
        <v>-16610.07018658641</v>
      </c>
      <c r="BQ230" s="69">
        <f t="shared" si="229"/>
        <v>-22610.07018658641</v>
      </c>
      <c r="CI230" s="23" t="str">
        <f t="shared" si="230"/>
        <v>W83</v>
      </c>
      <c r="CJ230" s="23" t="str">
        <f t="shared" si="234"/>
        <v>LT</v>
      </c>
      <c r="CK230" s="69">
        <f>G230</f>
        <v>64218</v>
      </c>
      <c r="CL230" s="69">
        <f t="shared" si="231"/>
        <v>64218</v>
      </c>
      <c r="CM230" s="69">
        <f t="shared" si="232"/>
        <v>64218</v>
      </c>
    </row>
    <row r="231" spans="1:91" x14ac:dyDescent="0.25">
      <c r="A231" t="s">
        <v>393</v>
      </c>
      <c r="B231" t="s">
        <v>390</v>
      </c>
      <c r="C231" t="s">
        <v>107</v>
      </c>
      <c r="D231">
        <v>1</v>
      </c>
      <c r="E231">
        <v>3000</v>
      </c>
      <c r="F231">
        <f t="shared" si="189"/>
        <v>0.97299999999999998</v>
      </c>
      <c r="G231" s="61">
        <f t="shared" si="184"/>
        <v>35028</v>
      </c>
      <c r="H231">
        <v>610</v>
      </c>
      <c r="I231" s="62">
        <v>0.1014</v>
      </c>
      <c r="J231">
        <v>115</v>
      </c>
      <c r="K231">
        <v>650</v>
      </c>
      <c r="L231">
        <f t="shared" si="235"/>
        <v>535</v>
      </c>
      <c r="M231">
        <f t="shared" si="236"/>
        <v>495</v>
      </c>
      <c r="N231" s="63">
        <f t="shared" si="237"/>
        <v>0.84018691588785044</v>
      </c>
      <c r="O231" s="62">
        <v>0.1014</v>
      </c>
      <c r="P231" s="64">
        <v>100</v>
      </c>
      <c r="Q231" s="65">
        <f t="shared" si="190"/>
        <v>7.7570093457943939E-2</v>
      </c>
      <c r="R231" s="65">
        <f t="shared" si="191"/>
        <v>0.78921102803738319</v>
      </c>
      <c r="S231" s="64">
        <f t="shared" si="192"/>
        <v>28806.202523364485</v>
      </c>
      <c r="T231" s="66">
        <f t="shared" si="193"/>
        <v>20164.341766355137</v>
      </c>
      <c r="U231" s="61">
        <f t="shared" si="194"/>
        <v>115</v>
      </c>
      <c r="V231" s="64">
        <f t="shared" si="195"/>
        <v>668.75</v>
      </c>
      <c r="W231" s="64">
        <f t="shared" si="196"/>
        <v>48.125</v>
      </c>
      <c r="X231">
        <f t="shared" si="197"/>
        <v>-422.51074045994443</v>
      </c>
      <c r="Y231" s="64">
        <f t="shared" si="198"/>
        <v>383.45013583522876</v>
      </c>
      <c r="Z231" s="64">
        <f t="shared" si="199"/>
        <v>383.45013583522876</v>
      </c>
      <c r="AA231" s="65">
        <f t="shared" si="200"/>
        <v>0.50142076386576262</v>
      </c>
      <c r="AB231" s="65">
        <f t="shared" si="201"/>
        <v>0.45377560747663548</v>
      </c>
      <c r="AC231" s="64">
        <f t="shared" si="202"/>
        <v>63510.116188854707</v>
      </c>
      <c r="AD231" s="66">
        <f t="shared" si="203"/>
        <v>44457.081332198293</v>
      </c>
      <c r="AE231" s="64">
        <f t="shared" si="204"/>
        <v>35028</v>
      </c>
      <c r="AF231" s="64">
        <f t="shared" si="205"/>
        <v>9429.0813321982932</v>
      </c>
      <c r="AH231" s="67">
        <f t="shared" si="206"/>
        <v>5520.936557632398</v>
      </c>
      <c r="AI231" s="67">
        <f t="shared" si="207"/>
        <v>-39120.936557632398</v>
      </c>
      <c r="AJ231" s="67">
        <f t="shared" si="208"/>
        <v>-15120.936557632398</v>
      </c>
      <c r="AK231" s="68">
        <f t="shared" si="209"/>
        <v>-15120.936557632398</v>
      </c>
      <c r="AL231" s="68">
        <f t="shared" si="210"/>
        <v>-21120.936557632398</v>
      </c>
      <c r="AM231" s="69">
        <f t="shared" si="211"/>
        <v>-29691.855225434105</v>
      </c>
      <c r="AN231" s="69">
        <f t="shared" si="212"/>
        <v>-5691.8552254341048</v>
      </c>
      <c r="AO231" s="69">
        <f t="shared" si="213"/>
        <v>-5691.8552254341048</v>
      </c>
      <c r="AP231" s="69">
        <f t="shared" si="214"/>
        <v>-11691.855225434105</v>
      </c>
      <c r="AR231" s="23">
        <f t="shared" si="215"/>
        <v>160</v>
      </c>
      <c r="AS231" s="23" t="str">
        <f t="shared" si="216"/>
        <v>W84</v>
      </c>
      <c r="AT231" s="69">
        <f t="shared" si="233"/>
        <v>5336.1447745658952</v>
      </c>
      <c r="AU231" s="69">
        <f t="shared" si="217"/>
        <v>-11691.855225434105</v>
      </c>
      <c r="AV231" t="s">
        <v>428</v>
      </c>
      <c r="AW231" t="s">
        <v>429</v>
      </c>
      <c r="AX231" s="64">
        <f t="shared" si="218"/>
        <v>-29691.855225434105</v>
      </c>
      <c r="AY231" s="64">
        <f t="shared" si="219"/>
        <v>-5691.8552254341048</v>
      </c>
      <c r="AZ231" s="64">
        <f t="shared" si="220"/>
        <v>-5691.8552254341048</v>
      </c>
      <c r="BA231" s="64">
        <f t="shared" si="221"/>
        <v>-11691.855225434105</v>
      </c>
      <c r="BE231" s="23">
        <v>228</v>
      </c>
      <c r="BF231" s="23" t="str">
        <f t="shared" si="222"/>
        <v>W2</v>
      </c>
      <c r="BG231" s="23" t="str">
        <f t="shared" si="223"/>
        <v>Chapel Hill</v>
      </c>
      <c r="BH231" s="23" t="str">
        <f t="shared" si="224"/>
        <v>NC</v>
      </c>
      <c r="BI231" s="69">
        <f t="shared" si="185"/>
        <v>6840000</v>
      </c>
      <c r="BJ231" s="69">
        <f t="shared" si="186"/>
        <v>-23240.80626758013</v>
      </c>
      <c r="BK231" s="69">
        <f t="shared" si="187"/>
        <v>-22754.80626758013</v>
      </c>
      <c r="BL231" s="23" t="str">
        <f t="shared" si="188"/>
        <v>NO</v>
      </c>
      <c r="BM231" s="69">
        <f t="shared" si="225"/>
        <v>550871.33803543227</v>
      </c>
      <c r="BN231" s="69">
        <f t="shared" si="226"/>
        <v>-40754.806267580134</v>
      </c>
      <c r="BO231" s="69">
        <f t="shared" si="227"/>
        <v>-16754.80626758013</v>
      </c>
      <c r="BP231" s="69">
        <f t="shared" si="228"/>
        <v>-16754.80626758013</v>
      </c>
      <c r="BQ231" s="69">
        <f t="shared" si="229"/>
        <v>-22754.80626758013</v>
      </c>
      <c r="CI231" s="23" t="str">
        <f t="shared" si="230"/>
        <v>W84</v>
      </c>
      <c r="CJ231" s="23" t="str">
        <f t="shared" si="234"/>
        <v>LT</v>
      </c>
      <c r="CK231" s="69">
        <f>G231</f>
        <v>35028</v>
      </c>
      <c r="CL231" s="69">
        <f t="shared" si="231"/>
        <v>35028</v>
      </c>
      <c r="CM231" s="69">
        <f t="shared" si="232"/>
        <v>35028</v>
      </c>
    </row>
    <row r="232" spans="1:91" x14ac:dyDescent="0.25">
      <c r="A232" t="s">
        <v>394</v>
      </c>
      <c r="B232" t="s">
        <v>395</v>
      </c>
      <c r="C232" t="s">
        <v>107</v>
      </c>
      <c r="D232">
        <v>2</v>
      </c>
      <c r="E232">
        <v>4000</v>
      </c>
      <c r="F232">
        <f t="shared" si="189"/>
        <v>0.97299999999999998</v>
      </c>
      <c r="G232" s="61">
        <f t="shared" si="184"/>
        <v>46704</v>
      </c>
      <c r="H232">
        <v>302</v>
      </c>
      <c r="I232" s="62">
        <v>0.31509999999999999</v>
      </c>
      <c r="J232">
        <v>220</v>
      </c>
      <c r="K232">
        <v>534</v>
      </c>
      <c r="L232">
        <f t="shared" si="235"/>
        <v>314</v>
      </c>
      <c r="M232">
        <f t="shared" si="236"/>
        <v>82</v>
      </c>
      <c r="N232" s="63">
        <f t="shared" si="237"/>
        <v>0.30891719745222934</v>
      </c>
      <c r="O232" s="62">
        <v>0.31509999999999999</v>
      </c>
      <c r="P232" s="64">
        <v>100</v>
      </c>
      <c r="Q232" s="65">
        <f t="shared" si="190"/>
        <v>-0.2057324840764331</v>
      </c>
      <c r="R232" s="65">
        <f t="shared" si="191"/>
        <v>1.0134166878980893</v>
      </c>
      <c r="S232" s="64">
        <f t="shared" si="192"/>
        <v>36989.709108280258</v>
      </c>
      <c r="T232" s="66">
        <f t="shared" si="193"/>
        <v>25892.796375796181</v>
      </c>
      <c r="U232" s="61">
        <f t="shared" si="194"/>
        <v>220</v>
      </c>
      <c r="V232" s="64">
        <f t="shared" si="195"/>
        <v>392.5</v>
      </c>
      <c r="W232" s="64">
        <f t="shared" si="196"/>
        <v>180.75</v>
      </c>
      <c r="X232">
        <f t="shared" si="197"/>
        <v>-247.97826636340662</v>
      </c>
      <c r="Y232" s="64">
        <f t="shared" si="198"/>
        <v>301.30531336871366</v>
      </c>
      <c r="Z232" s="64">
        <f t="shared" si="199"/>
        <v>301.30531336871366</v>
      </c>
      <c r="AA232" s="65">
        <f t="shared" si="200"/>
        <v>0.30714729520691375</v>
      </c>
      <c r="AB232" s="65">
        <f t="shared" si="201"/>
        <v>0.60752363057324854</v>
      </c>
      <c r="AC232" s="64">
        <f t="shared" si="202"/>
        <v>66813.285729401527</v>
      </c>
      <c r="AD232" s="66">
        <f t="shared" si="203"/>
        <v>46769.300010581064</v>
      </c>
      <c r="AE232" s="64">
        <f t="shared" si="204"/>
        <v>46704</v>
      </c>
      <c r="AF232" s="64">
        <f t="shared" si="205"/>
        <v>65.300010581064271</v>
      </c>
      <c r="AH232" s="67">
        <f t="shared" si="206"/>
        <v>7391.5375053078578</v>
      </c>
      <c r="AI232" s="67">
        <f t="shared" si="207"/>
        <v>-40991.537505307861</v>
      </c>
      <c r="AJ232" s="67">
        <f t="shared" si="208"/>
        <v>-16991.537505307857</v>
      </c>
      <c r="AK232" s="68">
        <f t="shared" si="209"/>
        <v>-16991.537505307857</v>
      </c>
      <c r="AL232" s="68">
        <f t="shared" si="210"/>
        <v>-22991.537505307857</v>
      </c>
      <c r="AM232" s="69">
        <f t="shared" si="211"/>
        <v>-40926.237494726796</v>
      </c>
      <c r="AN232" s="69">
        <f t="shared" si="212"/>
        <v>-16926.237494726793</v>
      </c>
      <c r="AO232" s="69">
        <f t="shared" si="213"/>
        <v>-16926.237494726793</v>
      </c>
      <c r="AP232" s="69">
        <f t="shared" si="214"/>
        <v>-22926.237494726793</v>
      </c>
      <c r="AR232" s="23">
        <f t="shared" si="215"/>
        <v>229</v>
      </c>
      <c r="AS232" s="23" t="str">
        <f t="shared" si="216"/>
        <v>W85</v>
      </c>
      <c r="AT232" s="69">
        <f t="shared" si="233"/>
        <v>5777.7625052732037</v>
      </c>
      <c r="AU232" s="69">
        <f t="shared" si="217"/>
        <v>-22926.237494726793</v>
      </c>
      <c r="AV232" t="s">
        <v>428</v>
      </c>
      <c r="AW232" t="s">
        <v>429</v>
      </c>
      <c r="AX232" s="64">
        <f t="shared" si="218"/>
        <v>-40926.237494726796</v>
      </c>
      <c r="AY232" s="64">
        <f t="shared" si="219"/>
        <v>-16926.237494726793</v>
      </c>
      <c r="AZ232" s="64">
        <f t="shared" si="220"/>
        <v>-16926.237494726793</v>
      </c>
      <c r="BA232" s="64">
        <f t="shared" si="221"/>
        <v>-22926.237494726793</v>
      </c>
      <c r="BE232" s="23">
        <v>229</v>
      </c>
      <c r="BF232" s="23" t="str">
        <f t="shared" si="222"/>
        <v>W85</v>
      </c>
      <c r="BG232" s="23" t="str">
        <f t="shared" si="223"/>
        <v>San Francisco</v>
      </c>
      <c r="BH232" s="23" t="str">
        <f t="shared" si="224"/>
        <v>CA</v>
      </c>
      <c r="BI232" s="69">
        <f t="shared" si="185"/>
        <v>6870000</v>
      </c>
      <c r="BJ232" s="69">
        <f t="shared" si="186"/>
        <v>5777.7625052732037</v>
      </c>
      <c r="BK232" s="69">
        <f t="shared" si="187"/>
        <v>-22926.237494726793</v>
      </c>
      <c r="BL232" s="23" t="str">
        <f t="shared" si="188"/>
        <v>NO</v>
      </c>
      <c r="BM232" s="69">
        <f t="shared" si="225"/>
        <v>556649.10054070549</v>
      </c>
      <c r="BN232" s="69">
        <f t="shared" si="226"/>
        <v>-40926.237494726796</v>
      </c>
      <c r="BO232" s="69">
        <f t="shared" si="227"/>
        <v>-16926.237494726793</v>
      </c>
      <c r="BP232" s="69">
        <f t="shared" si="228"/>
        <v>-16926.237494726793</v>
      </c>
      <c r="BQ232" s="69">
        <f t="shared" si="229"/>
        <v>-22926.237494726793</v>
      </c>
      <c r="CI232" s="23" t="str">
        <f t="shared" si="230"/>
        <v>W85</v>
      </c>
      <c r="CJ232" s="23" t="str">
        <f t="shared" si="234"/>
        <v>LT</v>
      </c>
      <c r="CK232" s="69">
        <f>G232</f>
        <v>46704</v>
      </c>
      <c r="CL232" s="69">
        <f t="shared" si="231"/>
        <v>46704</v>
      </c>
      <c r="CM232" s="69">
        <f t="shared" si="232"/>
        <v>46704</v>
      </c>
    </row>
    <row r="233" spans="1:91" x14ac:dyDescent="0.25">
      <c r="A233" t="s">
        <v>396</v>
      </c>
      <c r="B233" t="s">
        <v>395</v>
      </c>
      <c r="C233" t="s">
        <v>116</v>
      </c>
      <c r="D233">
        <v>1</v>
      </c>
      <c r="E233">
        <v>4000</v>
      </c>
      <c r="F233">
        <f t="shared" si="189"/>
        <v>0.97299999999999998</v>
      </c>
      <c r="G233" s="61">
        <f t="shared" si="184"/>
        <v>46704</v>
      </c>
      <c r="H233">
        <v>213</v>
      </c>
      <c r="I233" s="62">
        <v>0.65210000000000001</v>
      </c>
      <c r="J233">
        <v>128</v>
      </c>
      <c r="K233">
        <v>450</v>
      </c>
      <c r="L233">
        <f t="shared" si="235"/>
        <v>322</v>
      </c>
      <c r="M233">
        <f t="shared" si="236"/>
        <v>85</v>
      </c>
      <c r="N233" s="63">
        <f t="shared" si="237"/>
        <v>0.31118012422360253</v>
      </c>
      <c r="O233" s="62">
        <v>0.65210000000000001</v>
      </c>
      <c r="P233" s="64">
        <v>100</v>
      </c>
      <c r="Q233" s="65">
        <f t="shared" si="190"/>
        <v>3.0434782608695657E-2</v>
      </c>
      <c r="R233" s="65">
        <f t="shared" si="191"/>
        <v>0.82651391304347832</v>
      </c>
      <c r="S233" s="64">
        <f t="shared" si="192"/>
        <v>30167.75782608696</v>
      </c>
      <c r="T233" s="66">
        <f t="shared" si="193"/>
        <v>21117.430478260871</v>
      </c>
      <c r="U233" s="61">
        <f t="shared" si="194"/>
        <v>128</v>
      </c>
      <c r="V233" s="64">
        <f t="shared" si="195"/>
        <v>402.5</v>
      </c>
      <c r="W233" s="64">
        <f t="shared" si="196"/>
        <v>87.75</v>
      </c>
      <c r="X233">
        <f t="shared" si="197"/>
        <v>-254.29618397776093</v>
      </c>
      <c r="Y233" s="64">
        <f t="shared" si="198"/>
        <v>260.17933409148344</v>
      </c>
      <c r="Z233" s="64">
        <f t="shared" si="199"/>
        <v>260.17933409148344</v>
      </c>
      <c r="AA233" s="65">
        <f t="shared" si="200"/>
        <v>0.42839586109685329</v>
      </c>
      <c r="AB233" s="65">
        <f t="shared" si="201"/>
        <v>0.51156751552795032</v>
      </c>
      <c r="AC233" s="64">
        <f t="shared" si="202"/>
        <v>48581.242869507303</v>
      </c>
      <c r="AD233" s="66">
        <f t="shared" si="203"/>
        <v>34006.870008655111</v>
      </c>
      <c r="AE233" s="64">
        <f t="shared" si="204"/>
        <v>46704</v>
      </c>
      <c r="AF233" s="64">
        <f t="shared" si="205"/>
        <v>-12697.129991344889</v>
      </c>
      <c r="AH233" s="67">
        <f t="shared" si="206"/>
        <v>6224.0714389233954</v>
      </c>
      <c r="AI233" s="67">
        <f t="shared" si="207"/>
        <v>-39824.071438923398</v>
      </c>
      <c r="AJ233" s="67">
        <f t="shared" si="208"/>
        <v>-15824.071438923394</v>
      </c>
      <c r="AK233" s="68">
        <f t="shared" si="209"/>
        <v>-15824.071438923394</v>
      </c>
      <c r="AL233" s="68">
        <f t="shared" si="210"/>
        <v>-21824.071438923394</v>
      </c>
      <c r="AM233" s="69">
        <f t="shared" si="211"/>
        <v>-52521.201430268287</v>
      </c>
      <c r="AN233" s="69">
        <f t="shared" si="212"/>
        <v>-28521.201430268284</v>
      </c>
      <c r="AO233" s="69">
        <f t="shared" si="213"/>
        <v>-28521.201430268284</v>
      </c>
      <c r="AP233" s="69">
        <f t="shared" si="214"/>
        <v>-34521.20143026828</v>
      </c>
      <c r="AR233" s="23">
        <f t="shared" si="215"/>
        <v>241</v>
      </c>
      <c r="AS233" s="23" t="str">
        <f t="shared" si="216"/>
        <v>W86</v>
      </c>
      <c r="AT233" s="69">
        <f t="shared" si="233"/>
        <v>-5817.2014302682874</v>
      </c>
      <c r="AU233" s="69">
        <f t="shared" si="217"/>
        <v>-34521.20143026828</v>
      </c>
      <c r="AV233" t="s">
        <v>428</v>
      </c>
      <c r="AW233" t="s">
        <v>429</v>
      </c>
      <c r="AX233" s="64">
        <f t="shared" si="218"/>
        <v>-52521.201430268287</v>
      </c>
      <c r="AY233" s="64">
        <f t="shared" si="219"/>
        <v>-28521.201430268284</v>
      </c>
      <c r="AZ233" s="64">
        <f t="shared" si="220"/>
        <v>-28521.201430268284</v>
      </c>
      <c r="BA233" s="64">
        <f t="shared" si="221"/>
        <v>-34521.20143026828</v>
      </c>
      <c r="BE233" s="23">
        <v>230</v>
      </c>
      <c r="BF233" s="23" t="str">
        <f t="shared" si="222"/>
        <v>W60</v>
      </c>
      <c r="BG233" s="23" t="str">
        <f t="shared" si="223"/>
        <v>New York</v>
      </c>
      <c r="BH233" s="23" t="str">
        <f t="shared" si="224"/>
        <v>NY</v>
      </c>
      <c r="BI233" s="69">
        <f t="shared" si="185"/>
        <v>6900000</v>
      </c>
      <c r="BJ233" s="69">
        <f t="shared" si="186"/>
        <v>-11475.150259229598</v>
      </c>
      <c r="BK233" s="69">
        <f t="shared" si="187"/>
        <v>-23832.750259229597</v>
      </c>
      <c r="BL233" s="23" t="str">
        <f t="shared" si="188"/>
        <v>NO</v>
      </c>
      <c r="BM233" s="69">
        <f t="shared" si="225"/>
        <v>545173.9502814759</v>
      </c>
      <c r="BN233" s="69">
        <f t="shared" si="226"/>
        <v>-41832.750259229593</v>
      </c>
      <c r="BO233" s="69">
        <f t="shared" si="227"/>
        <v>-17832.750259229593</v>
      </c>
      <c r="BP233" s="69">
        <f t="shared" si="228"/>
        <v>-17832.750259229593</v>
      </c>
      <c r="BQ233" s="69">
        <f t="shared" si="229"/>
        <v>-23832.750259229597</v>
      </c>
      <c r="CI233" s="23" t="str">
        <f t="shared" si="230"/>
        <v>W86</v>
      </c>
      <c r="CJ233" s="23" t="str">
        <f t="shared" si="234"/>
        <v>LT</v>
      </c>
      <c r="CK233" s="69">
        <f>G233</f>
        <v>46704</v>
      </c>
      <c r="CL233" s="69">
        <f t="shared" si="231"/>
        <v>46704</v>
      </c>
      <c r="CM233" s="69">
        <f t="shared" si="232"/>
        <v>46704</v>
      </c>
    </row>
    <row r="234" spans="1:91" x14ac:dyDescent="0.25">
      <c r="A234" t="s">
        <v>397</v>
      </c>
      <c r="B234" t="s">
        <v>395</v>
      </c>
      <c r="C234" t="s">
        <v>116</v>
      </c>
      <c r="D234">
        <v>2</v>
      </c>
      <c r="E234">
        <v>5000</v>
      </c>
      <c r="F234">
        <f t="shared" si="189"/>
        <v>0.97299999999999998</v>
      </c>
      <c r="G234" s="61">
        <f t="shared" si="184"/>
        <v>58380</v>
      </c>
      <c r="H234">
        <v>364</v>
      </c>
      <c r="I234" s="62">
        <v>0.51229999999999998</v>
      </c>
      <c r="J234">
        <v>152</v>
      </c>
      <c r="K234">
        <v>546</v>
      </c>
      <c r="L234">
        <f t="shared" si="235"/>
        <v>394</v>
      </c>
      <c r="M234">
        <f t="shared" si="236"/>
        <v>212</v>
      </c>
      <c r="N234" s="63">
        <f t="shared" si="237"/>
        <v>0.53045685279187826</v>
      </c>
      <c r="O234" s="62">
        <v>0.51229999999999998</v>
      </c>
      <c r="P234" s="64">
        <v>100</v>
      </c>
      <c r="Q234" s="65">
        <f t="shared" si="190"/>
        <v>-5.5837563451776595E-3</v>
      </c>
      <c r="R234" s="65">
        <f t="shared" si="191"/>
        <v>0.85501898477157368</v>
      </c>
      <c r="S234" s="64">
        <f t="shared" si="192"/>
        <v>31208.192944162438</v>
      </c>
      <c r="T234" s="66">
        <f t="shared" si="193"/>
        <v>21845.735060913707</v>
      </c>
      <c r="U234" s="61">
        <f t="shared" si="194"/>
        <v>152</v>
      </c>
      <c r="V234" s="64">
        <f t="shared" si="195"/>
        <v>492.5</v>
      </c>
      <c r="W234" s="64">
        <f t="shared" si="196"/>
        <v>102.75</v>
      </c>
      <c r="X234">
        <f t="shared" si="197"/>
        <v>-311.15744250694974</v>
      </c>
      <c r="Y234" s="64">
        <f t="shared" si="198"/>
        <v>316.04552059641145</v>
      </c>
      <c r="Z234" s="64">
        <f t="shared" si="199"/>
        <v>316.04552059641145</v>
      </c>
      <c r="AA234" s="65">
        <f t="shared" si="200"/>
        <v>0.43308735146479482</v>
      </c>
      <c r="AB234" s="65">
        <f t="shared" si="201"/>
        <v>0.50785467005076135</v>
      </c>
      <c r="AC234" s="64">
        <f t="shared" si="202"/>
        <v>58584.395657981746</v>
      </c>
      <c r="AD234" s="66">
        <f t="shared" si="203"/>
        <v>41009.076960587219</v>
      </c>
      <c r="AE234" s="64">
        <f t="shared" si="204"/>
        <v>58380</v>
      </c>
      <c r="AF234" s="64">
        <f t="shared" si="205"/>
        <v>-17370.923039412781</v>
      </c>
      <c r="AH234" s="67">
        <f t="shared" si="206"/>
        <v>6178.8984856175966</v>
      </c>
      <c r="AI234" s="67">
        <f t="shared" si="207"/>
        <v>-39778.898485617596</v>
      </c>
      <c r="AJ234" s="67">
        <f t="shared" si="208"/>
        <v>-15778.898485617596</v>
      </c>
      <c r="AK234" s="68">
        <f t="shared" si="209"/>
        <v>-15778.898485617596</v>
      </c>
      <c r="AL234" s="68">
        <f t="shared" si="210"/>
        <v>-21778.898485617596</v>
      </c>
      <c r="AM234" s="69">
        <f t="shared" si="211"/>
        <v>-57149.821525030377</v>
      </c>
      <c r="AN234" s="69">
        <f t="shared" si="212"/>
        <v>-33149.821525030377</v>
      </c>
      <c r="AO234" s="69">
        <f t="shared" si="213"/>
        <v>-33149.821525030377</v>
      </c>
      <c r="AP234" s="69">
        <f t="shared" si="214"/>
        <v>-39149.821525030377</v>
      </c>
      <c r="AR234" s="23">
        <f t="shared" si="215"/>
        <v>242</v>
      </c>
      <c r="AS234" s="23" t="str">
        <f t="shared" si="216"/>
        <v>W87</v>
      </c>
      <c r="AT234" s="69">
        <f t="shared" si="233"/>
        <v>1230.1784749696235</v>
      </c>
      <c r="AU234" s="69">
        <f t="shared" si="217"/>
        <v>-39149.821525030377</v>
      </c>
      <c r="AV234" t="s">
        <v>428</v>
      </c>
      <c r="AW234" t="s">
        <v>429</v>
      </c>
      <c r="AX234" s="64">
        <f t="shared" si="218"/>
        <v>-57149.821525030377</v>
      </c>
      <c r="AY234" s="64">
        <f t="shared" si="219"/>
        <v>-33149.821525030377</v>
      </c>
      <c r="AZ234" s="64">
        <f t="shared" si="220"/>
        <v>-33149.821525030377</v>
      </c>
      <c r="BA234" s="64">
        <f t="shared" si="221"/>
        <v>-39149.821525030377</v>
      </c>
      <c r="BE234" s="23">
        <v>231</v>
      </c>
      <c r="BF234" s="23" t="str">
        <f t="shared" si="222"/>
        <v>W56</v>
      </c>
      <c r="BG234" s="23" t="str">
        <f t="shared" si="223"/>
        <v>New York</v>
      </c>
      <c r="BH234" s="23" t="str">
        <f t="shared" si="224"/>
        <v>NY</v>
      </c>
      <c r="BI234" s="69">
        <f t="shared" si="185"/>
        <v>6930000</v>
      </c>
      <c r="BJ234" s="69">
        <f t="shared" si="186"/>
        <v>-7178.231244286686</v>
      </c>
      <c r="BK234" s="69">
        <f t="shared" si="187"/>
        <v>-24206.23124428669</v>
      </c>
      <c r="BL234" s="23" t="str">
        <f t="shared" si="188"/>
        <v>NO</v>
      </c>
      <c r="BM234" s="69">
        <f t="shared" si="225"/>
        <v>537995.71903718926</v>
      </c>
      <c r="BN234" s="69">
        <f t="shared" si="226"/>
        <v>-42206.231244286682</v>
      </c>
      <c r="BO234" s="69">
        <f t="shared" si="227"/>
        <v>-18206.23124428669</v>
      </c>
      <c r="BP234" s="69">
        <f t="shared" si="228"/>
        <v>-18206.23124428669</v>
      </c>
      <c r="BQ234" s="69">
        <f t="shared" si="229"/>
        <v>-24206.23124428669</v>
      </c>
      <c r="CI234" s="23" t="str">
        <f t="shared" si="230"/>
        <v>W87</v>
      </c>
      <c r="CJ234" s="23" t="str">
        <f t="shared" si="234"/>
        <v>LT</v>
      </c>
      <c r="CK234" s="69">
        <f>G234</f>
        <v>58380</v>
      </c>
      <c r="CL234" s="69">
        <f t="shared" si="231"/>
        <v>58380</v>
      </c>
      <c r="CM234" s="69">
        <f t="shared" si="232"/>
        <v>58380</v>
      </c>
    </row>
    <row r="235" spans="1:91" x14ac:dyDescent="0.25">
      <c r="A235" t="s">
        <v>398</v>
      </c>
      <c r="B235" t="s">
        <v>395</v>
      </c>
      <c r="C235" t="s">
        <v>107</v>
      </c>
      <c r="D235">
        <v>1</v>
      </c>
      <c r="E235">
        <v>3200</v>
      </c>
      <c r="F235">
        <f t="shared" si="189"/>
        <v>0.97299999999999998</v>
      </c>
      <c r="G235" s="61">
        <f t="shared" si="184"/>
        <v>37363.199999999997</v>
      </c>
      <c r="H235">
        <v>251</v>
      </c>
      <c r="I235" s="62">
        <v>0.62739999999999996</v>
      </c>
      <c r="J235">
        <v>94</v>
      </c>
      <c r="K235">
        <v>528</v>
      </c>
      <c r="L235">
        <f t="shared" si="235"/>
        <v>434</v>
      </c>
      <c r="M235">
        <f t="shared" si="236"/>
        <v>157</v>
      </c>
      <c r="N235" s="63">
        <f t="shared" si="237"/>
        <v>0.38940092165898621</v>
      </c>
      <c r="O235" s="62">
        <v>0.62739999999999996</v>
      </c>
      <c r="P235" s="64">
        <v>100</v>
      </c>
      <c r="Q235" s="65">
        <f t="shared" si="190"/>
        <v>0.11105990783410138</v>
      </c>
      <c r="R235" s="65">
        <f t="shared" si="191"/>
        <v>0.76270718894009215</v>
      </c>
      <c r="S235" s="64">
        <f t="shared" si="192"/>
        <v>27838.812396313362</v>
      </c>
      <c r="T235" s="66">
        <f t="shared" si="193"/>
        <v>19487.168677419351</v>
      </c>
      <c r="U235" s="61">
        <f t="shared" si="194"/>
        <v>94</v>
      </c>
      <c r="V235" s="64">
        <f t="shared" si="195"/>
        <v>542.5</v>
      </c>
      <c r="W235" s="64">
        <f t="shared" si="196"/>
        <v>39.75</v>
      </c>
      <c r="X235">
        <f t="shared" si="197"/>
        <v>-342.74703057872125</v>
      </c>
      <c r="Y235" s="64">
        <f t="shared" si="198"/>
        <v>311.41562421026032</v>
      </c>
      <c r="Z235" s="64">
        <f t="shared" si="199"/>
        <v>311.41562421026032</v>
      </c>
      <c r="AA235" s="65">
        <f t="shared" si="200"/>
        <v>0.50076612757651673</v>
      </c>
      <c r="AB235" s="65">
        <f t="shared" si="201"/>
        <v>0.45429368663594466</v>
      </c>
      <c r="AC235" s="64">
        <f t="shared" si="202"/>
        <v>51638.065479457277</v>
      </c>
      <c r="AD235" s="66">
        <f t="shared" si="203"/>
        <v>36146.645835620089</v>
      </c>
      <c r="AE235" s="64">
        <f t="shared" si="204"/>
        <v>37363.199999999997</v>
      </c>
      <c r="AF235" s="64">
        <f t="shared" si="205"/>
        <v>-1216.5541643799079</v>
      </c>
      <c r="AH235" s="67">
        <f t="shared" si="206"/>
        <v>5527.2398540706599</v>
      </c>
      <c r="AI235" s="67">
        <f t="shared" si="207"/>
        <v>-39127.239854070664</v>
      </c>
      <c r="AJ235" s="67">
        <f t="shared" si="208"/>
        <v>-15127.23985407066</v>
      </c>
      <c r="AK235" s="68">
        <f t="shared" si="209"/>
        <v>-15127.23985407066</v>
      </c>
      <c r="AL235" s="68">
        <f t="shared" si="210"/>
        <v>-21127.23985407066</v>
      </c>
      <c r="AM235" s="69">
        <f t="shared" si="211"/>
        <v>-40343.794018450571</v>
      </c>
      <c r="AN235" s="69">
        <f t="shared" si="212"/>
        <v>-16343.794018450568</v>
      </c>
      <c r="AO235" s="69">
        <f t="shared" si="213"/>
        <v>-16343.794018450568</v>
      </c>
      <c r="AP235" s="69">
        <f t="shared" si="214"/>
        <v>-22343.794018450568</v>
      </c>
      <c r="AR235" s="23">
        <f t="shared" si="215"/>
        <v>225</v>
      </c>
      <c r="AS235" s="23" t="str">
        <f t="shared" si="216"/>
        <v>W88</v>
      </c>
      <c r="AT235" s="69">
        <f t="shared" si="233"/>
        <v>-2980.5940184505744</v>
      </c>
      <c r="AU235" s="69">
        <f t="shared" si="217"/>
        <v>-22343.794018450568</v>
      </c>
      <c r="AV235" t="s">
        <v>428</v>
      </c>
      <c r="AW235" t="s">
        <v>429</v>
      </c>
      <c r="AX235" s="64">
        <f t="shared" si="218"/>
        <v>-40343.794018450571</v>
      </c>
      <c r="AY235" s="64">
        <f t="shared" si="219"/>
        <v>-16343.794018450568</v>
      </c>
      <c r="AZ235" s="64">
        <f t="shared" si="220"/>
        <v>-16343.794018450568</v>
      </c>
      <c r="BA235" s="64">
        <f t="shared" si="221"/>
        <v>-22343.794018450568</v>
      </c>
      <c r="BE235" s="23">
        <v>232</v>
      </c>
      <c r="BF235" s="23" t="str">
        <f t="shared" si="222"/>
        <v>W83</v>
      </c>
      <c r="BG235" s="23" t="str">
        <f t="shared" si="223"/>
        <v>San Francisco</v>
      </c>
      <c r="BH235" s="23" t="str">
        <f t="shared" si="224"/>
        <v>CA</v>
      </c>
      <c r="BI235" s="69">
        <f t="shared" si="185"/>
        <v>6960000</v>
      </c>
      <c r="BJ235" s="69">
        <f t="shared" si="186"/>
        <v>21328.786904944223</v>
      </c>
      <c r="BK235" s="69">
        <f t="shared" si="187"/>
        <v>-24889.213095055777</v>
      </c>
      <c r="BL235" s="23" t="str">
        <f t="shared" si="188"/>
        <v>NO</v>
      </c>
      <c r="BM235" s="69">
        <f t="shared" si="225"/>
        <v>559324.50594213349</v>
      </c>
      <c r="BN235" s="69">
        <f t="shared" si="226"/>
        <v>-42889.213095055777</v>
      </c>
      <c r="BO235" s="69">
        <f t="shared" si="227"/>
        <v>-18889.213095055777</v>
      </c>
      <c r="BP235" s="69">
        <f t="shared" si="228"/>
        <v>-18889.213095055777</v>
      </c>
      <c r="BQ235" s="69">
        <f t="shared" si="229"/>
        <v>-24889.213095055777</v>
      </c>
      <c r="CI235" s="23" t="str">
        <f t="shared" si="230"/>
        <v>W88</v>
      </c>
      <c r="CJ235" s="23" t="str">
        <f t="shared" si="234"/>
        <v>LT</v>
      </c>
      <c r="CK235" s="69">
        <f>G235</f>
        <v>37363.199999999997</v>
      </c>
      <c r="CL235" s="69">
        <f t="shared" si="231"/>
        <v>37363.199999999997</v>
      </c>
      <c r="CM235" s="69">
        <f t="shared" si="232"/>
        <v>37363.199999999997</v>
      </c>
    </row>
    <row r="236" spans="1:91" x14ac:dyDescent="0.25">
      <c r="A236" t="s">
        <v>399</v>
      </c>
      <c r="B236" t="s">
        <v>400</v>
      </c>
      <c r="C236" t="s">
        <v>107</v>
      </c>
      <c r="D236">
        <v>2</v>
      </c>
      <c r="E236">
        <v>3500</v>
      </c>
      <c r="F236">
        <f t="shared" si="189"/>
        <v>0.97299999999999998</v>
      </c>
      <c r="G236" s="61">
        <f t="shared" si="184"/>
        <v>40866</v>
      </c>
      <c r="H236">
        <v>343</v>
      </c>
      <c r="I236" s="62">
        <v>0.39729999999999999</v>
      </c>
      <c r="J236">
        <v>194</v>
      </c>
      <c r="K236">
        <v>471</v>
      </c>
      <c r="L236">
        <f t="shared" si="235"/>
        <v>277</v>
      </c>
      <c r="M236">
        <f t="shared" si="236"/>
        <v>149</v>
      </c>
      <c r="N236" s="63">
        <f t="shared" si="237"/>
        <v>0.53032490974729241</v>
      </c>
      <c r="O236" s="62">
        <v>0.39729999999999999</v>
      </c>
      <c r="P236" s="64">
        <v>100</v>
      </c>
      <c r="Q236" s="65">
        <f t="shared" si="190"/>
        <v>-0.17148014440433215</v>
      </c>
      <c r="R236" s="65">
        <f t="shared" si="191"/>
        <v>0.98630938628158848</v>
      </c>
      <c r="S236" s="64">
        <f t="shared" si="192"/>
        <v>36000.292599277978</v>
      </c>
      <c r="T236" s="66">
        <f t="shared" si="193"/>
        <v>25200.204819494582</v>
      </c>
      <c r="U236" s="61">
        <f t="shared" si="194"/>
        <v>194</v>
      </c>
      <c r="V236" s="64">
        <f t="shared" si="195"/>
        <v>346.25</v>
      </c>
      <c r="W236" s="64">
        <f t="shared" si="196"/>
        <v>159.375</v>
      </c>
      <c r="X236">
        <f t="shared" si="197"/>
        <v>-218.75789739701796</v>
      </c>
      <c r="Y236" s="64">
        <f t="shared" si="198"/>
        <v>265.76296752590349</v>
      </c>
      <c r="Z236" s="64">
        <f t="shared" si="199"/>
        <v>265.76296752590349</v>
      </c>
      <c r="AA236" s="65">
        <f t="shared" si="200"/>
        <v>0.3072576679448476</v>
      </c>
      <c r="AB236" s="65">
        <f t="shared" si="201"/>
        <v>0.60743628158844765</v>
      </c>
      <c r="AC236" s="64">
        <f t="shared" si="202"/>
        <v>58923.435103913864</v>
      </c>
      <c r="AD236" s="66">
        <f t="shared" si="203"/>
        <v>41246.404572739702</v>
      </c>
      <c r="AE236" s="64">
        <f t="shared" si="204"/>
        <v>40866</v>
      </c>
      <c r="AF236" s="64">
        <f t="shared" si="205"/>
        <v>380.40457273970242</v>
      </c>
      <c r="AH236" s="67">
        <f t="shared" si="206"/>
        <v>7390.4747593261136</v>
      </c>
      <c r="AI236" s="67">
        <f t="shared" si="207"/>
        <v>-40990.474759326113</v>
      </c>
      <c r="AJ236" s="67">
        <f t="shared" si="208"/>
        <v>-16990.474759326113</v>
      </c>
      <c r="AK236" s="68">
        <f t="shared" si="209"/>
        <v>-16990.474759326113</v>
      </c>
      <c r="AL236" s="68">
        <f t="shared" si="210"/>
        <v>-22990.474759326113</v>
      </c>
      <c r="AM236" s="69">
        <f t="shared" si="211"/>
        <v>-40610.07018658641</v>
      </c>
      <c r="AN236" s="69">
        <f t="shared" si="212"/>
        <v>-16610.07018658641</v>
      </c>
      <c r="AO236" s="69">
        <f t="shared" si="213"/>
        <v>-16610.07018658641</v>
      </c>
      <c r="AP236" s="69">
        <f t="shared" si="214"/>
        <v>-22610.07018658641</v>
      </c>
      <c r="AR236" s="23">
        <f t="shared" si="215"/>
        <v>227</v>
      </c>
      <c r="AS236" s="23" t="str">
        <f t="shared" si="216"/>
        <v>W89</v>
      </c>
      <c r="AT236" s="69">
        <f t="shared" si="233"/>
        <v>255.92981341358973</v>
      </c>
      <c r="AU236" s="69">
        <f t="shared" si="217"/>
        <v>-22610.07018658641</v>
      </c>
      <c r="AV236" t="s">
        <v>428</v>
      </c>
      <c r="AW236" t="s">
        <v>429</v>
      </c>
      <c r="AX236" s="64">
        <f t="shared" si="218"/>
        <v>-40610.07018658641</v>
      </c>
      <c r="AY236" s="64">
        <f t="shared" si="219"/>
        <v>-16610.07018658641</v>
      </c>
      <c r="AZ236" s="64">
        <f t="shared" si="220"/>
        <v>-16610.07018658641</v>
      </c>
      <c r="BA236" s="64">
        <f t="shared" si="221"/>
        <v>-22610.07018658641</v>
      </c>
      <c r="BE236" s="23">
        <v>233</v>
      </c>
      <c r="BF236" s="23" t="str">
        <f t="shared" si="222"/>
        <v>W53</v>
      </c>
      <c r="BG236" s="23" t="str">
        <f t="shared" si="223"/>
        <v>New York</v>
      </c>
      <c r="BH236" s="23" t="str">
        <f t="shared" si="224"/>
        <v>NY</v>
      </c>
      <c r="BI236" s="69">
        <f t="shared" si="185"/>
        <v>6990000</v>
      </c>
      <c r="BJ236" s="69">
        <f t="shared" si="186"/>
        <v>-2180.5621256953746</v>
      </c>
      <c r="BK236" s="69">
        <f t="shared" si="187"/>
        <v>-25046.562125695371</v>
      </c>
      <c r="BL236" s="23" t="str">
        <f t="shared" si="188"/>
        <v>NO</v>
      </c>
      <c r="BM236" s="69">
        <f t="shared" si="225"/>
        <v>557143.94381643808</v>
      </c>
      <c r="BN236" s="69">
        <f t="shared" si="226"/>
        <v>-43046.562125695375</v>
      </c>
      <c r="BO236" s="69">
        <f t="shared" si="227"/>
        <v>-19046.562125695371</v>
      </c>
      <c r="BP236" s="69">
        <f t="shared" si="228"/>
        <v>-19046.562125695371</v>
      </c>
      <c r="BQ236" s="69">
        <f t="shared" si="229"/>
        <v>-25046.562125695371</v>
      </c>
      <c r="CI236" s="23" t="str">
        <f t="shared" si="230"/>
        <v>W89</v>
      </c>
      <c r="CJ236" s="23" t="str">
        <f t="shared" si="234"/>
        <v>LT</v>
      </c>
      <c r="CK236" s="69">
        <f>G236</f>
        <v>40866</v>
      </c>
      <c r="CL236" s="69">
        <f t="shared" si="231"/>
        <v>40866</v>
      </c>
      <c r="CM236" s="69">
        <f t="shared" si="232"/>
        <v>40866</v>
      </c>
    </row>
    <row r="237" spans="1:91" x14ac:dyDescent="0.25">
      <c r="A237" t="s">
        <v>401</v>
      </c>
      <c r="B237" t="s">
        <v>109</v>
      </c>
      <c r="C237" t="s">
        <v>107</v>
      </c>
      <c r="D237">
        <v>1</v>
      </c>
      <c r="E237">
        <v>965</v>
      </c>
      <c r="F237">
        <f t="shared" si="189"/>
        <v>0.97299999999999998</v>
      </c>
      <c r="G237" s="61">
        <f t="shared" si="184"/>
        <v>11267.34</v>
      </c>
      <c r="H237">
        <v>125</v>
      </c>
      <c r="I237" s="62">
        <v>0.37530000000000002</v>
      </c>
      <c r="J237">
        <v>50</v>
      </c>
      <c r="K237">
        <v>174</v>
      </c>
      <c r="L237">
        <f t="shared" si="235"/>
        <v>124</v>
      </c>
      <c r="M237">
        <f t="shared" si="236"/>
        <v>75</v>
      </c>
      <c r="N237" s="63">
        <f t="shared" si="237"/>
        <v>0.58387096774193548</v>
      </c>
      <c r="O237" s="62">
        <v>0.37530000000000002</v>
      </c>
      <c r="P237" s="64">
        <v>100</v>
      </c>
      <c r="Q237" s="65">
        <f t="shared" si="190"/>
        <v>0.42258064516129035</v>
      </c>
      <c r="R237" s="65">
        <f t="shared" si="191"/>
        <v>0.51616967741935482</v>
      </c>
      <c r="S237" s="64">
        <f t="shared" si="192"/>
        <v>18840.193225806452</v>
      </c>
      <c r="T237" s="66">
        <f t="shared" si="193"/>
        <v>13188.135258064516</v>
      </c>
      <c r="U237" s="61">
        <f t="shared" si="194"/>
        <v>50</v>
      </c>
      <c r="V237" s="64">
        <f t="shared" si="195"/>
        <v>155</v>
      </c>
      <c r="W237" s="64">
        <f t="shared" si="196"/>
        <v>34.5</v>
      </c>
      <c r="X237">
        <f t="shared" si="197"/>
        <v>-97.92772302249179</v>
      </c>
      <c r="Y237" s="64">
        <f t="shared" si="198"/>
        <v>100.54732120293151</v>
      </c>
      <c r="Z237" s="64">
        <f t="shared" si="199"/>
        <v>100.54732120293151</v>
      </c>
      <c r="AA237" s="65">
        <f t="shared" si="200"/>
        <v>0.42611174969633236</v>
      </c>
      <c r="AB237" s="65">
        <f t="shared" si="201"/>
        <v>0.51337516129032257</v>
      </c>
      <c r="AC237" s="64">
        <f t="shared" si="202"/>
        <v>18840.751492550666</v>
      </c>
      <c r="AD237" s="66">
        <f t="shared" si="203"/>
        <v>13188.526044785465</v>
      </c>
      <c r="AE237" s="64">
        <f t="shared" si="204"/>
        <v>11267.34</v>
      </c>
      <c r="AF237" s="64">
        <f t="shared" si="205"/>
        <v>1921.1860447854651</v>
      </c>
      <c r="AH237" s="67">
        <f t="shared" si="206"/>
        <v>6246.0644623655917</v>
      </c>
      <c r="AI237" s="67">
        <f t="shared" si="207"/>
        <v>-39846.06446236559</v>
      </c>
      <c r="AJ237" s="67">
        <f t="shared" si="208"/>
        <v>-15846.064462365592</v>
      </c>
      <c r="AK237" s="68">
        <f t="shared" si="209"/>
        <v>-15846.064462365592</v>
      </c>
      <c r="AL237" s="68">
        <f t="shared" si="210"/>
        <v>-21846.06446236559</v>
      </c>
      <c r="AM237" s="69">
        <f t="shared" si="211"/>
        <v>-37924.878417580127</v>
      </c>
      <c r="AN237" s="69">
        <f t="shared" si="212"/>
        <v>-13924.878417580127</v>
      </c>
      <c r="AO237" s="69">
        <f t="shared" si="213"/>
        <v>-13924.878417580127</v>
      </c>
      <c r="AP237" s="69">
        <f t="shared" si="214"/>
        <v>-19924.878417580127</v>
      </c>
      <c r="AR237" s="23">
        <f t="shared" si="215"/>
        <v>219</v>
      </c>
      <c r="AS237" s="23" t="str">
        <f t="shared" si="216"/>
        <v>W9</v>
      </c>
      <c r="AT237" s="69">
        <f t="shared" si="233"/>
        <v>-26657.538417580123</v>
      </c>
      <c r="AU237" s="69">
        <f t="shared" si="217"/>
        <v>-19924.878417580127</v>
      </c>
      <c r="AV237" t="s">
        <v>426</v>
      </c>
      <c r="AW237" t="s">
        <v>427</v>
      </c>
      <c r="AX237" s="64">
        <f t="shared" si="218"/>
        <v>-37924.878417580127</v>
      </c>
      <c r="AY237" s="64">
        <f t="shared" si="219"/>
        <v>-13924.878417580127</v>
      </c>
      <c r="AZ237" s="64">
        <f t="shared" si="220"/>
        <v>-13924.878417580127</v>
      </c>
      <c r="BA237" s="64">
        <f t="shared" si="221"/>
        <v>-19924.878417580127</v>
      </c>
      <c r="BE237" s="23">
        <v>234</v>
      </c>
      <c r="BF237" s="23" t="str">
        <f t="shared" si="222"/>
        <v>W3</v>
      </c>
      <c r="BG237" s="23" t="str">
        <f t="shared" si="223"/>
        <v>Chapel Hill</v>
      </c>
      <c r="BH237" s="23" t="str">
        <f t="shared" si="224"/>
        <v>NC</v>
      </c>
      <c r="BI237" s="69">
        <f t="shared" si="185"/>
        <v>7020000</v>
      </c>
      <c r="BJ237" s="69">
        <f t="shared" si="186"/>
        <v>-20098.643527676148</v>
      </c>
      <c r="BK237" s="69">
        <f t="shared" si="187"/>
        <v>-25450.643527676151</v>
      </c>
      <c r="BL237" s="23" t="str">
        <f t="shared" si="188"/>
        <v>NO</v>
      </c>
      <c r="BM237" s="69">
        <f t="shared" si="225"/>
        <v>537045.30028876197</v>
      </c>
      <c r="BN237" s="69">
        <f t="shared" si="226"/>
        <v>-43450.643527676148</v>
      </c>
      <c r="BO237" s="69">
        <f t="shared" si="227"/>
        <v>-19450.643527676151</v>
      </c>
      <c r="BP237" s="69">
        <f t="shared" si="228"/>
        <v>-19450.643527676151</v>
      </c>
      <c r="BQ237" s="69">
        <f t="shared" si="229"/>
        <v>-25450.643527676151</v>
      </c>
      <c r="CI237" s="23" t="str">
        <f t="shared" si="230"/>
        <v>W9</v>
      </c>
      <c r="CJ237" s="23" t="str">
        <f t="shared" si="234"/>
        <v>LT</v>
      </c>
      <c r="CK237" s="69">
        <f>G237</f>
        <v>11267.34</v>
      </c>
      <c r="CL237" s="69">
        <f t="shared" si="231"/>
        <v>11267.34</v>
      </c>
      <c r="CM237" s="69">
        <f t="shared" si="232"/>
        <v>11267.34</v>
      </c>
    </row>
    <row r="238" spans="1:91" x14ac:dyDescent="0.25">
      <c r="A238" t="s">
        <v>402</v>
      </c>
      <c r="B238" t="s">
        <v>400</v>
      </c>
      <c r="C238" t="s">
        <v>116</v>
      </c>
      <c r="D238">
        <v>1</v>
      </c>
      <c r="E238">
        <v>3200</v>
      </c>
      <c r="F238">
        <f t="shared" si="189"/>
        <v>0.97299999999999998</v>
      </c>
      <c r="G238" s="61">
        <f t="shared" si="184"/>
        <v>37363.199999999997</v>
      </c>
      <c r="H238">
        <v>251</v>
      </c>
      <c r="I238" s="62">
        <v>0.3342</v>
      </c>
      <c r="J238">
        <v>138</v>
      </c>
      <c r="K238">
        <v>485</v>
      </c>
      <c r="L238">
        <f t="shared" si="235"/>
        <v>347</v>
      </c>
      <c r="M238">
        <f t="shared" si="236"/>
        <v>113</v>
      </c>
      <c r="N238" s="63">
        <f t="shared" si="237"/>
        <v>0.36051873198847262</v>
      </c>
      <c r="O238" s="62">
        <v>0.3342</v>
      </c>
      <c r="P238" s="64">
        <v>100</v>
      </c>
      <c r="Q238" s="65">
        <f t="shared" si="190"/>
        <v>1.2391930835734866E-2</v>
      </c>
      <c r="R238" s="65">
        <f t="shared" si="191"/>
        <v>0.84079302593659944</v>
      </c>
      <c r="S238" s="64">
        <f t="shared" si="192"/>
        <v>30688.945446685881</v>
      </c>
      <c r="T238" s="66">
        <f t="shared" si="193"/>
        <v>21482.261812680114</v>
      </c>
      <c r="U238" s="61">
        <f t="shared" si="194"/>
        <v>138</v>
      </c>
      <c r="V238" s="64">
        <f t="shared" si="195"/>
        <v>433.75</v>
      </c>
      <c r="W238" s="64">
        <f t="shared" si="196"/>
        <v>94.625</v>
      </c>
      <c r="X238">
        <f t="shared" si="197"/>
        <v>-274.03967652261815</v>
      </c>
      <c r="Y238" s="64">
        <f t="shared" si="198"/>
        <v>280.41064885013901</v>
      </c>
      <c r="Z238" s="64">
        <f t="shared" si="199"/>
        <v>280.41064885013901</v>
      </c>
      <c r="AA238" s="65">
        <f t="shared" si="200"/>
        <v>0.42832426247870664</v>
      </c>
      <c r="AB238" s="65">
        <f t="shared" si="201"/>
        <v>0.51162417867435162</v>
      </c>
      <c r="AC238" s="64">
        <f t="shared" si="202"/>
        <v>52364.67678696545</v>
      </c>
      <c r="AD238" s="66">
        <f t="shared" si="203"/>
        <v>36655.273750875815</v>
      </c>
      <c r="AE238" s="64">
        <f t="shared" si="204"/>
        <v>37363.199999999997</v>
      </c>
      <c r="AF238" s="64">
        <f t="shared" si="205"/>
        <v>-707.9262491241825</v>
      </c>
      <c r="AH238" s="67">
        <f t="shared" si="206"/>
        <v>6224.7608405379451</v>
      </c>
      <c r="AI238" s="67">
        <f t="shared" si="207"/>
        <v>-39824.760840537943</v>
      </c>
      <c r="AJ238" s="67">
        <f t="shared" si="208"/>
        <v>-15824.760840537945</v>
      </c>
      <c r="AK238" s="68">
        <f t="shared" si="209"/>
        <v>-15824.760840537945</v>
      </c>
      <c r="AL238" s="68">
        <f t="shared" si="210"/>
        <v>-21824.760840537943</v>
      </c>
      <c r="AM238" s="69">
        <f t="shared" si="211"/>
        <v>-40532.687089662126</v>
      </c>
      <c r="AN238" s="69">
        <f t="shared" si="212"/>
        <v>-16532.687089662126</v>
      </c>
      <c r="AO238" s="69">
        <f t="shared" si="213"/>
        <v>-16532.687089662126</v>
      </c>
      <c r="AP238" s="69">
        <f t="shared" si="214"/>
        <v>-22532.687089662126</v>
      </c>
      <c r="AR238" s="23">
        <f t="shared" si="215"/>
        <v>226</v>
      </c>
      <c r="AS238" s="23" t="str">
        <f t="shared" si="216"/>
        <v>W90</v>
      </c>
      <c r="AT238" s="69">
        <f t="shared" si="233"/>
        <v>-3169.4870896621287</v>
      </c>
      <c r="AU238" s="69">
        <f t="shared" si="217"/>
        <v>-22532.687089662126</v>
      </c>
      <c r="AV238" t="s">
        <v>428</v>
      </c>
      <c r="AW238" t="s">
        <v>429</v>
      </c>
      <c r="AX238" s="64">
        <f t="shared" si="218"/>
        <v>-40532.687089662126</v>
      </c>
      <c r="AY238" s="64">
        <f t="shared" si="219"/>
        <v>-16532.687089662126</v>
      </c>
      <c r="AZ238" s="64">
        <f t="shared" si="220"/>
        <v>-16532.687089662126</v>
      </c>
      <c r="BA238" s="64">
        <f t="shared" si="221"/>
        <v>-22532.687089662126</v>
      </c>
      <c r="BE238" s="23">
        <v>235</v>
      </c>
      <c r="BF238" s="23" t="str">
        <f t="shared" si="222"/>
        <v>W74</v>
      </c>
      <c r="BG238" s="23" t="str">
        <f t="shared" si="223"/>
        <v>Palo Alto</v>
      </c>
      <c r="BH238" s="23" t="str">
        <f t="shared" si="224"/>
        <v>CA</v>
      </c>
      <c r="BI238" s="69">
        <f t="shared" si="185"/>
        <v>7050000</v>
      </c>
      <c r="BJ238" s="69">
        <f t="shared" si="186"/>
        <v>8584.0471974417451</v>
      </c>
      <c r="BK238" s="69">
        <f t="shared" si="187"/>
        <v>-25957.952802558259</v>
      </c>
      <c r="BL238" s="23" t="str">
        <f t="shared" si="188"/>
        <v>NO</v>
      </c>
      <c r="BM238" s="69">
        <f t="shared" si="225"/>
        <v>545629.34748620377</v>
      </c>
      <c r="BN238" s="69">
        <f t="shared" si="226"/>
        <v>-43957.952802558255</v>
      </c>
      <c r="BO238" s="69">
        <f t="shared" si="227"/>
        <v>-19957.952802558259</v>
      </c>
      <c r="BP238" s="69">
        <f t="shared" si="228"/>
        <v>-19957.952802558259</v>
      </c>
      <c r="BQ238" s="69">
        <f t="shared" si="229"/>
        <v>-25957.952802558259</v>
      </c>
      <c r="CI238" s="23" t="str">
        <f t="shared" si="230"/>
        <v>W90</v>
      </c>
      <c r="CJ238" s="23" t="str">
        <f t="shared" si="234"/>
        <v>LT</v>
      </c>
      <c r="CK238" s="69">
        <f>G238</f>
        <v>37363.199999999997</v>
      </c>
      <c r="CL238" s="69">
        <f t="shared" si="231"/>
        <v>37363.199999999997</v>
      </c>
      <c r="CM238" s="69">
        <f t="shared" si="232"/>
        <v>37363.199999999997</v>
      </c>
    </row>
    <row r="239" spans="1:91" x14ac:dyDescent="0.25">
      <c r="A239" t="s">
        <v>403</v>
      </c>
      <c r="B239" t="s">
        <v>400</v>
      </c>
      <c r="C239" t="s">
        <v>116</v>
      </c>
      <c r="D239">
        <v>2</v>
      </c>
      <c r="E239">
        <v>3500</v>
      </c>
      <c r="F239">
        <f t="shared" si="189"/>
        <v>0.97299999999999998</v>
      </c>
      <c r="G239" s="61">
        <f t="shared" si="184"/>
        <v>40866</v>
      </c>
      <c r="H239">
        <v>404</v>
      </c>
      <c r="I239" s="62">
        <v>0.36159999999999998</v>
      </c>
      <c r="J239">
        <v>152</v>
      </c>
      <c r="K239">
        <v>547</v>
      </c>
      <c r="L239">
        <f t="shared" si="235"/>
        <v>395</v>
      </c>
      <c r="M239">
        <f t="shared" si="236"/>
        <v>252</v>
      </c>
      <c r="N239" s="63">
        <f t="shared" si="237"/>
        <v>0.61037974683544305</v>
      </c>
      <c r="O239" s="62">
        <v>0.36159999999999998</v>
      </c>
      <c r="P239" s="64">
        <v>100</v>
      </c>
      <c r="Q239" s="65">
        <f t="shared" si="190"/>
        <v>-5.3164556962025239E-3</v>
      </c>
      <c r="R239" s="65">
        <f t="shared" si="191"/>
        <v>0.85480744303797473</v>
      </c>
      <c r="S239" s="64">
        <f t="shared" si="192"/>
        <v>31200.471670886076</v>
      </c>
      <c r="T239" s="66">
        <f t="shared" si="193"/>
        <v>21840.330169620251</v>
      </c>
      <c r="U239" s="61">
        <f t="shared" si="194"/>
        <v>152</v>
      </c>
      <c r="V239" s="64">
        <f t="shared" si="195"/>
        <v>493.75</v>
      </c>
      <c r="W239" s="64">
        <f t="shared" si="196"/>
        <v>102.625</v>
      </c>
      <c r="X239">
        <f t="shared" si="197"/>
        <v>-311.94718220874398</v>
      </c>
      <c r="Y239" s="64">
        <f t="shared" si="198"/>
        <v>316.65477318675761</v>
      </c>
      <c r="Z239" s="64">
        <f t="shared" si="199"/>
        <v>316.65477318675761</v>
      </c>
      <c r="AA239" s="65">
        <f t="shared" si="200"/>
        <v>0.43347802164406607</v>
      </c>
      <c r="AB239" s="65">
        <f t="shared" si="201"/>
        <v>0.50754549367088608</v>
      </c>
      <c r="AC239" s="64">
        <f t="shared" si="202"/>
        <v>58661.596660815107</v>
      </c>
      <c r="AD239" s="66">
        <f t="shared" si="203"/>
        <v>41063.11766257057</v>
      </c>
      <c r="AE239" s="64">
        <f t="shared" si="204"/>
        <v>40866</v>
      </c>
      <c r="AF239" s="64">
        <f t="shared" si="205"/>
        <v>197.11766257057025</v>
      </c>
      <c r="AH239" s="67">
        <f t="shared" si="206"/>
        <v>6175.1368396624475</v>
      </c>
      <c r="AI239" s="67">
        <f t="shared" si="207"/>
        <v>-39775.136839662446</v>
      </c>
      <c r="AJ239" s="67">
        <f t="shared" si="208"/>
        <v>-15775.136839662448</v>
      </c>
      <c r="AK239" s="68">
        <f t="shared" si="209"/>
        <v>-15775.136839662448</v>
      </c>
      <c r="AL239" s="68">
        <f t="shared" si="210"/>
        <v>-21775.136839662446</v>
      </c>
      <c r="AM239" s="69">
        <f t="shared" si="211"/>
        <v>-39578.019177091875</v>
      </c>
      <c r="AN239" s="69">
        <f t="shared" si="212"/>
        <v>-15578.019177091877</v>
      </c>
      <c r="AO239" s="69">
        <f t="shared" si="213"/>
        <v>-15578.019177091877</v>
      </c>
      <c r="AP239" s="69">
        <f t="shared" si="214"/>
        <v>-21578.019177091875</v>
      </c>
      <c r="AR239" s="23">
        <f t="shared" si="215"/>
        <v>223</v>
      </c>
      <c r="AS239" s="23" t="str">
        <f t="shared" si="216"/>
        <v>W91</v>
      </c>
      <c r="AT239" s="69">
        <f t="shared" si="233"/>
        <v>1287.9808229081245</v>
      </c>
      <c r="AU239" s="69">
        <f t="shared" si="217"/>
        <v>-21578.019177091875</v>
      </c>
      <c r="AV239" t="s">
        <v>428</v>
      </c>
      <c r="AW239" t="s">
        <v>429</v>
      </c>
      <c r="AX239" s="64">
        <f t="shared" si="218"/>
        <v>-39578.019177091875</v>
      </c>
      <c r="AY239" s="64">
        <f t="shared" si="219"/>
        <v>-15578.019177091877</v>
      </c>
      <c r="AZ239" s="64">
        <f t="shared" si="220"/>
        <v>-15578.019177091877</v>
      </c>
      <c r="BA239" s="64">
        <f t="shared" si="221"/>
        <v>-21578.019177091875</v>
      </c>
      <c r="BE239" s="23">
        <v>236</v>
      </c>
      <c r="BF239" s="23" t="str">
        <f t="shared" si="222"/>
        <v>W99</v>
      </c>
      <c r="BG239" s="23" t="str">
        <f t="shared" si="223"/>
        <v>San Francisco</v>
      </c>
      <c r="BH239" s="23" t="str">
        <f t="shared" si="224"/>
        <v>CA</v>
      </c>
      <c r="BI239" s="69">
        <f t="shared" si="185"/>
        <v>7080000</v>
      </c>
      <c r="BJ239" s="69">
        <f t="shared" si="186"/>
        <v>25799.376094070816</v>
      </c>
      <c r="BK239" s="69">
        <f t="shared" si="187"/>
        <v>-26256.62390592918</v>
      </c>
      <c r="BL239" s="23" t="str">
        <f t="shared" si="188"/>
        <v>NO</v>
      </c>
      <c r="BM239" s="69">
        <f t="shared" si="225"/>
        <v>571428.72358027461</v>
      </c>
      <c r="BN239" s="69">
        <f t="shared" si="226"/>
        <v>-44256.623905929184</v>
      </c>
      <c r="BO239" s="69">
        <f t="shared" si="227"/>
        <v>-20256.62390592918</v>
      </c>
      <c r="BP239" s="69">
        <f t="shared" si="228"/>
        <v>-20256.62390592918</v>
      </c>
      <c r="BQ239" s="69">
        <f t="shared" si="229"/>
        <v>-26256.62390592918</v>
      </c>
      <c r="CI239" s="23" t="str">
        <f t="shared" si="230"/>
        <v>W91</v>
      </c>
      <c r="CJ239" s="23" t="str">
        <f t="shared" si="234"/>
        <v>LT</v>
      </c>
      <c r="CK239" s="69">
        <f>G239</f>
        <v>40866</v>
      </c>
      <c r="CL239" s="69">
        <f t="shared" si="231"/>
        <v>40866</v>
      </c>
      <c r="CM239" s="69">
        <f t="shared" si="232"/>
        <v>40866</v>
      </c>
    </row>
    <row r="240" spans="1:91" x14ac:dyDescent="0.25">
      <c r="A240" t="s">
        <v>404</v>
      </c>
      <c r="B240" t="s">
        <v>400</v>
      </c>
      <c r="C240" t="s">
        <v>107</v>
      </c>
      <c r="D240">
        <v>1</v>
      </c>
      <c r="E240">
        <v>3000</v>
      </c>
      <c r="F240">
        <f t="shared" si="189"/>
        <v>0.97299999999999998</v>
      </c>
      <c r="G240" s="61">
        <f t="shared" si="184"/>
        <v>35028</v>
      </c>
      <c r="H240">
        <v>161</v>
      </c>
      <c r="I240" s="62">
        <v>0.26579999999999998</v>
      </c>
      <c r="J240">
        <v>77</v>
      </c>
      <c r="K240">
        <v>432</v>
      </c>
      <c r="L240">
        <f t="shared" si="235"/>
        <v>355</v>
      </c>
      <c r="M240">
        <f t="shared" si="236"/>
        <v>84</v>
      </c>
      <c r="N240" s="63">
        <f t="shared" si="237"/>
        <v>0.28929577464788736</v>
      </c>
      <c r="O240" s="62">
        <v>0.26579999999999998</v>
      </c>
      <c r="P240" s="64">
        <v>100</v>
      </c>
      <c r="Q240" s="65">
        <f t="shared" si="190"/>
        <v>0.15183098591549296</v>
      </c>
      <c r="R240" s="65">
        <f t="shared" si="191"/>
        <v>0.73044095774647888</v>
      </c>
      <c r="S240" s="64">
        <f t="shared" si="192"/>
        <v>26661.094957746478</v>
      </c>
      <c r="T240" s="66">
        <f t="shared" si="193"/>
        <v>18662.766470422532</v>
      </c>
      <c r="U240" s="61">
        <f t="shared" si="194"/>
        <v>77</v>
      </c>
      <c r="V240" s="64">
        <f t="shared" si="195"/>
        <v>443.75</v>
      </c>
      <c r="W240" s="64">
        <f t="shared" si="196"/>
        <v>32.625</v>
      </c>
      <c r="X240">
        <f t="shared" si="197"/>
        <v>-280.35759413697247</v>
      </c>
      <c r="Y240" s="64">
        <f t="shared" si="198"/>
        <v>254.7846695729088</v>
      </c>
      <c r="Z240" s="64">
        <f t="shared" si="199"/>
        <v>254.7846695729088</v>
      </c>
      <c r="AA240" s="65">
        <f t="shared" si="200"/>
        <v>0.5006415088966959</v>
      </c>
      <c r="AB240" s="65">
        <f t="shared" si="201"/>
        <v>0.45439230985915491</v>
      </c>
      <c r="AC240" s="64">
        <f t="shared" si="202"/>
        <v>42256.851001236479</v>
      </c>
      <c r="AD240" s="66">
        <f t="shared" si="203"/>
        <v>29579.795700865532</v>
      </c>
      <c r="AE240" s="64">
        <f t="shared" si="204"/>
        <v>35028</v>
      </c>
      <c r="AF240" s="64">
        <f t="shared" si="205"/>
        <v>-5448.2042991344679</v>
      </c>
      <c r="AH240" s="67">
        <f t="shared" si="206"/>
        <v>5528.4397699530518</v>
      </c>
      <c r="AI240" s="67">
        <f t="shared" si="207"/>
        <v>-39128.439769953053</v>
      </c>
      <c r="AJ240" s="67">
        <f t="shared" si="208"/>
        <v>-15128.439769953053</v>
      </c>
      <c r="AK240" s="68">
        <f t="shared" si="209"/>
        <v>-15128.439769953053</v>
      </c>
      <c r="AL240" s="68">
        <f t="shared" si="210"/>
        <v>-21128.439769953053</v>
      </c>
      <c r="AM240" s="69">
        <f t="shared" si="211"/>
        <v>-44576.644069087517</v>
      </c>
      <c r="AN240" s="69">
        <f t="shared" si="212"/>
        <v>-20576.644069087521</v>
      </c>
      <c r="AO240" s="69">
        <f t="shared" si="213"/>
        <v>-20576.644069087521</v>
      </c>
      <c r="AP240" s="69">
        <f t="shared" si="214"/>
        <v>-26576.644069087521</v>
      </c>
      <c r="AR240" s="23">
        <f t="shared" si="215"/>
        <v>238</v>
      </c>
      <c r="AS240" s="23" t="str">
        <f t="shared" si="216"/>
        <v>W92</v>
      </c>
      <c r="AT240" s="69">
        <f t="shared" si="233"/>
        <v>-9548.6440690875206</v>
      </c>
      <c r="AU240" s="69">
        <f t="shared" si="217"/>
        <v>-26576.644069087521</v>
      </c>
      <c r="AV240" t="s">
        <v>428</v>
      </c>
      <c r="AW240" t="s">
        <v>429</v>
      </c>
      <c r="AX240" s="64">
        <f t="shared" si="218"/>
        <v>-44576.644069087517</v>
      </c>
      <c r="AY240" s="64">
        <f t="shared" si="219"/>
        <v>-20576.644069087521</v>
      </c>
      <c r="AZ240" s="64">
        <f t="shared" si="220"/>
        <v>-20576.644069087521</v>
      </c>
      <c r="BA240" s="64">
        <f t="shared" si="221"/>
        <v>-26576.644069087521</v>
      </c>
      <c r="BE240" s="23">
        <v>237</v>
      </c>
      <c r="BF240" s="23" t="str">
        <f t="shared" si="222"/>
        <v>W94</v>
      </c>
      <c r="BG240" s="23" t="str">
        <f t="shared" si="223"/>
        <v>San Francisco</v>
      </c>
      <c r="BH240" s="23" t="str">
        <f t="shared" si="224"/>
        <v>CA</v>
      </c>
      <c r="BI240" s="69">
        <f t="shared" si="185"/>
        <v>7110000</v>
      </c>
      <c r="BJ240" s="69">
        <f t="shared" si="186"/>
        <v>2318.8544903407674</v>
      </c>
      <c r="BK240" s="69">
        <f t="shared" si="187"/>
        <v>-26385.145509659229</v>
      </c>
      <c r="BL240" s="23" t="str">
        <f t="shared" si="188"/>
        <v>NO</v>
      </c>
      <c r="BM240" s="69">
        <f t="shared" si="225"/>
        <v>573747.57807061542</v>
      </c>
      <c r="BN240" s="69">
        <f t="shared" si="226"/>
        <v>-44385.145509659233</v>
      </c>
      <c r="BO240" s="69">
        <f t="shared" si="227"/>
        <v>-20385.145509659229</v>
      </c>
      <c r="BP240" s="69">
        <f t="shared" si="228"/>
        <v>-20385.145509659229</v>
      </c>
      <c r="BQ240" s="69">
        <f t="shared" si="229"/>
        <v>-26385.145509659229</v>
      </c>
      <c r="CI240" s="23" t="str">
        <f t="shared" si="230"/>
        <v>W92</v>
      </c>
      <c r="CJ240" s="23" t="str">
        <f t="shared" si="234"/>
        <v>LT</v>
      </c>
      <c r="CK240" s="69">
        <f>G240</f>
        <v>35028</v>
      </c>
      <c r="CL240" s="69">
        <f t="shared" si="231"/>
        <v>35028</v>
      </c>
      <c r="CM240" s="69">
        <f t="shared" si="232"/>
        <v>35028</v>
      </c>
    </row>
    <row r="241" spans="1:91" x14ac:dyDescent="0.25">
      <c r="A241" t="s">
        <v>405</v>
      </c>
      <c r="B241" t="s">
        <v>406</v>
      </c>
      <c r="C241" t="s">
        <v>107</v>
      </c>
      <c r="D241">
        <v>1</v>
      </c>
      <c r="E241">
        <v>2600</v>
      </c>
      <c r="F241">
        <f t="shared" si="189"/>
        <v>0.97299999999999998</v>
      </c>
      <c r="G241" s="61">
        <f t="shared" si="184"/>
        <v>30357.599999999999</v>
      </c>
      <c r="H241">
        <v>408</v>
      </c>
      <c r="I241" s="62">
        <v>0.38629999999999998</v>
      </c>
      <c r="J241">
        <v>100</v>
      </c>
      <c r="K241">
        <v>565</v>
      </c>
      <c r="L241">
        <f t="shared" si="235"/>
        <v>465</v>
      </c>
      <c r="M241">
        <f t="shared" si="236"/>
        <v>308</v>
      </c>
      <c r="N241" s="63">
        <f t="shared" si="237"/>
        <v>0.62989247311827956</v>
      </c>
      <c r="O241" s="62">
        <v>0.38629999999999998</v>
      </c>
      <c r="P241" s="64">
        <v>100</v>
      </c>
      <c r="Q241" s="65">
        <f t="shared" si="190"/>
        <v>0.1</v>
      </c>
      <c r="R241" s="65">
        <f t="shared" si="191"/>
        <v>0.77146000000000003</v>
      </c>
      <c r="S241" s="64">
        <f t="shared" si="192"/>
        <v>28158.29</v>
      </c>
      <c r="T241" s="66">
        <f t="shared" si="193"/>
        <v>19710.803</v>
      </c>
      <c r="U241" s="61">
        <f t="shared" si="194"/>
        <v>100</v>
      </c>
      <c r="V241" s="64">
        <f t="shared" si="195"/>
        <v>581.25</v>
      </c>
      <c r="W241" s="64">
        <f t="shared" si="196"/>
        <v>41.875</v>
      </c>
      <c r="X241">
        <f t="shared" si="197"/>
        <v>-367.22896133434421</v>
      </c>
      <c r="Y241" s="64">
        <f t="shared" si="198"/>
        <v>333.30245451099319</v>
      </c>
      <c r="Z241" s="64">
        <f t="shared" si="199"/>
        <v>333.30245451099319</v>
      </c>
      <c r="AA241" s="65">
        <f t="shared" si="200"/>
        <v>0.50138056690063348</v>
      </c>
      <c r="AB241" s="65">
        <f t="shared" si="201"/>
        <v>0.4538074193548387</v>
      </c>
      <c r="AC241" s="64">
        <f t="shared" si="202"/>
        <v>55208.121262387576</v>
      </c>
      <c r="AD241" s="66">
        <f t="shared" si="203"/>
        <v>38645.684883671303</v>
      </c>
      <c r="AE241" s="64">
        <f t="shared" si="204"/>
        <v>30357.599999999999</v>
      </c>
      <c r="AF241" s="64">
        <f t="shared" si="205"/>
        <v>8288.0848836713049</v>
      </c>
      <c r="AH241" s="67">
        <f t="shared" si="206"/>
        <v>5521.3236021505381</v>
      </c>
      <c r="AI241" s="67">
        <f t="shared" si="207"/>
        <v>-39121.323602150536</v>
      </c>
      <c r="AJ241" s="67">
        <f t="shared" si="208"/>
        <v>-15121.323602150538</v>
      </c>
      <c r="AK241" s="68">
        <f t="shared" si="209"/>
        <v>-15121.323602150538</v>
      </c>
      <c r="AL241" s="68">
        <f t="shared" si="210"/>
        <v>-21121.323602150536</v>
      </c>
      <c r="AM241" s="69">
        <f t="shared" si="211"/>
        <v>-30833.238718479231</v>
      </c>
      <c r="AN241" s="69">
        <f t="shared" si="212"/>
        <v>-6833.2387184792333</v>
      </c>
      <c r="AO241" s="69">
        <f t="shared" si="213"/>
        <v>-6833.2387184792333</v>
      </c>
      <c r="AP241" s="69">
        <f t="shared" si="214"/>
        <v>-12833.238718479231</v>
      </c>
      <c r="AR241" s="23">
        <f t="shared" si="215"/>
        <v>170</v>
      </c>
      <c r="AS241" s="23" t="str">
        <f t="shared" si="216"/>
        <v>W93</v>
      </c>
      <c r="AT241" s="69">
        <f t="shared" si="233"/>
        <v>-475.63871847923292</v>
      </c>
      <c r="AU241" s="69">
        <f t="shared" si="217"/>
        <v>-12833.238718479231</v>
      </c>
      <c r="AV241" t="s">
        <v>428</v>
      </c>
      <c r="AW241" t="s">
        <v>429</v>
      </c>
      <c r="AX241" s="64">
        <f t="shared" si="218"/>
        <v>-30833.238718479231</v>
      </c>
      <c r="AY241" s="64">
        <f t="shared" si="219"/>
        <v>-6833.2387184792333</v>
      </c>
      <c r="AZ241" s="64">
        <f t="shared" si="220"/>
        <v>-6833.2387184792333</v>
      </c>
      <c r="BA241" s="64">
        <f t="shared" si="221"/>
        <v>-12833.238718479231</v>
      </c>
      <c r="BE241" s="23">
        <v>238</v>
      </c>
      <c r="BF241" s="23" t="str">
        <f t="shared" si="222"/>
        <v>W92</v>
      </c>
      <c r="BG241" s="23" t="str">
        <f t="shared" si="223"/>
        <v>San Francisco</v>
      </c>
      <c r="BH241" s="23" t="str">
        <f t="shared" si="224"/>
        <v>CA</v>
      </c>
      <c r="BI241" s="69">
        <f t="shared" si="185"/>
        <v>7140000</v>
      </c>
      <c r="BJ241" s="69">
        <f t="shared" si="186"/>
        <v>-9548.6440690875206</v>
      </c>
      <c r="BK241" s="69">
        <f t="shared" si="187"/>
        <v>-26576.644069087521</v>
      </c>
      <c r="BL241" s="23" t="str">
        <f t="shared" si="188"/>
        <v>NO</v>
      </c>
      <c r="BM241" s="69">
        <f t="shared" si="225"/>
        <v>564198.93400152784</v>
      </c>
      <c r="BN241" s="69">
        <f t="shared" si="226"/>
        <v>-44576.644069087517</v>
      </c>
      <c r="BO241" s="69">
        <f t="shared" si="227"/>
        <v>-20576.644069087521</v>
      </c>
      <c r="BP241" s="69">
        <f t="shared" si="228"/>
        <v>-20576.644069087521</v>
      </c>
      <c r="BQ241" s="69">
        <f t="shared" si="229"/>
        <v>-26576.644069087521</v>
      </c>
      <c r="CI241" s="23" t="str">
        <f t="shared" si="230"/>
        <v>W93</v>
      </c>
      <c r="CJ241" s="23" t="str">
        <f t="shared" si="234"/>
        <v>LT</v>
      </c>
      <c r="CK241" s="69">
        <f>G241</f>
        <v>30357.599999999999</v>
      </c>
      <c r="CL241" s="69">
        <f t="shared" si="231"/>
        <v>30357.599999999999</v>
      </c>
      <c r="CM241" s="69">
        <f t="shared" si="232"/>
        <v>30357.599999999999</v>
      </c>
    </row>
    <row r="242" spans="1:91" x14ac:dyDescent="0.25">
      <c r="A242" t="s">
        <v>407</v>
      </c>
      <c r="B242" t="s">
        <v>406</v>
      </c>
      <c r="C242" t="s">
        <v>107</v>
      </c>
      <c r="D242">
        <v>2</v>
      </c>
      <c r="E242">
        <v>4000</v>
      </c>
      <c r="F242">
        <f t="shared" si="189"/>
        <v>0.97299999999999998</v>
      </c>
      <c r="G242" s="61">
        <f t="shared" si="184"/>
        <v>46704</v>
      </c>
      <c r="H242">
        <v>284</v>
      </c>
      <c r="I242" s="62">
        <v>0.31509999999999999</v>
      </c>
      <c r="J242">
        <v>204</v>
      </c>
      <c r="K242">
        <v>494</v>
      </c>
      <c r="L242">
        <f t="shared" si="235"/>
        <v>290</v>
      </c>
      <c r="M242">
        <f t="shared" si="236"/>
        <v>80</v>
      </c>
      <c r="N242" s="63">
        <f t="shared" si="237"/>
        <v>0.32068965517241377</v>
      </c>
      <c r="O242" s="62">
        <v>0.31509999999999999</v>
      </c>
      <c r="P242" s="64">
        <v>100</v>
      </c>
      <c r="Q242" s="65">
        <f t="shared" si="190"/>
        <v>-0.18689655172413791</v>
      </c>
      <c r="R242" s="65">
        <f t="shared" si="191"/>
        <v>0.99850993103448271</v>
      </c>
      <c r="S242" s="64">
        <f t="shared" si="192"/>
        <v>36445.612482758617</v>
      </c>
      <c r="T242" s="66">
        <f t="shared" si="193"/>
        <v>25511.92873793103</v>
      </c>
      <c r="U242" s="61">
        <f t="shared" si="194"/>
        <v>204</v>
      </c>
      <c r="V242" s="64">
        <f t="shared" si="195"/>
        <v>362.5</v>
      </c>
      <c r="W242" s="64">
        <f t="shared" si="196"/>
        <v>167.75</v>
      </c>
      <c r="X242">
        <f t="shared" si="197"/>
        <v>-229.0245135203437</v>
      </c>
      <c r="Y242" s="64">
        <f t="shared" si="198"/>
        <v>278.68325120040436</v>
      </c>
      <c r="Z242" s="64">
        <f t="shared" si="199"/>
        <v>278.68325120040436</v>
      </c>
      <c r="AA242" s="65">
        <f t="shared" si="200"/>
        <v>0.30602276193214994</v>
      </c>
      <c r="AB242" s="65">
        <f t="shared" si="201"/>
        <v>0.60841358620689656</v>
      </c>
      <c r="AC242" s="64">
        <f t="shared" si="202"/>
        <v>61887.456841701925</v>
      </c>
      <c r="AD242" s="66">
        <f t="shared" si="203"/>
        <v>43321.219789191346</v>
      </c>
      <c r="AE242" s="64">
        <f t="shared" si="204"/>
        <v>46704</v>
      </c>
      <c r="AF242" s="64">
        <f t="shared" si="205"/>
        <v>-3382.7802108086544</v>
      </c>
      <c r="AH242" s="67">
        <f t="shared" si="206"/>
        <v>7402.3652988505746</v>
      </c>
      <c r="AI242" s="67">
        <f t="shared" si="207"/>
        <v>-41002.365298850578</v>
      </c>
      <c r="AJ242" s="67">
        <f t="shared" si="208"/>
        <v>-17002.365298850575</v>
      </c>
      <c r="AK242" s="68">
        <f t="shared" si="209"/>
        <v>-17002.365298850575</v>
      </c>
      <c r="AL242" s="68">
        <f t="shared" si="210"/>
        <v>-23002.365298850575</v>
      </c>
      <c r="AM242" s="69">
        <f t="shared" si="211"/>
        <v>-44385.145509659233</v>
      </c>
      <c r="AN242" s="69">
        <f t="shared" si="212"/>
        <v>-20385.145509659229</v>
      </c>
      <c r="AO242" s="69">
        <f t="shared" si="213"/>
        <v>-20385.145509659229</v>
      </c>
      <c r="AP242" s="69">
        <f t="shared" si="214"/>
        <v>-26385.145509659229</v>
      </c>
      <c r="AR242" s="23">
        <f t="shared" si="215"/>
        <v>237</v>
      </c>
      <c r="AS242" s="23" t="str">
        <f t="shared" si="216"/>
        <v>W94</v>
      </c>
      <c r="AT242" s="69">
        <f t="shared" si="233"/>
        <v>2318.8544903407674</v>
      </c>
      <c r="AU242" s="69">
        <f t="shared" si="217"/>
        <v>-26385.145509659229</v>
      </c>
      <c r="AV242" t="s">
        <v>428</v>
      </c>
      <c r="AW242" t="s">
        <v>429</v>
      </c>
      <c r="AX242" s="64">
        <f t="shared" si="218"/>
        <v>-44385.145509659233</v>
      </c>
      <c r="AY242" s="64">
        <f t="shared" si="219"/>
        <v>-20385.145509659229</v>
      </c>
      <c r="AZ242" s="64">
        <f t="shared" si="220"/>
        <v>-20385.145509659229</v>
      </c>
      <c r="BA242" s="64">
        <f t="shared" si="221"/>
        <v>-26385.145509659229</v>
      </c>
      <c r="BE242" s="23">
        <v>239</v>
      </c>
      <c r="BF242" s="23" t="str">
        <f t="shared" si="222"/>
        <v>W41</v>
      </c>
      <c r="BG242" s="23" t="str">
        <f t="shared" si="223"/>
        <v>New York</v>
      </c>
      <c r="BH242" s="23" t="str">
        <f t="shared" si="224"/>
        <v>NY</v>
      </c>
      <c r="BI242" s="69">
        <f t="shared" si="185"/>
        <v>7170000</v>
      </c>
      <c r="BJ242" s="69">
        <f t="shared" si="186"/>
        <v>17129.535495846671</v>
      </c>
      <c r="BK242" s="69">
        <f t="shared" si="187"/>
        <v>-29088.464504153329</v>
      </c>
      <c r="BL242" s="23" t="str">
        <f t="shared" si="188"/>
        <v>NO</v>
      </c>
      <c r="BM242" s="69">
        <f t="shared" si="225"/>
        <v>581328.46949737449</v>
      </c>
      <c r="BN242" s="69">
        <f t="shared" si="226"/>
        <v>-47088.464504153329</v>
      </c>
      <c r="BO242" s="69">
        <f t="shared" si="227"/>
        <v>-23088.464504153329</v>
      </c>
      <c r="BP242" s="69">
        <f t="shared" si="228"/>
        <v>-23088.464504153329</v>
      </c>
      <c r="BQ242" s="69">
        <f t="shared" si="229"/>
        <v>-29088.464504153329</v>
      </c>
      <c r="CI242" s="23" t="str">
        <f t="shared" si="230"/>
        <v>W94</v>
      </c>
      <c r="CJ242" s="23" t="str">
        <f t="shared" si="234"/>
        <v>LT</v>
      </c>
      <c r="CK242" s="69">
        <f>G242</f>
        <v>46704</v>
      </c>
      <c r="CL242" s="69">
        <f t="shared" si="231"/>
        <v>46704</v>
      </c>
      <c r="CM242" s="69">
        <f t="shared" si="232"/>
        <v>46704</v>
      </c>
    </row>
    <row r="243" spans="1:91" x14ac:dyDescent="0.25">
      <c r="A243" t="s">
        <v>408</v>
      </c>
      <c r="B243" t="s">
        <v>406</v>
      </c>
      <c r="C243" t="s">
        <v>116</v>
      </c>
      <c r="D243">
        <v>1</v>
      </c>
      <c r="E243">
        <v>4000</v>
      </c>
      <c r="F243">
        <f t="shared" si="189"/>
        <v>0.97299999999999998</v>
      </c>
      <c r="G243" s="61">
        <f t="shared" si="184"/>
        <v>46704</v>
      </c>
      <c r="H243">
        <v>443</v>
      </c>
      <c r="I243" s="62">
        <v>0.55620000000000003</v>
      </c>
      <c r="J243">
        <v>257</v>
      </c>
      <c r="K243">
        <v>903</v>
      </c>
      <c r="L243">
        <f t="shared" si="235"/>
        <v>646</v>
      </c>
      <c r="M243">
        <f t="shared" si="236"/>
        <v>186</v>
      </c>
      <c r="N243" s="63">
        <f t="shared" si="237"/>
        <v>0.33034055727554179</v>
      </c>
      <c r="O243" s="62">
        <v>0.55620000000000003</v>
      </c>
      <c r="P243" s="64">
        <v>100</v>
      </c>
      <c r="Q243" s="65">
        <f t="shared" si="190"/>
        <v>-9.4427244582043351E-2</v>
      </c>
      <c r="R243" s="65">
        <f t="shared" si="191"/>
        <v>0.92532972136222913</v>
      </c>
      <c r="S243" s="64">
        <f t="shared" si="192"/>
        <v>33774.534829721364</v>
      </c>
      <c r="T243" s="66">
        <f t="shared" si="193"/>
        <v>23642.174380804954</v>
      </c>
      <c r="U243" s="61">
        <f t="shared" si="194"/>
        <v>257</v>
      </c>
      <c r="V243" s="64">
        <f t="shared" si="195"/>
        <v>807.5</v>
      </c>
      <c r="W243" s="64">
        <f t="shared" si="196"/>
        <v>176.25</v>
      </c>
      <c r="X243">
        <f t="shared" si="197"/>
        <v>-510.17184735911042</v>
      </c>
      <c r="Y243" s="64">
        <f t="shared" si="198"/>
        <v>522.07717336365931</v>
      </c>
      <c r="Z243" s="64">
        <f t="shared" si="199"/>
        <v>522.07717336365931</v>
      </c>
      <c r="AA243" s="65">
        <f t="shared" si="200"/>
        <v>0.42826894534199295</v>
      </c>
      <c r="AB243" s="65">
        <f t="shared" si="201"/>
        <v>0.51166795665634679</v>
      </c>
      <c r="AC243" s="64">
        <f t="shared" si="202"/>
        <v>97502.508586845273</v>
      </c>
      <c r="AD243" s="66">
        <f t="shared" si="203"/>
        <v>68251.756010791694</v>
      </c>
      <c r="AE243" s="64">
        <f t="shared" si="204"/>
        <v>46704</v>
      </c>
      <c r="AF243" s="64">
        <f t="shared" si="205"/>
        <v>21547.756010791694</v>
      </c>
      <c r="AH243" s="67">
        <f t="shared" si="206"/>
        <v>6225.2934726522199</v>
      </c>
      <c r="AI243" s="67">
        <f t="shared" si="207"/>
        <v>-39825.293472652222</v>
      </c>
      <c r="AJ243" s="67">
        <f t="shared" si="208"/>
        <v>-15825.29347265222</v>
      </c>
      <c r="AK243" s="68">
        <f t="shared" si="209"/>
        <v>-15825.29347265222</v>
      </c>
      <c r="AL243" s="68">
        <f t="shared" si="210"/>
        <v>-21825.293472652222</v>
      </c>
      <c r="AM243" s="69">
        <f t="shared" si="211"/>
        <v>-18277.537461860527</v>
      </c>
      <c r="AN243" s="69">
        <f t="shared" si="212"/>
        <v>5722.4625381394744</v>
      </c>
      <c r="AO243" s="69">
        <f t="shared" si="213"/>
        <v>5722.4625381394744</v>
      </c>
      <c r="AP243" s="69">
        <f t="shared" si="214"/>
        <v>-277.5374618605274</v>
      </c>
      <c r="AR243" s="23">
        <f t="shared" si="215"/>
        <v>77</v>
      </c>
      <c r="AS243" s="23" t="str">
        <f t="shared" si="216"/>
        <v>W95</v>
      </c>
      <c r="AT243" s="69">
        <f t="shared" si="233"/>
        <v>28426.462538139473</v>
      </c>
      <c r="AU243" s="69">
        <f t="shared" si="217"/>
        <v>-277.5374618605274</v>
      </c>
      <c r="AV243" t="s">
        <v>428</v>
      </c>
      <c r="AW243" t="s">
        <v>429</v>
      </c>
      <c r="AX243" s="64">
        <f t="shared" si="218"/>
        <v>-18277.537461860527</v>
      </c>
      <c r="AY243" s="64">
        <f t="shared" si="219"/>
        <v>5722.4625381394744</v>
      </c>
      <c r="AZ243" s="64">
        <f t="shared" si="220"/>
        <v>5722.4625381394744</v>
      </c>
      <c r="BA243" s="64">
        <f t="shared" si="221"/>
        <v>-277.5374618605274</v>
      </c>
      <c r="BE243" s="23">
        <v>240</v>
      </c>
      <c r="BF243" s="23" t="str">
        <f t="shared" si="222"/>
        <v>W97</v>
      </c>
      <c r="BG243" s="23" t="str">
        <f t="shared" si="223"/>
        <v>San Francisco</v>
      </c>
      <c r="BH243" s="23" t="str">
        <f t="shared" si="224"/>
        <v>CA</v>
      </c>
      <c r="BI243" s="69">
        <f t="shared" si="185"/>
        <v>7200000</v>
      </c>
      <c r="BJ243" s="69">
        <f t="shared" si="186"/>
        <v>15380.801070093759</v>
      </c>
      <c r="BK243" s="69">
        <f t="shared" si="187"/>
        <v>-32004.798929906236</v>
      </c>
      <c r="BL243" s="23" t="str">
        <f t="shared" si="188"/>
        <v>NO</v>
      </c>
      <c r="BM243" s="69">
        <f t="shared" si="225"/>
        <v>596709.27056746825</v>
      </c>
      <c r="BN243" s="69">
        <f t="shared" si="226"/>
        <v>-50004.798929906239</v>
      </c>
      <c r="BO243" s="69">
        <f t="shared" si="227"/>
        <v>-26004.798929906236</v>
      </c>
      <c r="BP243" s="69">
        <f t="shared" si="228"/>
        <v>-26004.798929906236</v>
      </c>
      <c r="BQ243" s="69">
        <f t="shared" si="229"/>
        <v>-32004.798929906236</v>
      </c>
      <c r="CI243" s="23" t="str">
        <f t="shared" si="230"/>
        <v>W95</v>
      </c>
      <c r="CJ243" s="23" t="str">
        <f t="shared" si="234"/>
        <v>LT</v>
      </c>
      <c r="CK243" s="69">
        <f>G243</f>
        <v>46704</v>
      </c>
      <c r="CL243" s="69">
        <f t="shared" si="231"/>
        <v>46704</v>
      </c>
      <c r="CM243" s="69">
        <f t="shared" si="232"/>
        <v>46704</v>
      </c>
    </row>
    <row r="244" spans="1:91" x14ac:dyDescent="0.25">
      <c r="A244" t="s">
        <v>409</v>
      </c>
      <c r="B244" t="s">
        <v>406</v>
      </c>
      <c r="C244" t="s">
        <v>116</v>
      </c>
      <c r="D244">
        <v>2</v>
      </c>
      <c r="E244">
        <v>5100</v>
      </c>
      <c r="F244">
        <f t="shared" si="189"/>
        <v>0.97299999999999998</v>
      </c>
      <c r="G244" s="61">
        <f t="shared" si="184"/>
        <v>59547.6</v>
      </c>
      <c r="H244">
        <v>718</v>
      </c>
      <c r="I244" s="62">
        <v>0.44929999999999998</v>
      </c>
      <c r="J244">
        <v>256</v>
      </c>
      <c r="K244">
        <v>916</v>
      </c>
      <c r="L244">
        <f t="shared" si="235"/>
        <v>660</v>
      </c>
      <c r="M244">
        <f t="shared" si="236"/>
        <v>462</v>
      </c>
      <c r="N244" s="63">
        <f t="shared" si="237"/>
        <v>0.66</v>
      </c>
      <c r="O244" s="62">
        <v>0.44929999999999998</v>
      </c>
      <c r="P244" s="64">
        <v>100</v>
      </c>
      <c r="Q244" s="65">
        <f t="shared" si="190"/>
        <v>-8.9090909090909109E-2</v>
      </c>
      <c r="R244" s="65">
        <f t="shared" si="191"/>
        <v>0.92110654545454551</v>
      </c>
      <c r="S244" s="64">
        <f t="shared" si="192"/>
        <v>33620.388909090914</v>
      </c>
      <c r="T244" s="66">
        <f t="shared" si="193"/>
        <v>23534.272236363639</v>
      </c>
      <c r="U244" s="61">
        <f t="shared" si="194"/>
        <v>256</v>
      </c>
      <c r="V244" s="64">
        <f t="shared" si="195"/>
        <v>825</v>
      </c>
      <c r="W244" s="64">
        <f t="shared" si="196"/>
        <v>173.5</v>
      </c>
      <c r="X244">
        <f t="shared" si="197"/>
        <v>-521.22820318423044</v>
      </c>
      <c r="Y244" s="64">
        <f t="shared" si="198"/>
        <v>530.10670962850634</v>
      </c>
      <c r="Z244" s="64">
        <f t="shared" si="199"/>
        <v>530.10670962850634</v>
      </c>
      <c r="AA244" s="65">
        <f t="shared" si="200"/>
        <v>0.43225055712546223</v>
      </c>
      <c r="AB244" s="65">
        <f t="shared" si="201"/>
        <v>0.50851690909090919</v>
      </c>
      <c r="AC244" s="64">
        <f t="shared" si="202"/>
        <v>98392.402296053653</v>
      </c>
      <c r="AD244" s="66">
        <f t="shared" si="203"/>
        <v>68874.681607237551</v>
      </c>
      <c r="AE244" s="64">
        <f t="shared" si="204"/>
        <v>59547.6</v>
      </c>
      <c r="AF244" s="64">
        <f t="shared" si="205"/>
        <v>9327.0816072375528</v>
      </c>
      <c r="AH244" s="67">
        <f t="shared" si="206"/>
        <v>6186.9557272727288</v>
      </c>
      <c r="AI244" s="67">
        <f t="shared" si="207"/>
        <v>-39786.955727272725</v>
      </c>
      <c r="AJ244" s="67">
        <f t="shared" si="208"/>
        <v>-15786.955727272729</v>
      </c>
      <c r="AK244" s="68">
        <f t="shared" si="209"/>
        <v>-15786.955727272729</v>
      </c>
      <c r="AL244" s="68">
        <f t="shared" si="210"/>
        <v>-21786.955727272729</v>
      </c>
      <c r="AM244" s="69">
        <f t="shared" si="211"/>
        <v>-30459.874120035172</v>
      </c>
      <c r="AN244" s="69">
        <f t="shared" si="212"/>
        <v>-6459.874120035176</v>
      </c>
      <c r="AO244" s="69">
        <f t="shared" si="213"/>
        <v>-6459.874120035176</v>
      </c>
      <c r="AP244" s="69">
        <f t="shared" si="214"/>
        <v>-12459.874120035176</v>
      </c>
      <c r="AR244" s="23">
        <f t="shared" si="215"/>
        <v>167</v>
      </c>
      <c r="AS244" s="23" t="str">
        <f t="shared" si="216"/>
        <v>W96</v>
      </c>
      <c r="AT244" s="69">
        <f t="shared" si="233"/>
        <v>29087.725879964826</v>
      </c>
      <c r="AU244" s="69">
        <f t="shared" si="217"/>
        <v>-12459.874120035176</v>
      </c>
      <c r="AV244" t="s">
        <v>428</v>
      </c>
      <c r="AW244" t="s">
        <v>429</v>
      </c>
      <c r="AX244" s="64">
        <f t="shared" si="218"/>
        <v>-30459.874120035172</v>
      </c>
      <c r="AY244" s="64">
        <f t="shared" si="219"/>
        <v>-6459.874120035176</v>
      </c>
      <c r="AZ244" s="64">
        <f t="shared" si="220"/>
        <v>-6459.874120035176</v>
      </c>
      <c r="BA244" s="64">
        <f t="shared" si="221"/>
        <v>-12459.874120035176</v>
      </c>
      <c r="BE244" s="23">
        <v>241</v>
      </c>
      <c r="BF244" s="23" t="str">
        <f t="shared" si="222"/>
        <v>W86</v>
      </c>
      <c r="BG244" s="23" t="str">
        <f t="shared" si="223"/>
        <v>San Francisco</v>
      </c>
      <c r="BH244" s="23" t="str">
        <f t="shared" si="224"/>
        <v>CA</v>
      </c>
      <c r="BI244" s="69">
        <f t="shared" si="185"/>
        <v>7230000</v>
      </c>
      <c r="BJ244" s="69">
        <f t="shared" si="186"/>
        <v>-5817.2014302682874</v>
      </c>
      <c r="BK244" s="69">
        <f t="shared" si="187"/>
        <v>-34521.20143026828</v>
      </c>
      <c r="BL244" s="23" t="str">
        <f t="shared" si="188"/>
        <v>NO</v>
      </c>
      <c r="BM244" s="69">
        <f t="shared" si="225"/>
        <v>590892.06913720001</v>
      </c>
      <c r="BN244" s="69">
        <f t="shared" si="226"/>
        <v>-52521.201430268287</v>
      </c>
      <c r="BO244" s="69">
        <f t="shared" si="227"/>
        <v>-28521.201430268284</v>
      </c>
      <c r="BP244" s="69">
        <f t="shared" si="228"/>
        <v>-28521.201430268284</v>
      </c>
      <c r="BQ244" s="69">
        <f t="shared" si="229"/>
        <v>-34521.20143026828</v>
      </c>
      <c r="CI244" s="23" t="str">
        <f t="shared" si="230"/>
        <v>W96</v>
      </c>
      <c r="CJ244" s="23" t="str">
        <f t="shared" si="234"/>
        <v>LT</v>
      </c>
      <c r="CK244" s="69">
        <f>G244</f>
        <v>59547.6</v>
      </c>
      <c r="CL244" s="69">
        <f t="shared" si="231"/>
        <v>59547.6</v>
      </c>
      <c r="CM244" s="69">
        <f t="shared" si="232"/>
        <v>59547.6</v>
      </c>
    </row>
    <row r="245" spans="1:91" x14ac:dyDescent="0.25">
      <c r="A245" t="s">
        <v>410</v>
      </c>
      <c r="B245" t="s">
        <v>111</v>
      </c>
      <c r="C245" t="s">
        <v>107</v>
      </c>
      <c r="D245">
        <v>2</v>
      </c>
      <c r="E245">
        <v>5600</v>
      </c>
      <c r="F245">
        <f t="shared" si="189"/>
        <v>0.97299999999999998</v>
      </c>
      <c r="G245" s="61">
        <f t="shared" si="184"/>
        <v>65385.599999999999</v>
      </c>
      <c r="H245">
        <v>478</v>
      </c>
      <c r="I245" s="62">
        <v>0.31780000000000003</v>
      </c>
      <c r="J245">
        <v>265</v>
      </c>
      <c r="K245">
        <v>644</v>
      </c>
      <c r="L245">
        <f t="shared" si="235"/>
        <v>379</v>
      </c>
      <c r="M245">
        <f t="shared" si="236"/>
        <v>213</v>
      </c>
      <c r="N245" s="63">
        <f t="shared" si="237"/>
        <v>0.54960422163588396</v>
      </c>
      <c r="O245" s="62">
        <v>0.31780000000000003</v>
      </c>
      <c r="P245" s="64">
        <v>100</v>
      </c>
      <c r="Q245" s="65">
        <f t="shared" si="190"/>
        <v>-0.24828496042216361</v>
      </c>
      <c r="R245" s="65">
        <f t="shared" si="191"/>
        <v>1.0470927176781002</v>
      </c>
      <c r="S245" s="64">
        <f t="shared" si="192"/>
        <v>38218.884195250655</v>
      </c>
      <c r="T245" s="66">
        <f t="shared" si="193"/>
        <v>26753.218936675457</v>
      </c>
      <c r="U245" s="61">
        <f t="shared" si="194"/>
        <v>265</v>
      </c>
      <c r="V245" s="64">
        <f t="shared" si="195"/>
        <v>473.75</v>
      </c>
      <c r="W245" s="64">
        <f t="shared" si="196"/>
        <v>217.625</v>
      </c>
      <c r="X245">
        <f t="shared" si="197"/>
        <v>-299.31134698003541</v>
      </c>
      <c r="Y245" s="64">
        <f t="shared" si="198"/>
        <v>363.40673174121815</v>
      </c>
      <c r="Z245" s="64">
        <f t="shared" si="199"/>
        <v>363.40673174121815</v>
      </c>
      <c r="AA245" s="65">
        <f t="shared" si="200"/>
        <v>0.30771869496827048</v>
      </c>
      <c r="AB245" s="65">
        <f t="shared" si="201"/>
        <v>0.60707142480211074</v>
      </c>
      <c r="AC245" s="64">
        <f t="shared" si="202"/>
        <v>80524.052483599211</v>
      </c>
      <c r="AD245" s="66">
        <f t="shared" si="203"/>
        <v>56366.836738519443</v>
      </c>
      <c r="AE245" s="64">
        <f t="shared" si="204"/>
        <v>65385.599999999999</v>
      </c>
      <c r="AF245" s="64">
        <f t="shared" si="205"/>
        <v>-9018.7632614805552</v>
      </c>
      <c r="AH245" s="67">
        <f t="shared" si="206"/>
        <v>7386.0356684256813</v>
      </c>
      <c r="AI245" s="67">
        <f t="shared" si="207"/>
        <v>-40986.035668425684</v>
      </c>
      <c r="AJ245" s="67">
        <f t="shared" si="208"/>
        <v>-16986.03566842568</v>
      </c>
      <c r="AK245" s="68">
        <f t="shared" si="209"/>
        <v>-16986.03566842568</v>
      </c>
      <c r="AL245" s="68">
        <f t="shared" si="210"/>
        <v>-22986.03566842568</v>
      </c>
      <c r="AM245" s="69">
        <f t="shared" si="211"/>
        <v>-50004.798929906239</v>
      </c>
      <c r="AN245" s="69">
        <f t="shared" si="212"/>
        <v>-26004.798929906236</v>
      </c>
      <c r="AO245" s="69">
        <f t="shared" si="213"/>
        <v>-26004.798929906236</v>
      </c>
      <c r="AP245" s="69">
        <f t="shared" si="214"/>
        <v>-32004.798929906236</v>
      </c>
      <c r="AR245" s="23">
        <f t="shared" si="215"/>
        <v>240</v>
      </c>
      <c r="AS245" s="23" t="str">
        <f t="shared" si="216"/>
        <v>W97</v>
      </c>
      <c r="AT245" s="69">
        <f t="shared" si="233"/>
        <v>15380.801070093759</v>
      </c>
      <c r="AU245" s="69">
        <f t="shared" si="217"/>
        <v>-32004.798929906236</v>
      </c>
      <c r="AV245" t="s">
        <v>428</v>
      </c>
      <c r="AW245" t="s">
        <v>429</v>
      </c>
      <c r="AX245" s="64">
        <f t="shared" si="218"/>
        <v>-50004.798929906239</v>
      </c>
      <c r="AY245" s="64">
        <f t="shared" si="219"/>
        <v>-26004.798929906236</v>
      </c>
      <c r="AZ245" s="64">
        <f t="shared" si="220"/>
        <v>-26004.798929906236</v>
      </c>
      <c r="BA245" s="64">
        <f t="shared" si="221"/>
        <v>-32004.798929906236</v>
      </c>
      <c r="BE245" s="23">
        <v>242</v>
      </c>
      <c r="BF245" s="23" t="str">
        <f t="shared" si="222"/>
        <v>W87</v>
      </c>
      <c r="BG245" s="23" t="str">
        <f t="shared" si="223"/>
        <v>San Francisco</v>
      </c>
      <c r="BH245" s="23" t="str">
        <f t="shared" si="224"/>
        <v>CA</v>
      </c>
      <c r="BI245" s="69">
        <f t="shared" si="185"/>
        <v>7260000</v>
      </c>
      <c r="BJ245" s="69">
        <f t="shared" si="186"/>
        <v>1230.1784749696235</v>
      </c>
      <c r="BK245" s="69">
        <f t="shared" si="187"/>
        <v>-39149.821525030377</v>
      </c>
      <c r="BL245" s="23" t="str">
        <f t="shared" si="188"/>
        <v>NO</v>
      </c>
      <c r="BM245" s="69">
        <f t="shared" si="225"/>
        <v>592122.24761216959</v>
      </c>
      <c r="BN245" s="69">
        <f t="shared" si="226"/>
        <v>-57149.821525030377</v>
      </c>
      <c r="BO245" s="69">
        <f t="shared" si="227"/>
        <v>-33149.821525030377</v>
      </c>
      <c r="BP245" s="69">
        <f t="shared" si="228"/>
        <v>-33149.821525030377</v>
      </c>
      <c r="BQ245" s="69">
        <f t="shared" si="229"/>
        <v>-39149.821525030377</v>
      </c>
      <c r="CI245" s="23" t="str">
        <f t="shared" si="230"/>
        <v>W97</v>
      </c>
      <c r="CJ245" s="23" t="str">
        <f t="shared" si="234"/>
        <v>LT</v>
      </c>
      <c r="CK245" s="69">
        <f>G245</f>
        <v>65385.599999999999</v>
      </c>
      <c r="CL245" s="69">
        <f t="shared" si="231"/>
        <v>65385.599999999999</v>
      </c>
      <c r="CM245" s="69">
        <f t="shared" si="232"/>
        <v>65385.599999999999</v>
      </c>
    </row>
    <row r="246" spans="1:91" x14ac:dyDescent="0.25">
      <c r="A246" t="s">
        <v>411</v>
      </c>
      <c r="B246" t="s">
        <v>111</v>
      </c>
      <c r="C246" t="s">
        <v>116</v>
      </c>
      <c r="D246">
        <v>1</v>
      </c>
      <c r="E246">
        <v>5000</v>
      </c>
      <c r="F246">
        <f t="shared" si="189"/>
        <v>0.97299999999999998</v>
      </c>
      <c r="G246" s="61">
        <f t="shared" si="184"/>
        <v>58380</v>
      </c>
      <c r="H246">
        <v>533</v>
      </c>
      <c r="I246" s="62">
        <v>0.51229999999999998</v>
      </c>
      <c r="J246">
        <v>236</v>
      </c>
      <c r="K246">
        <v>829</v>
      </c>
      <c r="L246">
        <f t="shared" si="235"/>
        <v>593</v>
      </c>
      <c r="M246">
        <f t="shared" si="236"/>
        <v>297</v>
      </c>
      <c r="N246" s="63">
        <f t="shared" si="237"/>
        <v>0.50067453625632385</v>
      </c>
      <c r="O246" s="62">
        <v>0.51229999999999998</v>
      </c>
      <c r="P246" s="64">
        <v>100</v>
      </c>
      <c r="Q246" s="65">
        <f t="shared" si="190"/>
        <v>-8.347386172006746E-2</v>
      </c>
      <c r="R246" s="65">
        <f t="shared" si="191"/>
        <v>0.91666121416526136</v>
      </c>
      <c r="S246" s="64">
        <f t="shared" si="192"/>
        <v>33458.13431703204</v>
      </c>
      <c r="T246" s="66">
        <f t="shared" si="193"/>
        <v>23420.694021922427</v>
      </c>
      <c r="U246" s="61">
        <f t="shared" si="194"/>
        <v>236</v>
      </c>
      <c r="V246" s="64">
        <f t="shared" si="195"/>
        <v>741.25</v>
      </c>
      <c r="W246" s="64">
        <f t="shared" si="196"/>
        <v>161.875</v>
      </c>
      <c r="X246">
        <f t="shared" si="197"/>
        <v>-468.31564316401312</v>
      </c>
      <c r="Y246" s="64">
        <f t="shared" si="198"/>
        <v>479.28678607530964</v>
      </c>
      <c r="Z246" s="64">
        <f t="shared" si="199"/>
        <v>479.28678607530964</v>
      </c>
      <c r="AA246" s="65">
        <f t="shared" si="200"/>
        <v>0.42821151578456612</v>
      </c>
      <c r="AB246" s="65">
        <f t="shared" si="201"/>
        <v>0.51171340640809437</v>
      </c>
      <c r="AC246" s="64">
        <f t="shared" si="202"/>
        <v>89518.977991379274</v>
      </c>
      <c r="AD246" s="66">
        <f t="shared" si="203"/>
        <v>62663.284593965487</v>
      </c>
      <c r="AE246" s="64">
        <f t="shared" si="204"/>
        <v>58380</v>
      </c>
      <c r="AF246" s="64">
        <f t="shared" si="205"/>
        <v>4283.2845939654871</v>
      </c>
      <c r="AH246" s="67">
        <f t="shared" si="206"/>
        <v>6225.8464446318148</v>
      </c>
      <c r="AI246" s="67">
        <f t="shared" si="207"/>
        <v>-39825.846444631818</v>
      </c>
      <c r="AJ246" s="67">
        <f t="shared" si="208"/>
        <v>-15825.846444631814</v>
      </c>
      <c r="AK246" s="68">
        <f t="shared" si="209"/>
        <v>-15825.846444631814</v>
      </c>
      <c r="AL246" s="68">
        <f t="shared" si="210"/>
        <v>-21825.846444631814</v>
      </c>
      <c r="AM246" s="69">
        <f t="shared" si="211"/>
        <v>-35542.56185066633</v>
      </c>
      <c r="AN246" s="69">
        <f t="shared" si="212"/>
        <v>-11542.561850666327</v>
      </c>
      <c r="AO246" s="69">
        <f t="shared" si="213"/>
        <v>-11542.561850666327</v>
      </c>
      <c r="AP246" s="69">
        <f t="shared" si="214"/>
        <v>-17542.561850666327</v>
      </c>
      <c r="AR246" s="23">
        <f t="shared" si="215"/>
        <v>207</v>
      </c>
      <c r="AS246" s="23" t="str">
        <f t="shared" si="216"/>
        <v>W98</v>
      </c>
      <c r="AT246" s="69">
        <f t="shared" si="233"/>
        <v>22837.43814933367</v>
      </c>
      <c r="AU246" s="69">
        <f t="shared" si="217"/>
        <v>-17542.561850666327</v>
      </c>
      <c r="AV246" t="s">
        <v>428</v>
      </c>
      <c r="AW246" t="s">
        <v>429</v>
      </c>
      <c r="AX246" s="64">
        <f t="shared" si="218"/>
        <v>-35542.56185066633</v>
      </c>
      <c r="AY246" s="64">
        <f t="shared" si="219"/>
        <v>-11542.561850666327</v>
      </c>
      <c r="AZ246" s="64">
        <f t="shared" si="220"/>
        <v>-11542.561850666327</v>
      </c>
      <c r="BA246" s="64">
        <f t="shared" si="221"/>
        <v>-17542.561850666327</v>
      </c>
      <c r="BE246" s="23">
        <v>243</v>
      </c>
      <c r="BF246" s="23" t="str">
        <f t="shared" si="222"/>
        <v>W57</v>
      </c>
      <c r="BG246" s="23" t="str">
        <f t="shared" si="223"/>
        <v>New York</v>
      </c>
      <c r="BH246" s="23" t="str">
        <f t="shared" si="224"/>
        <v>NY</v>
      </c>
      <c r="BI246" s="69">
        <f t="shared" si="185"/>
        <v>7290000</v>
      </c>
      <c r="BJ246" s="69">
        <f t="shared" si="186"/>
        <v>-11752.396188723455</v>
      </c>
      <c r="BK246" s="69">
        <f t="shared" si="187"/>
        <v>-39288.796188723456</v>
      </c>
      <c r="BL246" s="23" t="str">
        <f t="shared" si="188"/>
        <v>NO</v>
      </c>
      <c r="BM246" s="69">
        <f t="shared" si="225"/>
        <v>580369.85142344609</v>
      </c>
      <c r="BN246" s="69">
        <f t="shared" si="226"/>
        <v>-57288.796188723456</v>
      </c>
      <c r="BO246" s="69">
        <f t="shared" si="227"/>
        <v>-33288.796188723456</v>
      </c>
      <c r="BP246" s="69">
        <f t="shared" si="228"/>
        <v>-33288.796188723456</v>
      </c>
      <c r="BQ246" s="69">
        <f t="shared" si="229"/>
        <v>-39288.796188723456</v>
      </c>
      <c r="CI246" s="23" t="str">
        <f t="shared" si="230"/>
        <v>W98</v>
      </c>
      <c r="CJ246" s="23" t="str">
        <f t="shared" si="234"/>
        <v>LT</v>
      </c>
      <c r="CK246" s="69">
        <f>G246</f>
        <v>58380</v>
      </c>
      <c r="CL246" s="69">
        <f t="shared" si="231"/>
        <v>58380</v>
      </c>
      <c r="CM246" s="69">
        <f t="shared" si="232"/>
        <v>58380</v>
      </c>
    </row>
    <row r="247" spans="1:91" x14ac:dyDescent="0.25">
      <c r="A247" t="s">
        <v>412</v>
      </c>
      <c r="B247" t="s">
        <v>111</v>
      </c>
      <c r="C247" t="s">
        <v>116</v>
      </c>
      <c r="D247">
        <v>2</v>
      </c>
      <c r="E247">
        <v>6000</v>
      </c>
      <c r="F247">
        <f t="shared" si="189"/>
        <v>0.97299999999999998</v>
      </c>
      <c r="G247" s="61">
        <f t="shared" si="184"/>
        <v>70056</v>
      </c>
      <c r="H247">
        <v>566</v>
      </c>
      <c r="I247" s="62">
        <v>0.36990000000000001</v>
      </c>
      <c r="J247">
        <v>244</v>
      </c>
      <c r="K247">
        <v>872</v>
      </c>
      <c r="L247">
        <f t="shared" si="235"/>
        <v>628</v>
      </c>
      <c r="M247">
        <f t="shared" si="236"/>
        <v>322</v>
      </c>
      <c r="N247" s="63">
        <f t="shared" si="237"/>
        <v>0.51019108280254777</v>
      </c>
      <c r="O247" s="62">
        <v>0.36990000000000001</v>
      </c>
      <c r="P247" s="64">
        <v>100</v>
      </c>
      <c r="Q247" s="65">
        <f t="shared" si="190"/>
        <v>-8.3439490445859882E-2</v>
      </c>
      <c r="R247" s="65">
        <f t="shared" si="191"/>
        <v>0.91663401273885348</v>
      </c>
      <c r="S247" s="64">
        <f t="shared" si="192"/>
        <v>33457.141464968154</v>
      </c>
      <c r="T247" s="66">
        <f t="shared" si="193"/>
        <v>23419.999025477708</v>
      </c>
      <c r="U247" s="61">
        <f t="shared" si="194"/>
        <v>244</v>
      </c>
      <c r="V247" s="64">
        <f t="shared" si="195"/>
        <v>785</v>
      </c>
      <c r="W247" s="64">
        <f t="shared" si="196"/>
        <v>165.5</v>
      </c>
      <c r="X247">
        <f t="shared" si="197"/>
        <v>-495.95653272681324</v>
      </c>
      <c r="Y247" s="64">
        <f t="shared" si="198"/>
        <v>504.61062673742731</v>
      </c>
      <c r="Z247" s="64">
        <f t="shared" si="199"/>
        <v>504.61062673742731</v>
      </c>
      <c r="AA247" s="65">
        <f t="shared" si="200"/>
        <v>0.43198805953812397</v>
      </c>
      <c r="AB247" s="65">
        <f t="shared" si="201"/>
        <v>0.50872464968152875</v>
      </c>
      <c r="AC247" s="64">
        <f t="shared" si="202"/>
        <v>93698.37047408965</v>
      </c>
      <c r="AD247" s="66">
        <f t="shared" si="203"/>
        <v>65588.859331862754</v>
      </c>
      <c r="AE247" s="64">
        <f t="shared" si="204"/>
        <v>70056</v>
      </c>
      <c r="AF247" s="64">
        <f t="shared" si="205"/>
        <v>-4467.1406681372464</v>
      </c>
      <c r="AH247" s="67">
        <f t="shared" si="206"/>
        <v>6189.4832377919338</v>
      </c>
      <c r="AI247" s="67">
        <f t="shared" si="207"/>
        <v>-39789.483237791937</v>
      </c>
      <c r="AJ247" s="67">
        <f t="shared" si="208"/>
        <v>-15789.483237791934</v>
      </c>
      <c r="AK247" s="68">
        <f t="shared" si="209"/>
        <v>-15789.483237791934</v>
      </c>
      <c r="AL247" s="68">
        <f t="shared" si="210"/>
        <v>-21789.483237791934</v>
      </c>
      <c r="AM247" s="69">
        <f t="shared" si="211"/>
        <v>-44256.623905929184</v>
      </c>
      <c r="AN247" s="69">
        <f t="shared" si="212"/>
        <v>-20256.62390592918</v>
      </c>
      <c r="AO247" s="69">
        <f t="shared" si="213"/>
        <v>-20256.62390592918</v>
      </c>
      <c r="AP247" s="69">
        <f t="shared" si="214"/>
        <v>-26256.62390592918</v>
      </c>
      <c r="AR247" s="23">
        <f t="shared" si="215"/>
        <v>236</v>
      </c>
      <c r="AS247" s="23" t="str">
        <f t="shared" si="216"/>
        <v>W99</v>
      </c>
      <c r="AT247" s="69">
        <f t="shared" si="233"/>
        <v>25799.376094070816</v>
      </c>
      <c r="AU247" s="69">
        <f t="shared" si="217"/>
        <v>-26256.62390592918</v>
      </c>
      <c r="AV247" t="s">
        <v>428</v>
      </c>
      <c r="AW247" t="s">
        <v>429</v>
      </c>
      <c r="AX247" s="64">
        <f t="shared" si="218"/>
        <v>-44256.623905929184</v>
      </c>
      <c r="AY247" s="64">
        <f t="shared" si="219"/>
        <v>-20256.62390592918</v>
      </c>
      <c r="AZ247" s="64">
        <f t="shared" si="220"/>
        <v>-20256.62390592918</v>
      </c>
      <c r="BA247" s="64">
        <f t="shared" si="221"/>
        <v>-26256.62390592918</v>
      </c>
      <c r="BE247" s="23">
        <v>244</v>
      </c>
      <c r="BF247" s="23" t="str">
        <f t="shared" si="222"/>
        <v>W45</v>
      </c>
      <c r="BG247" s="23" t="str">
        <f t="shared" si="223"/>
        <v>New York</v>
      </c>
      <c r="BH247" s="23" t="str">
        <f t="shared" si="224"/>
        <v>NY</v>
      </c>
      <c r="BI247" s="69">
        <f t="shared" si="185"/>
        <v>7320000</v>
      </c>
      <c r="BJ247" s="69">
        <f t="shared" si="186"/>
        <v>7921.851513696085</v>
      </c>
      <c r="BK247" s="69">
        <f t="shared" si="187"/>
        <v>-39463.748486303914</v>
      </c>
      <c r="BL247" s="23" t="str">
        <f t="shared" si="188"/>
        <v>NO</v>
      </c>
      <c r="BM247" s="69">
        <f t="shared" si="225"/>
        <v>588291.70293714222</v>
      </c>
      <c r="BN247" s="69">
        <f t="shared" si="226"/>
        <v>-57463.748486303914</v>
      </c>
      <c r="BO247" s="69">
        <f t="shared" si="227"/>
        <v>-33463.748486303914</v>
      </c>
      <c r="BP247" s="69">
        <f t="shared" si="228"/>
        <v>-33463.748486303914</v>
      </c>
      <c r="BQ247" s="69">
        <f t="shared" si="229"/>
        <v>-39463.748486303914</v>
      </c>
      <c r="CI247" s="23" t="str">
        <f>A247</f>
        <v>W99</v>
      </c>
      <c r="CJ247" s="23" t="str">
        <f t="shared" si="234"/>
        <v>LT</v>
      </c>
      <c r="CK247" s="69">
        <f>G247</f>
        <v>70056</v>
      </c>
      <c r="CL247" s="69">
        <f t="shared" si="231"/>
        <v>70056</v>
      </c>
      <c r="CM247" s="69">
        <f t="shared" si="232"/>
        <v>70056</v>
      </c>
    </row>
    <row r="248" spans="1:91" x14ac:dyDescent="0.25">
      <c r="AW248" s="69"/>
      <c r="AX248" s="69"/>
      <c r="AY248" s="69"/>
      <c r="AZ248" s="69"/>
      <c r="BA248" s="69"/>
      <c r="CI248" s="23"/>
    </row>
  </sheetData>
  <conditionalFormatting sqref="BJ4:BK247 BX25:BY30 CA26:CA30">
    <cfRule type="cellIs" dxfId="7" priority="8" operator="lessThan">
      <formula>0</formula>
    </cfRule>
  </conditionalFormatting>
  <conditionalFormatting sqref="BM4:BQ247">
    <cfRule type="cellIs" dxfId="6" priority="7" operator="lessThan">
      <formula>0</formula>
    </cfRule>
  </conditionalFormatting>
  <conditionalFormatting sqref="BL4:BL247 BZ25:BZ30">
    <cfRule type="containsText" dxfId="5" priority="5" operator="containsText" text="NO">
      <formula>NOT(ISERROR(SEARCH("NO",BL4)))</formula>
    </cfRule>
    <cfRule type="containsText" dxfId="4" priority="6" operator="containsText" text="YES">
      <formula>NOT(ISERROR(SEARCH("YES",BL4)))</formula>
    </cfRule>
  </conditionalFormatting>
  <conditionalFormatting sqref="BX4:BY24">
    <cfRule type="cellIs" dxfId="3" priority="4" operator="lessThan">
      <formula>0</formula>
    </cfRule>
  </conditionalFormatting>
  <conditionalFormatting sqref="CA4:CA25">
    <cfRule type="cellIs" dxfId="2" priority="3" operator="lessThan">
      <formula>0</formula>
    </cfRule>
  </conditionalFormatting>
  <conditionalFormatting sqref="BZ4:BZ24">
    <cfRule type="containsText" dxfId="1" priority="1" operator="containsText" text="NO">
      <formula>NOT(ISERROR(SEARCH("NO",BZ4)))</formula>
    </cfRule>
    <cfRule type="containsText" dxfId="0" priority="2" operator="containsText" text="YES">
      <formula>NOT(ISERROR(SEARCH("YES",BZ4)))</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zoomScale="85" zoomScaleNormal="85" workbookViewId="0">
      <selection activeCell="H1" sqref="H1:H1048576"/>
    </sheetView>
  </sheetViews>
  <sheetFormatPr defaultColWidth="11" defaultRowHeight="15.75" x14ac:dyDescent="0.25"/>
  <cols>
    <col min="1" max="1" width="10.625" customWidth="1"/>
    <col min="2" max="2" width="16.625" style="12" customWidth="1"/>
    <col min="3" max="3" width="12.875" style="23" bestFit="1" customWidth="1"/>
    <col min="4" max="4" width="13.625" style="23" customWidth="1"/>
    <col min="5" max="5" width="24.375" customWidth="1"/>
    <col min="6" max="6" width="17.125" customWidth="1"/>
    <col min="7" max="7" width="20" customWidth="1"/>
    <col min="8" max="8" width="31.125" customWidth="1"/>
  </cols>
  <sheetData>
    <row r="1" spans="1:8" s="74" customFormat="1" ht="94.5" x14ac:dyDescent="0.25">
      <c r="A1" s="70" t="s">
        <v>96</v>
      </c>
      <c r="B1" s="71" t="s">
        <v>97</v>
      </c>
      <c r="C1" s="72" t="s">
        <v>98</v>
      </c>
      <c r="D1" s="72" t="s">
        <v>99</v>
      </c>
      <c r="E1" s="72" t="s">
        <v>100</v>
      </c>
      <c r="F1" s="71" t="s">
        <v>101</v>
      </c>
      <c r="G1" s="73" t="s">
        <v>102</v>
      </c>
      <c r="H1" s="73" t="s">
        <v>103</v>
      </c>
    </row>
    <row r="2" spans="1:8" x14ac:dyDescent="0.25">
      <c r="A2" t="s">
        <v>105</v>
      </c>
      <c r="B2" s="66">
        <v>-14892.341246666661</v>
      </c>
      <c r="C2" s="69">
        <v>-32892.341246666663</v>
      </c>
      <c r="D2" s="69">
        <v>-8892.3412466666614</v>
      </c>
      <c r="F2" t="str">
        <f t="shared" ref="F2:F65" si="0">IF(B2&gt;6000,1,"")</f>
        <v/>
      </c>
      <c r="G2" t="str">
        <f t="shared" ref="G2:G65" si="1">IF(C2&gt;0,1,"")</f>
        <v/>
      </c>
      <c r="H2" t="str">
        <f t="shared" ref="H2:H65" si="2">IF(C2+D2&gt;0,1,"")</f>
        <v/>
      </c>
    </row>
    <row r="3" spans="1:8" x14ac:dyDescent="0.25">
      <c r="A3" t="s">
        <v>108</v>
      </c>
      <c r="B3" s="66">
        <v>-17118.305336666665</v>
      </c>
      <c r="C3" s="69">
        <v>-35118.305336666665</v>
      </c>
      <c r="D3" s="69">
        <v>-11118.305336666663</v>
      </c>
      <c r="F3" t="str">
        <f t="shared" si="0"/>
        <v/>
      </c>
      <c r="G3" t="str">
        <f t="shared" si="1"/>
        <v/>
      </c>
      <c r="H3" t="str">
        <f t="shared" si="2"/>
        <v/>
      </c>
    </row>
    <row r="4" spans="1:8" x14ac:dyDescent="0.25">
      <c r="A4" t="s">
        <v>110</v>
      </c>
      <c r="B4" s="66">
        <v>-17926.748566891391</v>
      </c>
      <c r="C4" s="69">
        <v>-35926.748566891394</v>
      </c>
      <c r="D4" s="69">
        <v>-11926.748566891391</v>
      </c>
      <c r="F4" t="str">
        <f t="shared" si="0"/>
        <v/>
      </c>
      <c r="G4" t="str">
        <f t="shared" si="1"/>
        <v/>
      </c>
      <c r="H4" t="str">
        <f t="shared" si="2"/>
        <v/>
      </c>
    </row>
    <row r="5" spans="1:8" x14ac:dyDescent="0.25">
      <c r="A5" t="s">
        <v>112</v>
      </c>
      <c r="B5" s="66">
        <v>3897.0709605603734</v>
      </c>
      <c r="C5" s="69">
        <v>-14102.92903943963</v>
      </c>
      <c r="D5" s="69">
        <v>9897.0709605603734</v>
      </c>
      <c r="F5" t="str">
        <f t="shared" si="0"/>
        <v/>
      </c>
      <c r="G5" t="str">
        <f t="shared" si="1"/>
        <v/>
      </c>
      <c r="H5" t="str">
        <f t="shared" si="2"/>
        <v/>
      </c>
    </row>
    <row r="6" spans="1:8" x14ac:dyDescent="0.25">
      <c r="A6" t="s">
        <v>114</v>
      </c>
      <c r="B6" s="66">
        <v>4751.2590489324357</v>
      </c>
      <c r="C6" s="69">
        <v>-13248.740951067564</v>
      </c>
      <c r="D6" s="69">
        <v>10751.259048932436</v>
      </c>
      <c r="F6" t="str">
        <f t="shared" si="0"/>
        <v/>
      </c>
      <c r="G6" t="str">
        <f t="shared" si="1"/>
        <v/>
      </c>
      <c r="H6" t="str">
        <f t="shared" si="2"/>
        <v/>
      </c>
    </row>
    <row r="7" spans="1:8" x14ac:dyDescent="0.25">
      <c r="A7" t="s">
        <v>115</v>
      </c>
      <c r="B7" s="66">
        <v>9557.1991296057422</v>
      </c>
      <c r="C7" s="69">
        <v>-8442.8008703942614</v>
      </c>
      <c r="D7" s="69">
        <v>15557.199129605742</v>
      </c>
      <c r="F7">
        <f t="shared" si="0"/>
        <v>1</v>
      </c>
      <c r="G7" t="str">
        <f t="shared" si="1"/>
        <v/>
      </c>
      <c r="H7">
        <f t="shared" si="2"/>
        <v>1</v>
      </c>
    </row>
    <row r="8" spans="1:8" x14ac:dyDescent="0.25">
      <c r="A8" t="s">
        <v>117</v>
      </c>
      <c r="B8" s="66">
        <v>-5196.9340323040669</v>
      </c>
      <c r="C8" s="69">
        <v>-23196.934032304071</v>
      </c>
      <c r="D8" s="69">
        <v>803.06596769593307</v>
      </c>
      <c r="F8" t="str">
        <f t="shared" si="0"/>
        <v/>
      </c>
      <c r="G8" t="str">
        <f t="shared" si="1"/>
        <v/>
      </c>
      <c r="H8" t="str">
        <f t="shared" si="2"/>
        <v/>
      </c>
    </row>
    <row r="9" spans="1:8" x14ac:dyDescent="0.25">
      <c r="A9" t="s">
        <v>118</v>
      </c>
      <c r="B9" s="66">
        <v>132.86873083576211</v>
      </c>
      <c r="C9" s="69">
        <v>-17867.131269164238</v>
      </c>
      <c r="D9" s="69">
        <v>6132.8687308357603</v>
      </c>
      <c r="F9" t="str">
        <f t="shared" si="0"/>
        <v/>
      </c>
      <c r="G9" t="str">
        <f t="shared" si="1"/>
        <v/>
      </c>
      <c r="H9" t="str">
        <f t="shared" si="2"/>
        <v/>
      </c>
    </row>
    <row r="10" spans="1:8" x14ac:dyDescent="0.25">
      <c r="A10" t="s">
        <v>120</v>
      </c>
      <c r="B10" s="66">
        <v>-4488.8596316906587</v>
      </c>
      <c r="C10" s="69">
        <v>-22488.859631690659</v>
      </c>
      <c r="D10" s="69">
        <v>1511.1403683093395</v>
      </c>
      <c r="F10" t="str">
        <f t="shared" si="0"/>
        <v/>
      </c>
      <c r="G10" t="str">
        <f t="shared" si="1"/>
        <v/>
      </c>
      <c r="H10" t="str">
        <f t="shared" si="2"/>
        <v/>
      </c>
    </row>
    <row r="11" spans="1:8" x14ac:dyDescent="0.25">
      <c r="A11" t="s">
        <v>121</v>
      </c>
      <c r="B11" s="66">
        <v>54983.041879525357</v>
      </c>
      <c r="C11" s="69">
        <v>36983.041879525357</v>
      </c>
      <c r="D11" s="69">
        <v>60983.041879525357</v>
      </c>
      <c r="F11">
        <f t="shared" si="0"/>
        <v>1</v>
      </c>
      <c r="G11">
        <f t="shared" si="1"/>
        <v>1</v>
      </c>
      <c r="H11">
        <f t="shared" si="2"/>
        <v>1</v>
      </c>
    </row>
    <row r="12" spans="1:8" x14ac:dyDescent="0.25">
      <c r="A12" t="s">
        <v>122</v>
      </c>
      <c r="B12" s="66">
        <v>44515.737655961755</v>
      </c>
      <c r="C12" s="69">
        <v>26515.737655961755</v>
      </c>
      <c r="D12" s="69">
        <v>50515.737655961755</v>
      </c>
      <c r="F12">
        <f t="shared" si="0"/>
        <v>1</v>
      </c>
      <c r="G12">
        <f t="shared" si="1"/>
        <v>1</v>
      </c>
      <c r="H12">
        <f t="shared" si="2"/>
        <v>1</v>
      </c>
    </row>
    <row r="13" spans="1:8" x14ac:dyDescent="0.25">
      <c r="A13" t="s">
        <v>123</v>
      </c>
      <c r="B13" s="66">
        <v>6948.8891918012741</v>
      </c>
      <c r="C13" s="69">
        <v>-11051.110808198726</v>
      </c>
      <c r="D13" s="69">
        <v>12948.889191801274</v>
      </c>
      <c r="F13">
        <f t="shared" si="0"/>
        <v>1</v>
      </c>
      <c r="G13" t="str">
        <f t="shared" si="1"/>
        <v/>
      </c>
      <c r="H13">
        <f t="shared" si="2"/>
        <v>1</v>
      </c>
    </row>
    <row r="14" spans="1:8" x14ac:dyDescent="0.25">
      <c r="A14" t="s">
        <v>125</v>
      </c>
      <c r="B14" s="66">
        <v>-9187.7204405568846</v>
      </c>
      <c r="C14" s="69">
        <v>-27187.720440556885</v>
      </c>
      <c r="D14" s="69">
        <v>-3187.7204405568846</v>
      </c>
      <c r="F14" t="str">
        <f t="shared" si="0"/>
        <v/>
      </c>
      <c r="G14" t="str">
        <f t="shared" si="1"/>
        <v/>
      </c>
      <c r="H14" t="str">
        <f t="shared" si="2"/>
        <v/>
      </c>
    </row>
    <row r="15" spans="1:8" x14ac:dyDescent="0.25">
      <c r="A15" t="s">
        <v>126</v>
      </c>
      <c r="B15" s="66">
        <v>27088.724812864766</v>
      </c>
      <c r="C15" s="69">
        <v>9088.7248128647625</v>
      </c>
      <c r="D15" s="69">
        <v>33088.724812864762</v>
      </c>
      <c r="F15">
        <f t="shared" si="0"/>
        <v>1</v>
      </c>
      <c r="G15">
        <f t="shared" si="1"/>
        <v>1</v>
      </c>
      <c r="H15">
        <f t="shared" si="2"/>
        <v>1</v>
      </c>
    </row>
    <row r="16" spans="1:8" x14ac:dyDescent="0.25">
      <c r="A16" t="s">
        <v>127</v>
      </c>
      <c r="B16" s="66">
        <v>20262.852990792206</v>
      </c>
      <c r="C16" s="69">
        <v>2262.8529907922057</v>
      </c>
      <c r="D16" s="69">
        <v>26262.852990792206</v>
      </c>
      <c r="F16">
        <f t="shared" si="0"/>
        <v>1</v>
      </c>
      <c r="G16">
        <f t="shared" si="1"/>
        <v>1</v>
      </c>
      <c r="H16">
        <f t="shared" si="2"/>
        <v>1</v>
      </c>
    </row>
    <row r="17" spans="1:8" x14ac:dyDescent="0.25">
      <c r="A17" t="s">
        <v>128</v>
      </c>
      <c r="B17" s="66">
        <v>24577.542379507173</v>
      </c>
      <c r="C17" s="69">
        <v>6577.5423795071765</v>
      </c>
      <c r="D17" s="69">
        <v>30577.542379507173</v>
      </c>
      <c r="F17">
        <f t="shared" si="0"/>
        <v>1</v>
      </c>
      <c r="G17">
        <f t="shared" si="1"/>
        <v>1</v>
      </c>
      <c r="H17">
        <f t="shared" si="2"/>
        <v>1</v>
      </c>
    </row>
    <row r="18" spans="1:8" x14ac:dyDescent="0.25">
      <c r="A18" t="s">
        <v>129</v>
      </c>
      <c r="B18" s="66">
        <v>-5816.8156970281198</v>
      </c>
      <c r="C18" s="69">
        <v>-23816.815697028123</v>
      </c>
      <c r="D18" s="69">
        <v>183.18430297188024</v>
      </c>
      <c r="F18" t="str">
        <f t="shared" si="0"/>
        <v/>
      </c>
      <c r="G18" t="str">
        <f t="shared" si="1"/>
        <v/>
      </c>
      <c r="H18" t="str">
        <f t="shared" si="2"/>
        <v/>
      </c>
    </row>
    <row r="19" spans="1:8" x14ac:dyDescent="0.25">
      <c r="A19" t="s">
        <v>131</v>
      </c>
      <c r="B19" s="66">
        <v>24727.042776646664</v>
      </c>
      <c r="C19" s="69">
        <v>6727.0427766466601</v>
      </c>
      <c r="D19" s="69">
        <v>30727.042776646664</v>
      </c>
      <c r="F19">
        <f t="shared" si="0"/>
        <v>1</v>
      </c>
      <c r="G19">
        <f t="shared" si="1"/>
        <v>1</v>
      </c>
      <c r="H19">
        <f t="shared" si="2"/>
        <v>1</v>
      </c>
    </row>
    <row r="20" spans="1:8" x14ac:dyDescent="0.25">
      <c r="A20" t="s">
        <v>132</v>
      </c>
      <c r="B20" s="66">
        <v>17162.696789375885</v>
      </c>
      <c r="C20" s="69">
        <v>-837.30321062411531</v>
      </c>
      <c r="D20" s="69">
        <v>23162.696789375885</v>
      </c>
      <c r="F20">
        <f t="shared" si="0"/>
        <v>1</v>
      </c>
      <c r="G20" t="str">
        <f t="shared" si="1"/>
        <v/>
      </c>
      <c r="H20">
        <f t="shared" si="2"/>
        <v>1</v>
      </c>
    </row>
    <row r="21" spans="1:8" x14ac:dyDescent="0.25">
      <c r="A21" t="s">
        <v>133</v>
      </c>
      <c r="B21" s="66">
        <v>17377.636094103887</v>
      </c>
      <c r="C21" s="69">
        <v>-622.36390589611256</v>
      </c>
      <c r="D21" s="69">
        <v>23377.636094103887</v>
      </c>
      <c r="F21">
        <f t="shared" si="0"/>
        <v>1</v>
      </c>
      <c r="G21" t="str">
        <f t="shared" si="1"/>
        <v/>
      </c>
      <c r="H21">
        <f t="shared" si="2"/>
        <v>1</v>
      </c>
    </row>
    <row r="22" spans="1:8" x14ac:dyDescent="0.25">
      <c r="A22" t="s">
        <v>134</v>
      </c>
      <c r="B22" s="66">
        <v>3888.2386067572552</v>
      </c>
      <c r="C22" s="69">
        <v>-14111.761393242741</v>
      </c>
      <c r="D22" s="69">
        <v>9888.2386067572552</v>
      </c>
      <c r="F22" t="str">
        <f t="shared" si="0"/>
        <v/>
      </c>
      <c r="G22" t="str">
        <f t="shared" si="1"/>
        <v/>
      </c>
      <c r="H22" t="str">
        <f t="shared" si="2"/>
        <v/>
      </c>
    </row>
    <row r="23" spans="1:8" x14ac:dyDescent="0.25">
      <c r="A23" t="s">
        <v>136</v>
      </c>
      <c r="B23" s="66">
        <v>13288.368007374342</v>
      </c>
      <c r="C23" s="69">
        <v>-4711.6319926256547</v>
      </c>
      <c r="D23" s="69">
        <v>19288.368007374342</v>
      </c>
      <c r="F23">
        <f t="shared" si="0"/>
        <v>1</v>
      </c>
      <c r="G23" t="str">
        <f t="shared" si="1"/>
        <v/>
      </c>
      <c r="H23">
        <f t="shared" si="2"/>
        <v>1</v>
      </c>
    </row>
    <row r="24" spans="1:8" x14ac:dyDescent="0.25">
      <c r="A24" t="s">
        <v>137</v>
      </c>
      <c r="B24" s="66">
        <v>24555.998424796937</v>
      </c>
      <c r="C24" s="69">
        <v>6555.9984247969405</v>
      </c>
      <c r="D24" s="69">
        <v>30555.998424796937</v>
      </c>
      <c r="F24">
        <f t="shared" si="0"/>
        <v>1</v>
      </c>
      <c r="G24">
        <f t="shared" si="1"/>
        <v>1</v>
      </c>
      <c r="H24">
        <f t="shared" si="2"/>
        <v>1</v>
      </c>
    </row>
    <row r="25" spans="1:8" x14ac:dyDescent="0.25">
      <c r="A25" t="s">
        <v>138</v>
      </c>
      <c r="B25" s="66">
        <v>-8938.7097685792542</v>
      </c>
      <c r="C25" s="69">
        <v>-26938.709768579251</v>
      </c>
      <c r="D25" s="69">
        <v>-2938.7097685792542</v>
      </c>
      <c r="F25" t="str">
        <f t="shared" si="0"/>
        <v/>
      </c>
      <c r="G25" t="str">
        <f t="shared" si="1"/>
        <v/>
      </c>
      <c r="H25" t="str">
        <f t="shared" si="2"/>
        <v/>
      </c>
    </row>
    <row r="26" spans="1:8" x14ac:dyDescent="0.25">
      <c r="A26" t="s">
        <v>139</v>
      </c>
      <c r="B26" s="66">
        <v>46570.565051474463</v>
      </c>
      <c r="C26" s="69">
        <v>28570.565051474463</v>
      </c>
      <c r="D26" s="69">
        <v>52570.565051474463</v>
      </c>
      <c r="F26">
        <f t="shared" si="0"/>
        <v>1</v>
      </c>
      <c r="G26">
        <f t="shared" si="1"/>
        <v>1</v>
      </c>
      <c r="H26">
        <f t="shared" si="2"/>
        <v>1</v>
      </c>
    </row>
    <row r="27" spans="1:8" x14ac:dyDescent="0.25">
      <c r="A27" t="s">
        <v>140</v>
      </c>
      <c r="B27" s="66">
        <v>-5973.43670666666</v>
      </c>
      <c r="C27" s="69">
        <v>-23973.43670666666</v>
      </c>
      <c r="D27" s="69">
        <v>26.563293333339971</v>
      </c>
      <c r="F27" t="str">
        <f t="shared" si="0"/>
        <v/>
      </c>
      <c r="G27" t="str">
        <f t="shared" si="1"/>
        <v/>
      </c>
      <c r="H27" t="str">
        <f t="shared" si="2"/>
        <v/>
      </c>
    </row>
    <row r="28" spans="1:8" x14ac:dyDescent="0.25">
      <c r="A28" t="s">
        <v>142</v>
      </c>
      <c r="B28" s="66">
        <v>-1029.9406430212948</v>
      </c>
      <c r="C28" s="69">
        <v>-19029.940643021291</v>
      </c>
      <c r="D28" s="69">
        <v>4970.0593569787052</v>
      </c>
      <c r="F28" t="str">
        <f t="shared" si="0"/>
        <v/>
      </c>
      <c r="G28" t="str">
        <f t="shared" si="1"/>
        <v/>
      </c>
      <c r="H28" t="str">
        <f t="shared" si="2"/>
        <v/>
      </c>
    </row>
    <row r="29" spans="1:8" x14ac:dyDescent="0.25">
      <c r="A29" t="s">
        <v>143</v>
      </c>
      <c r="B29" s="66">
        <v>9218.929783333333</v>
      </c>
      <c r="C29" s="69">
        <v>-8781.070216666667</v>
      </c>
      <c r="D29" s="69">
        <v>15218.929783333333</v>
      </c>
      <c r="F29">
        <f t="shared" si="0"/>
        <v>1</v>
      </c>
      <c r="G29" t="str">
        <f t="shared" si="1"/>
        <v/>
      </c>
      <c r="H29">
        <f t="shared" si="2"/>
        <v>1</v>
      </c>
    </row>
    <row r="30" spans="1:8" x14ac:dyDescent="0.25">
      <c r="A30" t="s">
        <v>144</v>
      </c>
      <c r="B30" s="66">
        <v>3337.0433815455035</v>
      </c>
      <c r="C30" s="69">
        <v>-14662.956618454496</v>
      </c>
      <c r="D30" s="69">
        <v>9337.0433815455035</v>
      </c>
      <c r="F30" t="str">
        <f t="shared" si="0"/>
        <v/>
      </c>
      <c r="G30" t="str">
        <f t="shared" si="1"/>
        <v/>
      </c>
      <c r="H30" t="str">
        <f t="shared" si="2"/>
        <v/>
      </c>
    </row>
    <row r="31" spans="1:8" x14ac:dyDescent="0.25">
      <c r="A31" t="s">
        <v>145</v>
      </c>
      <c r="B31" s="66">
        <v>-3488.5309973872572</v>
      </c>
      <c r="C31" s="69">
        <v>-21488.530997387257</v>
      </c>
      <c r="D31" s="69">
        <v>2511.4690026127428</v>
      </c>
      <c r="F31" t="str">
        <f t="shared" si="0"/>
        <v/>
      </c>
      <c r="G31" t="str">
        <f t="shared" si="1"/>
        <v/>
      </c>
      <c r="H31" t="str">
        <f t="shared" si="2"/>
        <v/>
      </c>
    </row>
    <row r="32" spans="1:8" x14ac:dyDescent="0.25">
      <c r="A32" t="s">
        <v>147</v>
      </c>
      <c r="B32" s="66">
        <v>801.20599884031253</v>
      </c>
      <c r="C32" s="69">
        <v>-17198.794001159687</v>
      </c>
      <c r="D32" s="69">
        <v>6801.2059988403107</v>
      </c>
      <c r="F32" t="str">
        <f t="shared" si="0"/>
        <v/>
      </c>
      <c r="G32" t="str">
        <f t="shared" si="1"/>
        <v/>
      </c>
      <c r="H32" t="str">
        <f t="shared" si="2"/>
        <v/>
      </c>
    </row>
    <row r="33" spans="1:8" x14ac:dyDescent="0.25">
      <c r="A33" t="s">
        <v>148</v>
      </c>
      <c r="B33" s="66">
        <v>-6288.3179864243721</v>
      </c>
      <c r="C33" s="69">
        <v>-24288.317986424372</v>
      </c>
      <c r="D33" s="69">
        <v>-288.31798642437388</v>
      </c>
      <c r="F33" t="str">
        <f t="shared" si="0"/>
        <v/>
      </c>
      <c r="G33" t="str">
        <f t="shared" si="1"/>
        <v/>
      </c>
      <c r="H33" t="str">
        <f t="shared" si="2"/>
        <v/>
      </c>
    </row>
    <row r="34" spans="1:8" x14ac:dyDescent="0.25">
      <c r="A34" t="s">
        <v>149</v>
      </c>
      <c r="B34" s="66">
        <v>-525.76683800766841</v>
      </c>
      <c r="C34" s="69">
        <v>-18525.766838007665</v>
      </c>
      <c r="D34" s="69">
        <v>5474.2331619923316</v>
      </c>
      <c r="F34" t="str">
        <f t="shared" si="0"/>
        <v/>
      </c>
      <c r="G34" t="str">
        <f t="shared" si="1"/>
        <v/>
      </c>
      <c r="H34" t="str">
        <f t="shared" si="2"/>
        <v/>
      </c>
    </row>
    <row r="35" spans="1:8" x14ac:dyDescent="0.25">
      <c r="A35" t="s">
        <v>150</v>
      </c>
      <c r="B35" s="66">
        <v>-1651.4358502492032</v>
      </c>
      <c r="C35" s="69">
        <v>-19651.435850249203</v>
      </c>
      <c r="D35" s="69">
        <v>4348.5641497507968</v>
      </c>
      <c r="F35" t="str">
        <f t="shared" si="0"/>
        <v/>
      </c>
      <c r="G35" t="str">
        <f t="shared" si="1"/>
        <v/>
      </c>
      <c r="H35" t="str">
        <f t="shared" si="2"/>
        <v/>
      </c>
    </row>
    <row r="36" spans="1:8" x14ac:dyDescent="0.25">
      <c r="A36" t="s">
        <v>152</v>
      </c>
      <c r="B36" s="66">
        <v>-13849.025336666664</v>
      </c>
      <c r="C36" s="69">
        <v>-31849.025336666666</v>
      </c>
      <c r="D36" s="69">
        <v>-7849.0253366666639</v>
      </c>
      <c r="F36" t="str">
        <f t="shared" si="0"/>
        <v/>
      </c>
      <c r="G36" t="str">
        <f t="shared" si="1"/>
        <v/>
      </c>
      <c r="H36" t="str">
        <f t="shared" si="2"/>
        <v/>
      </c>
    </row>
    <row r="37" spans="1:8" x14ac:dyDescent="0.25">
      <c r="A37" t="s">
        <v>154</v>
      </c>
      <c r="B37" s="66">
        <v>6094.1271173269561</v>
      </c>
      <c r="C37" s="69">
        <v>-11905.872882673048</v>
      </c>
      <c r="D37" s="69">
        <v>12094.127117326956</v>
      </c>
      <c r="F37">
        <f t="shared" si="0"/>
        <v>1</v>
      </c>
      <c r="G37" t="str">
        <f t="shared" si="1"/>
        <v/>
      </c>
      <c r="H37">
        <f t="shared" si="2"/>
        <v>1</v>
      </c>
    </row>
    <row r="38" spans="1:8" x14ac:dyDescent="0.25">
      <c r="A38" t="s">
        <v>155</v>
      </c>
      <c r="B38" s="66">
        <v>-7221.0587652345548</v>
      </c>
      <c r="C38" s="69">
        <v>-25221.058765234557</v>
      </c>
      <c r="D38" s="69">
        <v>-1221.0587652345548</v>
      </c>
      <c r="F38" t="str">
        <f t="shared" si="0"/>
        <v/>
      </c>
      <c r="G38" t="str">
        <f t="shared" si="1"/>
        <v/>
      </c>
      <c r="H38" t="str">
        <f t="shared" si="2"/>
        <v/>
      </c>
    </row>
    <row r="39" spans="1:8" x14ac:dyDescent="0.25">
      <c r="A39" t="s">
        <v>156</v>
      </c>
      <c r="B39" s="66">
        <v>-13542.750200733133</v>
      </c>
      <c r="C39" s="69">
        <v>-31542.750200733128</v>
      </c>
      <c r="D39" s="69">
        <v>-7542.7502007331332</v>
      </c>
      <c r="F39" t="str">
        <f t="shared" si="0"/>
        <v/>
      </c>
      <c r="G39" t="str">
        <f t="shared" si="1"/>
        <v/>
      </c>
      <c r="H39" t="str">
        <f t="shared" si="2"/>
        <v/>
      </c>
    </row>
    <row r="40" spans="1:8" x14ac:dyDescent="0.25">
      <c r="A40" t="s">
        <v>157</v>
      </c>
      <c r="B40" s="66">
        <v>-15329.284886666661</v>
      </c>
      <c r="C40" s="69">
        <v>-33329.284886666661</v>
      </c>
      <c r="D40" s="69">
        <v>-9329.2848866666609</v>
      </c>
      <c r="F40" t="str">
        <f t="shared" si="0"/>
        <v/>
      </c>
      <c r="G40" t="str">
        <f t="shared" si="1"/>
        <v/>
      </c>
      <c r="H40" t="str">
        <f t="shared" si="2"/>
        <v/>
      </c>
    </row>
    <row r="41" spans="1:8" x14ac:dyDescent="0.25">
      <c r="A41" t="s">
        <v>159</v>
      </c>
      <c r="B41" s="66">
        <v>-14874.876106666667</v>
      </c>
      <c r="C41" s="69">
        <v>-32874.876106666663</v>
      </c>
      <c r="D41" s="69">
        <v>-8874.8761066666666</v>
      </c>
      <c r="F41" t="str">
        <f t="shared" si="0"/>
        <v/>
      </c>
      <c r="G41" t="str">
        <f t="shared" si="1"/>
        <v/>
      </c>
      <c r="H41" t="str">
        <f t="shared" si="2"/>
        <v/>
      </c>
    </row>
    <row r="42" spans="1:8" x14ac:dyDescent="0.25">
      <c r="A42" t="s">
        <v>160</v>
      </c>
      <c r="B42" s="66">
        <v>-10943.879004063378</v>
      </c>
      <c r="C42" s="69">
        <v>-28943.879004063376</v>
      </c>
      <c r="D42" s="69">
        <v>-4943.8790040633776</v>
      </c>
      <c r="F42" t="str">
        <f t="shared" si="0"/>
        <v/>
      </c>
      <c r="G42" t="str">
        <f t="shared" si="1"/>
        <v/>
      </c>
      <c r="H42" t="str">
        <f t="shared" si="2"/>
        <v/>
      </c>
    </row>
    <row r="43" spans="1:8" x14ac:dyDescent="0.25">
      <c r="A43" t="s">
        <v>161</v>
      </c>
      <c r="B43" s="66">
        <v>-15079.82983667338</v>
      </c>
      <c r="C43" s="69">
        <v>-33079.82983667338</v>
      </c>
      <c r="D43" s="69">
        <v>-9079.8298366733798</v>
      </c>
      <c r="F43" t="str">
        <f t="shared" si="0"/>
        <v/>
      </c>
      <c r="G43" t="str">
        <f t="shared" si="1"/>
        <v/>
      </c>
      <c r="H43" t="str">
        <f t="shared" si="2"/>
        <v/>
      </c>
    </row>
    <row r="44" spans="1:8" x14ac:dyDescent="0.25">
      <c r="A44" t="s">
        <v>162</v>
      </c>
      <c r="B44" s="66">
        <v>-18331.049876666668</v>
      </c>
      <c r="C44" s="69">
        <v>-36331.049876666671</v>
      </c>
      <c r="D44" s="69">
        <v>-12331.049876666668</v>
      </c>
      <c r="F44" t="str">
        <f t="shared" si="0"/>
        <v/>
      </c>
      <c r="G44" t="str">
        <f t="shared" si="1"/>
        <v/>
      </c>
      <c r="H44" t="str">
        <f t="shared" si="2"/>
        <v/>
      </c>
    </row>
    <row r="45" spans="1:8" x14ac:dyDescent="0.25">
      <c r="A45" t="s">
        <v>164</v>
      </c>
      <c r="B45" s="66">
        <v>-3562.1789231197108</v>
      </c>
      <c r="C45" s="69">
        <v>-21562.178923119711</v>
      </c>
      <c r="D45" s="69">
        <v>2437.8210768802892</v>
      </c>
      <c r="F45" t="str">
        <f t="shared" si="0"/>
        <v/>
      </c>
      <c r="G45" t="str">
        <f t="shared" si="1"/>
        <v/>
      </c>
      <c r="H45" t="str">
        <f t="shared" si="2"/>
        <v/>
      </c>
    </row>
    <row r="46" spans="1:8" x14ac:dyDescent="0.25">
      <c r="A46" t="s">
        <v>165</v>
      </c>
      <c r="B46" s="66">
        <v>-4488.3432366666639</v>
      </c>
      <c r="C46" s="69">
        <v>-22488.343236666664</v>
      </c>
      <c r="D46" s="69">
        <v>1511.6567633333361</v>
      </c>
      <c r="F46" t="str">
        <f t="shared" si="0"/>
        <v/>
      </c>
      <c r="G46" t="str">
        <f t="shared" si="1"/>
        <v/>
      </c>
      <c r="H46" t="str">
        <f t="shared" si="2"/>
        <v/>
      </c>
    </row>
    <row r="47" spans="1:8" x14ac:dyDescent="0.25">
      <c r="A47" t="s">
        <v>166</v>
      </c>
      <c r="B47" s="66">
        <v>-11790.011919337156</v>
      </c>
      <c r="C47" s="69">
        <v>-29790.011919337157</v>
      </c>
      <c r="D47" s="69">
        <v>-5790.0119193371556</v>
      </c>
      <c r="F47" t="str">
        <f t="shared" si="0"/>
        <v/>
      </c>
      <c r="G47" t="str">
        <f t="shared" si="1"/>
        <v/>
      </c>
      <c r="H47" t="str">
        <f t="shared" si="2"/>
        <v/>
      </c>
    </row>
    <row r="48" spans="1:8" x14ac:dyDescent="0.25">
      <c r="A48" t="s">
        <v>167</v>
      </c>
      <c r="B48" s="66">
        <v>-9894.8155333452269</v>
      </c>
      <c r="C48" s="69">
        <v>-27894.815533345227</v>
      </c>
      <c r="D48" s="69">
        <v>-3894.8155333452269</v>
      </c>
      <c r="F48" t="str">
        <f t="shared" si="0"/>
        <v/>
      </c>
      <c r="G48" t="str">
        <f t="shared" si="1"/>
        <v/>
      </c>
      <c r="H48" t="str">
        <f t="shared" si="2"/>
        <v/>
      </c>
    </row>
    <row r="49" spans="1:8" x14ac:dyDescent="0.25">
      <c r="A49" t="s">
        <v>168</v>
      </c>
      <c r="B49" s="66">
        <v>-16284.825293574037</v>
      </c>
      <c r="C49" s="69">
        <v>-34284.825293574031</v>
      </c>
      <c r="D49" s="69">
        <v>-10284.825293574037</v>
      </c>
      <c r="F49" t="str">
        <f t="shared" si="0"/>
        <v/>
      </c>
      <c r="G49" t="str">
        <f t="shared" si="1"/>
        <v/>
      </c>
      <c r="H49" t="str">
        <f t="shared" si="2"/>
        <v/>
      </c>
    </row>
    <row r="50" spans="1:8" x14ac:dyDescent="0.25">
      <c r="A50" t="s">
        <v>170</v>
      </c>
      <c r="B50" s="66">
        <v>-17679.533066666663</v>
      </c>
      <c r="C50" s="69">
        <v>-35679.533066666663</v>
      </c>
      <c r="D50" s="69">
        <v>-11679.533066666661</v>
      </c>
      <c r="F50" t="str">
        <f t="shared" si="0"/>
        <v/>
      </c>
      <c r="G50" t="str">
        <f t="shared" si="1"/>
        <v/>
      </c>
      <c r="H50" t="str">
        <f t="shared" si="2"/>
        <v/>
      </c>
    </row>
    <row r="51" spans="1:8" x14ac:dyDescent="0.25">
      <c r="A51" t="s">
        <v>171</v>
      </c>
      <c r="B51" s="66">
        <v>11912.966339696766</v>
      </c>
      <c r="C51" s="69">
        <v>-6087.0336603032338</v>
      </c>
      <c r="D51" s="69">
        <v>17912.966339696766</v>
      </c>
      <c r="F51">
        <f t="shared" si="0"/>
        <v>1</v>
      </c>
      <c r="G51" t="str">
        <f t="shared" si="1"/>
        <v/>
      </c>
      <c r="H51">
        <f t="shared" si="2"/>
        <v>1</v>
      </c>
    </row>
    <row r="52" spans="1:8" x14ac:dyDescent="0.25">
      <c r="A52" t="s">
        <v>172</v>
      </c>
      <c r="B52" s="66">
        <v>18860.693383333346</v>
      </c>
      <c r="C52" s="69">
        <v>860.69338333334599</v>
      </c>
      <c r="D52" s="69">
        <v>24860.693383333346</v>
      </c>
      <c r="F52">
        <f t="shared" si="0"/>
        <v>1</v>
      </c>
      <c r="G52">
        <f t="shared" si="1"/>
        <v>1</v>
      </c>
      <c r="H52">
        <f t="shared" si="2"/>
        <v>1</v>
      </c>
    </row>
    <row r="53" spans="1:8" x14ac:dyDescent="0.25">
      <c r="A53" t="s">
        <v>173</v>
      </c>
      <c r="B53" s="66">
        <v>-15206.014443937542</v>
      </c>
      <c r="C53" s="69">
        <v>-33206.014443937544</v>
      </c>
      <c r="D53" s="69">
        <v>-9206.0144439375417</v>
      </c>
      <c r="F53" t="str">
        <f t="shared" si="0"/>
        <v/>
      </c>
      <c r="G53" t="str">
        <f t="shared" si="1"/>
        <v/>
      </c>
      <c r="H53" t="str">
        <f t="shared" si="2"/>
        <v/>
      </c>
    </row>
    <row r="54" spans="1:8" x14ac:dyDescent="0.25">
      <c r="A54" t="s">
        <v>175</v>
      </c>
      <c r="B54" s="66">
        <v>-18373.023093294527</v>
      </c>
      <c r="C54" s="69">
        <v>-36373.023093294527</v>
      </c>
      <c r="D54" s="69">
        <v>-12373.023093294523</v>
      </c>
      <c r="F54" t="str">
        <f t="shared" si="0"/>
        <v/>
      </c>
      <c r="G54" t="str">
        <f t="shared" si="1"/>
        <v/>
      </c>
      <c r="H54" t="str">
        <f t="shared" si="2"/>
        <v/>
      </c>
    </row>
    <row r="55" spans="1:8" x14ac:dyDescent="0.25">
      <c r="A55" t="s">
        <v>176</v>
      </c>
      <c r="B55" s="66">
        <v>-6991.7370259478921</v>
      </c>
      <c r="C55" s="69">
        <v>-24991.737025947892</v>
      </c>
      <c r="D55" s="69">
        <v>-991.73702594789211</v>
      </c>
      <c r="F55" t="str">
        <f t="shared" si="0"/>
        <v/>
      </c>
      <c r="G55" t="str">
        <f t="shared" si="1"/>
        <v/>
      </c>
      <c r="H55" t="str">
        <f t="shared" si="2"/>
        <v/>
      </c>
    </row>
    <row r="56" spans="1:8" x14ac:dyDescent="0.25">
      <c r="A56" t="s">
        <v>177</v>
      </c>
      <c r="B56" s="66">
        <v>-3241.9026243908011</v>
      </c>
      <c r="C56" s="69">
        <v>-21241.902624390805</v>
      </c>
      <c r="D56" s="69">
        <v>2758.0973756091989</v>
      </c>
      <c r="F56" t="str">
        <f t="shared" si="0"/>
        <v/>
      </c>
      <c r="G56" t="str">
        <f t="shared" si="1"/>
        <v/>
      </c>
      <c r="H56" t="str">
        <f t="shared" si="2"/>
        <v/>
      </c>
    </row>
    <row r="57" spans="1:8" x14ac:dyDescent="0.25">
      <c r="A57" t="s">
        <v>178</v>
      </c>
      <c r="B57" s="66">
        <v>-13104.910346373479</v>
      </c>
      <c r="C57" s="69">
        <v>-31104.910346373479</v>
      </c>
      <c r="D57" s="69">
        <v>-7104.9103463734791</v>
      </c>
      <c r="F57" t="str">
        <f t="shared" si="0"/>
        <v/>
      </c>
      <c r="G57" t="str">
        <f t="shared" si="1"/>
        <v/>
      </c>
      <c r="H57" t="str">
        <f t="shared" si="2"/>
        <v/>
      </c>
    </row>
    <row r="58" spans="1:8" x14ac:dyDescent="0.25">
      <c r="A58" t="s">
        <v>180</v>
      </c>
      <c r="B58" s="66">
        <v>-9525.8352174330375</v>
      </c>
      <c r="C58" s="69">
        <v>-27525.835217433036</v>
      </c>
      <c r="D58" s="69">
        <v>-3525.8352174330375</v>
      </c>
      <c r="F58" t="str">
        <f t="shared" si="0"/>
        <v/>
      </c>
      <c r="G58" t="str">
        <f t="shared" si="1"/>
        <v/>
      </c>
      <c r="H58" t="str">
        <f t="shared" si="2"/>
        <v/>
      </c>
    </row>
    <row r="59" spans="1:8" x14ac:dyDescent="0.25">
      <c r="A59" t="s">
        <v>181</v>
      </c>
      <c r="B59" s="66">
        <v>-12914.073877021718</v>
      </c>
      <c r="C59" s="69">
        <v>-30914.073877021718</v>
      </c>
      <c r="D59" s="69">
        <v>-6914.0738770217176</v>
      </c>
      <c r="F59" t="str">
        <f t="shared" si="0"/>
        <v/>
      </c>
      <c r="G59" t="str">
        <f t="shared" si="1"/>
        <v/>
      </c>
      <c r="H59" t="str">
        <f t="shared" si="2"/>
        <v/>
      </c>
    </row>
    <row r="60" spans="1:8" x14ac:dyDescent="0.25">
      <c r="A60" t="s">
        <v>182</v>
      </c>
      <c r="B60" s="66">
        <v>2425.4859933333355</v>
      </c>
      <c r="C60" s="69">
        <v>-15574.514006666664</v>
      </c>
      <c r="D60" s="69">
        <v>8425.4859933333355</v>
      </c>
      <c r="F60" t="str">
        <f t="shared" si="0"/>
        <v/>
      </c>
      <c r="G60" t="str">
        <f t="shared" si="1"/>
        <v/>
      </c>
      <c r="H60" t="str">
        <f t="shared" si="2"/>
        <v/>
      </c>
    </row>
    <row r="61" spans="1:8" x14ac:dyDescent="0.25">
      <c r="A61" t="s">
        <v>183</v>
      </c>
      <c r="B61" s="66">
        <v>30529.725813936038</v>
      </c>
      <c r="C61" s="69">
        <v>12529.725813936035</v>
      </c>
      <c r="D61" s="69">
        <v>36529.725813936035</v>
      </c>
      <c r="F61">
        <f t="shared" si="0"/>
        <v>1</v>
      </c>
      <c r="G61">
        <f t="shared" si="1"/>
        <v>1</v>
      </c>
      <c r="H61">
        <f t="shared" si="2"/>
        <v>1</v>
      </c>
    </row>
    <row r="62" spans="1:8" x14ac:dyDescent="0.25">
      <c r="A62" t="s">
        <v>184</v>
      </c>
      <c r="B62" s="66">
        <v>-5664.4706818913983</v>
      </c>
      <c r="C62" s="69">
        <v>-23664.470681891395</v>
      </c>
      <c r="D62" s="69">
        <v>335.52931810860173</v>
      </c>
      <c r="F62" t="str">
        <f t="shared" si="0"/>
        <v/>
      </c>
      <c r="G62" t="str">
        <f t="shared" si="1"/>
        <v/>
      </c>
      <c r="H62" t="str">
        <f t="shared" si="2"/>
        <v/>
      </c>
    </row>
    <row r="63" spans="1:8" x14ac:dyDescent="0.25">
      <c r="A63" t="s">
        <v>186</v>
      </c>
      <c r="B63" s="66">
        <v>829.59321500289298</v>
      </c>
      <c r="C63" s="69">
        <v>-17170.406784997107</v>
      </c>
      <c r="D63" s="69">
        <v>6829.5932150028912</v>
      </c>
      <c r="F63" t="str">
        <f t="shared" si="0"/>
        <v/>
      </c>
      <c r="G63" t="str">
        <f t="shared" si="1"/>
        <v/>
      </c>
      <c r="H63" t="str">
        <f t="shared" si="2"/>
        <v/>
      </c>
    </row>
    <row r="64" spans="1:8" x14ac:dyDescent="0.25">
      <c r="A64" t="s">
        <v>187</v>
      </c>
      <c r="B64" s="66">
        <v>104018.1909639876</v>
      </c>
      <c r="C64" s="69">
        <v>86018.19096398761</v>
      </c>
      <c r="D64" s="69">
        <v>110018.1909639876</v>
      </c>
      <c r="F64">
        <f t="shared" si="0"/>
        <v>1</v>
      </c>
      <c r="G64">
        <f t="shared" si="1"/>
        <v>1</v>
      </c>
      <c r="H64">
        <f t="shared" si="2"/>
        <v>1</v>
      </c>
    </row>
    <row r="65" spans="1:8" x14ac:dyDescent="0.25">
      <c r="A65" t="s">
        <v>188</v>
      </c>
      <c r="B65" s="66">
        <v>124603.29265008227</v>
      </c>
      <c r="C65" s="69">
        <v>106603.29265008227</v>
      </c>
      <c r="D65" s="69">
        <v>130603.29265008227</v>
      </c>
      <c r="F65">
        <f t="shared" si="0"/>
        <v>1</v>
      </c>
      <c r="G65">
        <f t="shared" si="1"/>
        <v>1</v>
      </c>
      <c r="H65">
        <f t="shared" si="2"/>
        <v>1</v>
      </c>
    </row>
    <row r="66" spans="1:8" x14ac:dyDescent="0.25">
      <c r="A66" t="s">
        <v>189</v>
      </c>
      <c r="B66" s="66">
        <v>17193.540063333334</v>
      </c>
      <c r="C66" s="69">
        <v>-806.45993666666618</v>
      </c>
      <c r="D66" s="69">
        <v>23193.540063333334</v>
      </c>
      <c r="F66">
        <f t="shared" ref="F66:F129" si="3">IF(B66&gt;6000,1,"")</f>
        <v>1</v>
      </c>
      <c r="G66" t="str">
        <f t="shared" ref="G66:G129" si="4">IF(C66&gt;0,1,"")</f>
        <v/>
      </c>
      <c r="H66">
        <f t="shared" ref="H66:H129" si="5">IF(C66+D66&gt;0,1,"")</f>
        <v>1</v>
      </c>
    </row>
    <row r="67" spans="1:8" x14ac:dyDescent="0.25">
      <c r="A67" t="s">
        <v>191</v>
      </c>
      <c r="B67" s="66">
        <v>-4822.3665766666709</v>
      </c>
      <c r="C67" s="69">
        <v>-22822.366576666671</v>
      </c>
      <c r="D67" s="69">
        <v>1177.6334233333291</v>
      </c>
      <c r="F67" t="str">
        <f t="shared" si="3"/>
        <v/>
      </c>
      <c r="G67" t="str">
        <f t="shared" si="4"/>
        <v/>
      </c>
      <c r="H67" t="str">
        <f t="shared" si="5"/>
        <v/>
      </c>
    </row>
    <row r="68" spans="1:8" x14ac:dyDescent="0.25">
      <c r="A68" t="s">
        <v>192</v>
      </c>
      <c r="B68" s="66">
        <v>15237.50794333333</v>
      </c>
      <c r="C68" s="69">
        <v>-2762.4920566666697</v>
      </c>
      <c r="D68" s="69">
        <v>21237.50794333333</v>
      </c>
      <c r="F68">
        <f t="shared" si="3"/>
        <v>1</v>
      </c>
      <c r="G68" t="str">
        <f t="shared" si="4"/>
        <v/>
      </c>
      <c r="H68">
        <f t="shared" si="5"/>
        <v>1</v>
      </c>
    </row>
    <row r="69" spans="1:8" x14ac:dyDescent="0.25">
      <c r="A69" t="s">
        <v>193</v>
      </c>
      <c r="B69" s="66">
        <v>-17050.934237609974</v>
      </c>
      <c r="C69" s="69">
        <v>-35050.934237609974</v>
      </c>
      <c r="D69" s="69">
        <v>-11050.934237609972</v>
      </c>
      <c r="F69" t="str">
        <f t="shared" si="3"/>
        <v/>
      </c>
      <c r="G69" t="str">
        <f t="shared" si="4"/>
        <v/>
      </c>
      <c r="H69" t="str">
        <f t="shared" si="5"/>
        <v/>
      </c>
    </row>
    <row r="70" spans="1:8" x14ac:dyDescent="0.25">
      <c r="A70" t="s">
        <v>194</v>
      </c>
      <c r="B70" s="66">
        <v>26942.12261333334</v>
      </c>
      <c r="C70" s="69">
        <v>8942.1226133333403</v>
      </c>
      <c r="D70" s="69">
        <v>32942.12261333334</v>
      </c>
      <c r="F70">
        <f t="shared" si="3"/>
        <v>1</v>
      </c>
      <c r="G70">
        <f t="shared" si="4"/>
        <v>1</v>
      </c>
      <c r="H70">
        <f t="shared" si="5"/>
        <v>1</v>
      </c>
    </row>
    <row r="71" spans="1:8" x14ac:dyDescent="0.25">
      <c r="A71" t="s">
        <v>195</v>
      </c>
      <c r="B71" s="66">
        <v>-12293.259990612976</v>
      </c>
      <c r="C71" s="69">
        <v>-30293.259990612976</v>
      </c>
      <c r="D71" s="69">
        <v>-6293.2599906129763</v>
      </c>
      <c r="F71" t="str">
        <f t="shared" si="3"/>
        <v/>
      </c>
      <c r="G71" t="str">
        <f t="shared" si="4"/>
        <v/>
      </c>
      <c r="H71" t="str">
        <f t="shared" si="5"/>
        <v/>
      </c>
    </row>
    <row r="72" spans="1:8" x14ac:dyDescent="0.25">
      <c r="A72" t="s">
        <v>197</v>
      </c>
      <c r="B72" s="66">
        <v>-10778.975366928975</v>
      </c>
      <c r="C72" s="69">
        <v>-28778.975366928975</v>
      </c>
      <c r="D72" s="69">
        <v>-4778.9753669289767</v>
      </c>
      <c r="F72" t="str">
        <f t="shared" si="3"/>
        <v/>
      </c>
      <c r="G72" t="str">
        <f t="shared" si="4"/>
        <v/>
      </c>
      <c r="H72" t="str">
        <f t="shared" si="5"/>
        <v/>
      </c>
    </row>
    <row r="73" spans="1:8" x14ac:dyDescent="0.25">
      <c r="A73" t="s">
        <v>198</v>
      </c>
      <c r="B73" s="66">
        <v>64397.571211677954</v>
      </c>
      <c r="C73" s="69">
        <v>46397.571211677954</v>
      </c>
      <c r="D73" s="69">
        <v>70397.571211677947</v>
      </c>
      <c r="F73">
        <f t="shared" si="3"/>
        <v>1</v>
      </c>
      <c r="G73">
        <f t="shared" si="4"/>
        <v>1</v>
      </c>
      <c r="H73">
        <f t="shared" si="5"/>
        <v>1</v>
      </c>
    </row>
    <row r="74" spans="1:8" x14ac:dyDescent="0.25">
      <c r="A74" t="s">
        <v>199</v>
      </c>
      <c r="B74" s="66">
        <v>78371.303786419681</v>
      </c>
      <c r="C74" s="69">
        <v>60371.303786419689</v>
      </c>
      <c r="D74" s="69">
        <v>84371.303786419696</v>
      </c>
      <c r="F74">
        <f t="shared" si="3"/>
        <v>1</v>
      </c>
      <c r="G74">
        <f t="shared" si="4"/>
        <v>1</v>
      </c>
      <c r="H74">
        <f t="shared" si="5"/>
        <v>1</v>
      </c>
    </row>
    <row r="75" spans="1:8" x14ac:dyDescent="0.25">
      <c r="A75" t="s">
        <v>200</v>
      </c>
      <c r="B75" s="66">
        <v>-10936.13613645919</v>
      </c>
      <c r="C75" s="69">
        <v>-28936.13613645919</v>
      </c>
      <c r="D75" s="69">
        <v>-4936.1361364591903</v>
      </c>
      <c r="F75" t="str">
        <f t="shared" si="3"/>
        <v/>
      </c>
      <c r="G75" t="str">
        <f t="shared" si="4"/>
        <v/>
      </c>
      <c r="H75" t="str">
        <f t="shared" si="5"/>
        <v/>
      </c>
    </row>
    <row r="76" spans="1:8" x14ac:dyDescent="0.25">
      <c r="A76" t="s">
        <v>202</v>
      </c>
      <c r="B76" s="66">
        <v>-11629.523994918905</v>
      </c>
      <c r="C76" s="69">
        <v>-29629.523994918902</v>
      </c>
      <c r="D76" s="69">
        <v>-5629.5239949189054</v>
      </c>
      <c r="F76" t="str">
        <f t="shared" si="3"/>
        <v/>
      </c>
      <c r="G76" t="str">
        <f t="shared" si="4"/>
        <v/>
      </c>
      <c r="H76" t="str">
        <f t="shared" si="5"/>
        <v/>
      </c>
    </row>
    <row r="77" spans="1:8" x14ac:dyDescent="0.25">
      <c r="A77" t="s">
        <v>203</v>
      </c>
      <c r="B77" s="66">
        <v>3213.9181133333332</v>
      </c>
      <c r="C77" s="69">
        <v>-14786.081886666667</v>
      </c>
      <c r="D77" s="69">
        <v>9213.9181133333332</v>
      </c>
      <c r="F77" t="str">
        <f t="shared" si="3"/>
        <v/>
      </c>
      <c r="G77" t="str">
        <f t="shared" si="4"/>
        <v/>
      </c>
      <c r="H77" t="str">
        <f t="shared" si="5"/>
        <v/>
      </c>
    </row>
    <row r="78" spans="1:8" x14ac:dyDescent="0.25">
      <c r="A78" t="s">
        <v>204</v>
      </c>
      <c r="B78" s="66">
        <v>7837.6918833333402</v>
      </c>
      <c r="C78" s="69">
        <v>-10162.30811666666</v>
      </c>
      <c r="D78" s="69">
        <v>13837.69188333334</v>
      </c>
      <c r="F78">
        <f t="shared" si="3"/>
        <v>1</v>
      </c>
      <c r="G78" t="str">
        <f t="shared" si="4"/>
        <v/>
      </c>
      <c r="H78">
        <f t="shared" si="5"/>
        <v>1</v>
      </c>
    </row>
    <row r="79" spans="1:8" x14ac:dyDescent="0.25">
      <c r="A79" t="s">
        <v>205</v>
      </c>
      <c r="B79" s="66">
        <v>-7991.6541696143613</v>
      </c>
      <c r="C79" s="69">
        <v>-25991.654169614361</v>
      </c>
      <c r="D79" s="69">
        <v>-1991.6541696143631</v>
      </c>
      <c r="F79" t="str">
        <f t="shared" si="3"/>
        <v/>
      </c>
      <c r="G79" t="str">
        <f t="shared" si="4"/>
        <v/>
      </c>
      <c r="H79" t="str">
        <f t="shared" si="5"/>
        <v/>
      </c>
    </row>
    <row r="80" spans="1:8" x14ac:dyDescent="0.25">
      <c r="A80" t="s">
        <v>207</v>
      </c>
      <c r="B80" s="66">
        <v>-6601.7052242833888</v>
      </c>
      <c r="C80" s="69">
        <v>-24601.705224283389</v>
      </c>
      <c r="D80" s="69">
        <v>-601.70522428338882</v>
      </c>
      <c r="F80" t="str">
        <f t="shared" si="3"/>
        <v/>
      </c>
      <c r="G80" t="str">
        <f t="shared" si="4"/>
        <v/>
      </c>
      <c r="H80" t="str">
        <f t="shared" si="5"/>
        <v/>
      </c>
    </row>
    <row r="81" spans="1:8" x14ac:dyDescent="0.25">
      <c r="A81" t="s">
        <v>209</v>
      </c>
      <c r="B81" s="66">
        <v>-4425.5550535127695</v>
      </c>
      <c r="C81" s="69">
        <v>-22425.55505351277</v>
      </c>
      <c r="D81" s="69">
        <v>1574.4449464872305</v>
      </c>
      <c r="F81" t="str">
        <f t="shared" si="3"/>
        <v/>
      </c>
      <c r="G81" t="str">
        <f t="shared" si="4"/>
        <v/>
      </c>
      <c r="H81" t="str">
        <f t="shared" si="5"/>
        <v/>
      </c>
    </row>
    <row r="82" spans="1:8" x14ac:dyDescent="0.25">
      <c r="A82" t="s">
        <v>210</v>
      </c>
      <c r="B82" s="66">
        <v>1264.0661785938173</v>
      </c>
      <c r="C82" s="69">
        <v>-16735.933821406183</v>
      </c>
      <c r="D82" s="69">
        <v>7264.0661785938173</v>
      </c>
      <c r="F82" t="str">
        <f t="shared" si="3"/>
        <v/>
      </c>
      <c r="G82" t="str">
        <f t="shared" si="4"/>
        <v/>
      </c>
      <c r="H82" t="str">
        <f t="shared" si="5"/>
        <v/>
      </c>
    </row>
    <row r="83" spans="1:8" x14ac:dyDescent="0.25">
      <c r="A83" t="s">
        <v>211</v>
      </c>
      <c r="B83" s="66">
        <v>-10598.765756751767</v>
      </c>
      <c r="C83" s="69">
        <v>-28598.765756751764</v>
      </c>
      <c r="D83" s="69">
        <v>-4598.7657567517672</v>
      </c>
      <c r="F83" t="str">
        <f t="shared" si="3"/>
        <v/>
      </c>
      <c r="G83" t="str">
        <f t="shared" si="4"/>
        <v/>
      </c>
      <c r="H83" t="str">
        <f t="shared" si="5"/>
        <v/>
      </c>
    </row>
    <row r="84" spans="1:8" x14ac:dyDescent="0.25">
      <c r="A84" t="s">
        <v>212</v>
      </c>
      <c r="B84" s="66">
        <v>-8651.3186902993511</v>
      </c>
      <c r="C84" s="69">
        <v>-26651.318690299355</v>
      </c>
      <c r="D84" s="69">
        <v>-2651.3186902993511</v>
      </c>
      <c r="F84" t="str">
        <f t="shared" si="3"/>
        <v/>
      </c>
      <c r="G84" t="str">
        <f t="shared" si="4"/>
        <v/>
      </c>
      <c r="H84" t="str">
        <f t="shared" si="5"/>
        <v/>
      </c>
    </row>
    <row r="85" spans="1:8" x14ac:dyDescent="0.25">
      <c r="A85" t="s">
        <v>214</v>
      </c>
      <c r="B85" s="66">
        <v>-4925.8601982009714</v>
      </c>
      <c r="C85" s="69">
        <v>-22925.860198200971</v>
      </c>
      <c r="D85" s="69">
        <v>1074.1398017990286</v>
      </c>
      <c r="F85" t="str">
        <f t="shared" si="3"/>
        <v/>
      </c>
      <c r="G85" t="str">
        <f t="shared" si="4"/>
        <v/>
      </c>
      <c r="H85" t="str">
        <f t="shared" si="5"/>
        <v/>
      </c>
    </row>
    <row r="86" spans="1:8" x14ac:dyDescent="0.25">
      <c r="A86" t="s">
        <v>215</v>
      </c>
      <c r="B86" s="66">
        <v>5765.1813035496307</v>
      </c>
      <c r="C86" s="69">
        <v>-12234.818696450369</v>
      </c>
      <c r="D86" s="69">
        <v>11765.181303549631</v>
      </c>
      <c r="F86" t="str">
        <f t="shared" si="3"/>
        <v/>
      </c>
      <c r="G86" t="str">
        <f t="shared" si="4"/>
        <v/>
      </c>
      <c r="H86" t="str">
        <f t="shared" si="5"/>
        <v/>
      </c>
    </row>
    <row r="87" spans="1:8" x14ac:dyDescent="0.25">
      <c r="A87" t="s">
        <v>216</v>
      </c>
      <c r="B87" s="66">
        <v>2685.731238942717</v>
      </c>
      <c r="C87" s="69">
        <v>-15314.268761057283</v>
      </c>
      <c r="D87" s="69">
        <v>8685.731238942717</v>
      </c>
      <c r="F87" t="str">
        <f t="shared" si="3"/>
        <v/>
      </c>
      <c r="G87" t="str">
        <f t="shared" si="4"/>
        <v/>
      </c>
      <c r="H87" t="str">
        <f t="shared" si="5"/>
        <v/>
      </c>
    </row>
    <row r="88" spans="1:8" x14ac:dyDescent="0.25">
      <c r="A88" t="s">
        <v>217</v>
      </c>
      <c r="B88" s="66">
        <v>4685.4450933333319</v>
      </c>
      <c r="C88" s="69">
        <v>-13314.554906666668</v>
      </c>
      <c r="D88" s="69">
        <v>10685.445093333332</v>
      </c>
      <c r="F88" t="str">
        <f t="shared" si="3"/>
        <v/>
      </c>
      <c r="G88" t="str">
        <f t="shared" si="4"/>
        <v/>
      </c>
      <c r="H88" t="str">
        <f t="shared" si="5"/>
        <v/>
      </c>
    </row>
    <row r="89" spans="1:8" x14ac:dyDescent="0.25">
      <c r="A89" t="s">
        <v>219</v>
      </c>
      <c r="B89" s="66">
        <v>1414.0599564760487</v>
      </c>
      <c r="C89" s="69">
        <v>-16585.940043523951</v>
      </c>
      <c r="D89" s="69">
        <v>7414.0599564760487</v>
      </c>
      <c r="F89" t="str">
        <f t="shared" si="3"/>
        <v/>
      </c>
      <c r="G89" t="str">
        <f t="shared" si="4"/>
        <v/>
      </c>
      <c r="H89" t="str">
        <f t="shared" si="5"/>
        <v/>
      </c>
    </row>
    <row r="90" spans="1:8" x14ac:dyDescent="0.25">
      <c r="A90" t="s">
        <v>220</v>
      </c>
      <c r="B90" s="66">
        <v>7896.5286941812774</v>
      </c>
      <c r="C90" s="69">
        <v>-10103.471305818723</v>
      </c>
      <c r="D90" s="69">
        <v>13896.528694181277</v>
      </c>
      <c r="F90">
        <f t="shared" si="3"/>
        <v>1</v>
      </c>
      <c r="G90" t="str">
        <f t="shared" si="4"/>
        <v/>
      </c>
      <c r="H90">
        <f t="shared" si="5"/>
        <v>1</v>
      </c>
    </row>
    <row r="91" spans="1:8" x14ac:dyDescent="0.25">
      <c r="A91" t="s">
        <v>221</v>
      </c>
      <c r="B91" s="66">
        <v>-5102.5609245739943</v>
      </c>
      <c r="C91" s="69">
        <v>-23102.560924573998</v>
      </c>
      <c r="D91" s="69">
        <v>897.43907542600573</v>
      </c>
      <c r="F91" t="str">
        <f t="shared" si="3"/>
        <v/>
      </c>
      <c r="G91" t="str">
        <f t="shared" si="4"/>
        <v/>
      </c>
      <c r="H91" t="str">
        <f t="shared" si="5"/>
        <v/>
      </c>
    </row>
    <row r="92" spans="1:8" x14ac:dyDescent="0.25">
      <c r="A92" t="s">
        <v>222</v>
      </c>
      <c r="B92" s="66">
        <v>5701.0816033333322</v>
      </c>
      <c r="C92" s="69">
        <v>-12298.918396666668</v>
      </c>
      <c r="D92" s="69">
        <v>11701.081603333332</v>
      </c>
      <c r="F92" t="str">
        <f t="shared" si="3"/>
        <v/>
      </c>
      <c r="G92" t="str">
        <f t="shared" si="4"/>
        <v/>
      </c>
      <c r="H92" t="str">
        <f t="shared" si="5"/>
        <v/>
      </c>
    </row>
    <row r="93" spans="1:8" x14ac:dyDescent="0.25">
      <c r="A93" t="s">
        <v>223</v>
      </c>
      <c r="B93" s="66">
        <v>-12148.27449250155</v>
      </c>
      <c r="C93" s="69">
        <v>-30148.27449250155</v>
      </c>
      <c r="D93" s="69">
        <v>-6148.2744925015504</v>
      </c>
      <c r="F93" t="str">
        <f t="shared" si="3"/>
        <v/>
      </c>
      <c r="G93" t="str">
        <f t="shared" si="4"/>
        <v/>
      </c>
      <c r="H93" t="str">
        <f t="shared" si="5"/>
        <v/>
      </c>
    </row>
    <row r="94" spans="1:8" x14ac:dyDescent="0.25">
      <c r="A94" t="s">
        <v>225</v>
      </c>
      <c r="B94" s="66">
        <v>3523.6132956309339</v>
      </c>
      <c r="C94" s="69">
        <v>-14476.386704369062</v>
      </c>
      <c r="D94" s="69">
        <v>9523.6132956309339</v>
      </c>
      <c r="F94" t="str">
        <f t="shared" si="3"/>
        <v/>
      </c>
      <c r="G94" t="str">
        <f t="shared" si="4"/>
        <v/>
      </c>
      <c r="H94" t="str">
        <f t="shared" si="5"/>
        <v/>
      </c>
    </row>
    <row r="95" spans="1:8" x14ac:dyDescent="0.25">
      <c r="A95" t="s">
        <v>226</v>
      </c>
      <c r="B95" s="66">
        <v>1732.0781052323618</v>
      </c>
      <c r="C95" s="69">
        <v>-16267.921894767635</v>
      </c>
      <c r="D95" s="69">
        <v>7732.0781052323618</v>
      </c>
      <c r="F95" t="str">
        <f t="shared" si="3"/>
        <v/>
      </c>
      <c r="G95" t="str">
        <f t="shared" si="4"/>
        <v/>
      </c>
      <c r="H95" t="str">
        <f t="shared" si="5"/>
        <v/>
      </c>
    </row>
    <row r="96" spans="1:8" x14ac:dyDescent="0.25">
      <c r="A96" t="s">
        <v>227</v>
      </c>
      <c r="B96" s="66">
        <v>2189.8379932335738</v>
      </c>
      <c r="C96" s="69">
        <v>-15810.162006766426</v>
      </c>
      <c r="D96" s="69">
        <v>8189.8379932335738</v>
      </c>
      <c r="F96" t="str">
        <f t="shared" si="3"/>
        <v/>
      </c>
      <c r="G96" t="str">
        <f t="shared" si="4"/>
        <v/>
      </c>
      <c r="H96" t="str">
        <f t="shared" si="5"/>
        <v/>
      </c>
    </row>
    <row r="97" spans="1:8" x14ac:dyDescent="0.25">
      <c r="A97" t="s">
        <v>228</v>
      </c>
      <c r="B97" s="66">
        <v>-12004.426043103935</v>
      </c>
      <c r="C97" s="69">
        <v>-30004.426043103937</v>
      </c>
      <c r="D97" s="69">
        <v>-6004.4260431039347</v>
      </c>
      <c r="F97" t="str">
        <f t="shared" si="3"/>
        <v/>
      </c>
      <c r="G97" t="str">
        <f t="shared" si="4"/>
        <v/>
      </c>
      <c r="H97" t="str">
        <f t="shared" si="5"/>
        <v/>
      </c>
    </row>
    <row r="98" spans="1:8" x14ac:dyDescent="0.25">
      <c r="A98" t="s">
        <v>230</v>
      </c>
      <c r="B98" s="66">
        <v>3110.0018921485134</v>
      </c>
      <c r="C98" s="69">
        <v>-14889.99810785149</v>
      </c>
      <c r="D98" s="69">
        <v>9110.0018921485134</v>
      </c>
      <c r="F98" t="str">
        <f t="shared" si="3"/>
        <v/>
      </c>
      <c r="G98" t="str">
        <f t="shared" si="4"/>
        <v/>
      </c>
      <c r="H98" t="str">
        <f t="shared" si="5"/>
        <v/>
      </c>
    </row>
    <row r="99" spans="1:8" x14ac:dyDescent="0.25">
      <c r="A99" t="s">
        <v>231</v>
      </c>
      <c r="B99" s="66">
        <v>5772.8363286441781</v>
      </c>
      <c r="C99" s="69">
        <v>-12227.163671355822</v>
      </c>
      <c r="D99" s="69">
        <v>11772.83632864418</v>
      </c>
      <c r="F99" t="str">
        <f t="shared" si="3"/>
        <v/>
      </c>
      <c r="G99" t="str">
        <f t="shared" si="4"/>
        <v/>
      </c>
      <c r="H99" t="str">
        <f t="shared" si="5"/>
        <v/>
      </c>
    </row>
    <row r="100" spans="1:8" x14ac:dyDescent="0.25">
      <c r="A100" t="s">
        <v>232</v>
      </c>
      <c r="B100" s="66">
        <v>19870.238664586039</v>
      </c>
      <c r="C100" s="69">
        <v>1870.2386645860388</v>
      </c>
      <c r="D100" s="69">
        <v>25870.238664586039</v>
      </c>
      <c r="F100">
        <f t="shared" si="3"/>
        <v>1</v>
      </c>
      <c r="G100">
        <f t="shared" si="4"/>
        <v>1</v>
      </c>
      <c r="H100">
        <f t="shared" si="5"/>
        <v>1</v>
      </c>
    </row>
    <row r="101" spans="1:8" x14ac:dyDescent="0.25">
      <c r="A101" t="s">
        <v>233</v>
      </c>
      <c r="B101" s="66">
        <v>4573.120610264712</v>
      </c>
      <c r="C101" s="69">
        <v>-13426.879389735288</v>
      </c>
      <c r="D101" s="69">
        <v>10573.120610264712</v>
      </c>
      <c r="F101" t="str">
        <f t="shared" si="3"/>
        <v/>
      </c>
      <c r="G101" t="str">
        <f t="shared" si="4"/>
        <v/>
      </c>
      <c r="H101" t="str">
        <f t="shared" si="5"/>
        <v/>
      </c>
    </row>
    <row r="102" spans="1:8" x14ac:dyDescent="0.25">
      <c r="A102" t="s">
        <v>235</v>
      </c>
      <c r="B102" s="66">
        <v>5130.9402838559909</v>
      </c>
      <c r="C102" s="69">
        <v>-12869.059716144013</v>
      </c>
      <c r="D102" s="69">
        <v>11130.940283855991</v>
      </c>
      <c r="F102" t="str">
        <f t="shared" si="3"/>
        <v/>
      </c>
      <c r="G102" t="str">
        <f t="shared" si="4"/>
        <v/>
      </c>
      <c r="H102" t="str">
        <f t="shared" si="5"/>
        <v/>
      </c>
    </row>
    <row r="103" spans="1:8" x14ac:dyDescent="0.25">
      <c r="A103" t="s">
        <v>236</v>
      </c>
      <c r="B103" s="66">
        <v>39015.07680409227</v>
      </c>
      <c r="C103" s="69">
        <v>21015.07680409227</v>
      </c>
      <c r="D103" s="69">
        <v>45015.07680409227</v>
      </c>
      <c r="F103">
        <f t="shared" si="3"/>
        <v>1</v>
      </c>
      <c r="G103">
        <f t="shared" si="4"/>
        <v>1</v>
      </c>
      <c r="H103">
        <f t="shared" si="5"/>
        <v>1</v>
      </c>
    </row>
    <row r="104" spans="1:8" x14ac:dyDescent="0.25">
      <c r="A104" t="s">
        <v>237</v>
      </c>
      <c r="B104" s="66">
        <v>103.88113498657913</v>
      </c>
      <c r="C104" s="69">
        <v>-17896.118865013425</v>
      </c>
      <c r="D104" s="69">
        <v>6103.8811349865791</v>
      </c>
      <c r="F104" t="str">
        <f t="shared" si="3"/>
        <v/>
      </c>
      <c r="G104" t="str">
        <f t="shared" si="4"/>
        <v/>
      </c>
      <c r="H104" t="str">
        <f t="shared" si="5"/>
        <v/>
      </c>
    </row>
    <row r="105" spans="1:8" x14ac:dyDescent="0.25">
      <c r="A105" t="s">
        <v>238</v>
      </c>
      <c r="B105" s="66">
        <v>26517.527210544074</v>
      </c>
      <c r="C105" s="69">
        <v>8517.5272105440745</v>
      </c>
      <c r="D105" s="69">
        <v>32517.527210544074</v>
      </c>
      <c r="F105">
        <f t="shared" si="3"/>
        <v>1</v>
      </c>
      <c r="G105">
        <f t="shared" si="4"/>
        <v>1</v>
      </c>
      <c r="H105">
        <f t="shared" si="5"/>
        <v>1</v>
      </c>
    </row>
    <row r="106" spans="1:8" x14ac:dyDescent="0.25">
      <c r="A106" t="s">
        <v>239</v>
      </c>
      <c r="B106" s="66">
        <v>-13399.847755689267</v>
      </c>
      <c r="C106" s="69">
        <v>-31399.847755689269</v>
      </c>
      <c r="D106" s="69">
        <v>-7399.8477556892649</v>
      </c>
      <c r="F106" t="str">
        <f t="shared" si="3"/>
        <v/>
      </c>
      <c r="G106" t="str">
        <f t="shared" si="4"/>
        <v/>
      </c>
      <c r="H106" t="str">
        <f t="shared" si="5"/>
        <v/>
      </c>
    </row>
    <row r="107" spans="1:8" x14ac:dyDescent="0.25">
      <c r="A107" t="s">
        <v>241</v>
      </c>
      <c r="B107" s="66">
        <v>7445.5944458681988</v>
      </c>
      <c r="C107" s="69">
        <v>-10554.405554131801</v>
      </c>
      <c r="D107" s="69">
        <v>13445.594445868199</v>
      </c>
      <c r="F107">
        <f t="shared" si="3"/>
        <v>1</v>
      </c>
      <c r="G107" t="str">
        <f t="shared" si="4"/>
        <v/>
      </c>
      <c r="H107">
        <f t="shared" si="5"/>
        <v>1</v>
      </c>
    </row>
    <row r="108" spans="1:8" x14ac:dyDescent="0.25">
      <c r="A108" t="s">
        <v>242</v>
      </c>
      <c r="B108" s="66">
        <v>3931.1794790985441</v>
      </c>
      <c r="C108" s="69">
        <v>-14068.82052090146</v>
      </c>
      <c r="D108" s="69">
        <v>9931.1794790985441</v>
      </c>
      <c r="F108" t="str">
        <f t="shared" si="3"/>
        <v/>
      </c>
      <c r="G108" t="str">
        <f t="shared" si="4"/>
        <v/>
      </c>
      <c r="H108" t="str">
        <f t="shared" si="5"/>
        <v/>
      </c>
    </row>
    <row r="109" spans="1:8" x14ac:dyDescent="0.25">
      <c r="A109" t="s">
        <v>243</v>
      </c>
      <c r="B109" s="66">
        <v>11537.742230253913</v>
      </c>
      <c r="C109" s="69">
        <v>-6462.2577697460874</v>
      </c>
      <c r="D109" s="69">
        <v>17537.742230253913</v>
      </c>
      <c r="F109">
        <f t="shared" si="3"/>
        <v>1</v>
      </c>
      <c r="G109" t="str">
        <f t="shared" si="4"/>
        <v/>
      </c>
      <c r="H109">
        <f t="shared" si="5"/>
        <v>1</v>
      </c>
    </row>
    <row r="110" spans="1:8" x14ac:dyDescent="0.25">
      <c r="A110" t="s">
        <v>244</v>
      </c>
      <c r="B110" s="66">
        <v>-4123.4117683344994</v>
      </c>
      <c r="C110" s="69">
        <v>-22123.411768334499</v>
      </c>
      <c r="D110" s="69">
        <v>1876.5882316655006</v>
      </c>
      <c r="F110" t="str">
        <f t="shared" si="3"/>
        <v/>
      </c>
      <c r="G110" t="str">
        <f t="shared" si="4"/>
        <v/>
      </c>
      <c r="H110" t="str">
        <f t="shared" si="5"/>
        <v/>
      </c>
    </row>
    <row r="111" spans="1:8" x14ac:dyDescent="0.25">
      <c r="A111" t="s">
        <v>246</v>
      </c>
      <c r="B111" s="66">
        <v>16797.84231333332</v>
      </c>
      <c r="C111" s="69">
        <v>-1202.1576866666801</v>
      </c>
      <c r="D111" s="69">
        <v>22797.84231333332</v>
      </c>
      <c r="F111">
        <f t="shared" si="3"/>
        <v>1</v>
      </c>
      <c r="G111" t="str">
        <f t="shared" si="4"/>
        <v/>
      </c>
      <c r="H111">
        <f t="shared" si="5"/>
        <v>1</v>
      </c>
    </row>
    <row r="112" spans="1:8" x14ac:dyDescent="0.25">
      <c r="A112" t="s">
        <v>247</v>
      </c>
      <c r="B112" s="66">
        <v>12914.323911168369</v>
      </c>
      <c r="C112" s="69">
        <v>-5085.6760888316348</v>
      </c>
      <c r="D112" s="69">
        <v>18914.323911168369</v>
      </c>
      <c r="F112">
        <f t="shared" si="3"/>
        <v>1</v>
      </c>
      <c r="G112" t="str">
        <f t="shared" si="4"/>
        <v/>
      </c>
      <c r="H112">
        <f t="shared" si="5"/>
        <v>1</v>
      </c>
    </row>
    <row r="113" spans="1:8" x14ac:dyDescent="0.25">
      <c r="A113" t="s">
        <v>248</v>
      </c>
      <c r="B113" s="66">
        <v>-22754.80626758013</v>
      </c>
      <c r="C113" s="69">
        <v>-40754.806267580134</v>
      </c>
      <c r="D113" s="69">
        <v>-16754.80626758013</v>
      </c>
      <c r="F113" t="str">
        <f t="shared" si="3"/>
        <v/>
      </c>
      <c r="G113" t="str">
        <f t="shared" si="4"/>
        <v/>
      </c>
      <c r="H113" t="str">
        <f t="shared" si="5"/>
        <v/>
      </c>
    </row>
    <row r="114" spans="1:8" x14ac:dyDescent="0.25">
      <c r="A114" t="s">
        <v>249</v>
      </c>
      <c r="B114" s="66">
        <v>-8011.1187635562383</v>
      </c>
      <c r="C114" s="69">
        <v>-26011.118763556235</v>
      </c>
      <c r="D114" s="69">
        <v>-2011.1187635562383</v>
      </c>
      <c r="F114" t="str">
        <f t="shared" si="3"/>
        <v/>
      </c>
      <c r="G114" t="str">
        <f t="shared" si="4"/>
        <v/>
      </c>
      <c r="H114" t="str">
        <f t="shared" si="5"/>
        <v/>
      </c>
    </row>
    <row r="115" spans="1:8" x14ac:dyDescent="0.25">
      <c r="A115" t="s">
        <v>250</v>
      </c>
      <c r="B115" s="66">
        <v>-560.44573546878382</v>
      </c>
      <c r="C115" s="69">
        <v>-18560.445735468784</v>
      </c>
      <c r="D115" s="69">
        <v>5439.5542645312162</v>
      </c>
      <c r="F115" t="str">
        <f t="shared" si="3"/>
        <v/>
      </c>
      <c r="G115" t="str">
        <f t="shared" si="4"/>
        <v/>
      </c>
      <c r="H115" t="str">
        <f t="shared" si="5"/>
        <v/>
      </c>
    </row>
    <row r="116" spans="1:8" x14ac:dyDescent="0.25">
      <c r="A116" t="s">
        <v>251</v>
      </c>
      <c r="B116" s="66">
        <v>-1473.9460033052419</v>
      </c>
      <c r="C116" s="69">
        <v>-19473.946003305238</v>
      </c>
      <c r="D116" s="69">
        <v>4526.0539966947581</v>
      </c>
      <c r="F116" t="str">
        <f t="shared" si="3"/>
        <v/>
      </c>
      <c r="G116" t="str">
        <f t="shared" si="4"/>
        <v/>
      </c>
      <c r="H116" t="str">
        <f t="shared" si="5"/>
        <v/>
      </c>
    </row>
    <row r="117" spans="1:8" x14ac:dyDescent="0.25">
      <c r="A117" t="s">
        <v>253</v>
      </c>
      <c r="B117" s="66">
        <v>2554.728082198315</v>
      </c>
      <c r="C117" s="69">
        <v>-15445.271917801685</v>
      </c>
      <c r="D117" s="69">
        <v>8554.728082198315</v>
      </c>
      <c r="F117" t="str">
        <f t="shared" si="3"/>
        <v/>
      </c>
      <c r="G117" t="str">
        <f t="shared" si="4"/>
        <v/>
      </c>
      <c r="H117" t="str">
        <f t="shared" si="5"/>
        <v/>
      </c>
    </row>
    <row r="118" spans="1:8" x14ac:dyDescent="0.25">
      <c r="A118" t="s">
        <v>254</v>
      </c>
      <c r="B118" s="66">
        <v>-6110.352016666664</v>
      </c>
      <c r="C118" s="69">
        <v>-24110.352016666664</v>
      </c>
      <c r="D118" s="69">
        <v>-110.35201666666399</v>
      </c>
      <c r="F118" t="str">
        <f t="shared" si="3"/>
        <v/>
      </c>
      <c r="G118" t="str">
        <f t="shared" si="4"/>
        <v/>
      </c>
      <c r="H118" t="str">
        <f t="shared" si="5"/>
        <v/>
      </c>
    </row>
    <row r="119" spans="1:8" x14ac:dyDescent="0.25">
      <c r="A119" t="s">
        <v>255</v>
      </c>
      <c r="B119" s="66">
        <v>-11357.027926666666</v>
      </c>
      <c r="C119" s="69">
        <v>-29357.027926666666</v>
      </c>
      <c r="D119" s="69">
        <v>-5357.0279266666657</v>
      </c>
      <c r="F119" t="str">
        <f t="shared" si="3"/>
        <v/>
      </c>
      <c r="G119" t="str">
        <f t="shared" si="4"/>
        <v/>
      </c>
      <c r="H119" t="str">
        <f t="shared" si="5"/>
        <v/>
      </c>
    </row>
    <row r="120" spans="1:8" x14ac:dyDescent="0.25">
      <c r="A120" t="s">
        <v>256</v>
      </c>
      <c r="B120" s="66">
        <v>-16200.481996666666</v>
      </c>
      <c r="C120" s="69">
        <v>-34200.481996666669</v>
      </c>
      <c r="D120" s="69">
        <v>-10200.481996666666</v>
      </c>
      <c r="F120" t="str">
        <f t="shared" si="3"/>
        <v/>
      </c>
      <c r="G120" t="str">
        <f t="shared" si="4"/>
        <v/>
      </c>
      <c r="H120" t="str">
        <f t="shared" si="5"/>
        <v/>
      </c>
    </row>
    <row r="121" spans="1:8" x14ac:dyDescent="0.25">
      <c r="A121" t="s">
        <v>258</v>
      </c>
      <c r="B121" s="66">
        <v>-14461.713216666665</v>
      </c>
      <c r="C121" s="69">
        <v>-32461.713216666663</v>
      </c>
      <c r="D121" s="69">
        <v>-8461.7132166666652</v>
      </c>
      <c r="F121" t="str">
        <f t="shared" si="3"/>
        <v/>
      </c>
      <c r="G121" t="str">
        <f t="shared" si="4"/>
        <v/>
      </c>
      <c r="H121" t="str">
        <f t="shared" si="5"/>
        <v/>
      </c>
    </row>
    <row r="122" spans="1:8" x14ac:dyDescent="0.25">
      <c r="A122" t="s">
        <v>259</v>
      </c>
      <c r="B122" s="66">
        <v>-4577.1611558070981</v>
      </c>
      <c r="C122" s="69">
        <v>-22577.161155807094</v>
      </c>
      <c r="D122" s="69">
        <v>1422.8388441929019</v>
      </c>
      <c r="F122" t="str">
        <f t="shared" si="3"/>
        <v/>
      </c>
      <c r="G122" t="str">
        <f t="shared" si="4"/>
        <v/>
      </c>
      <c r="H122" t="str">
        <f t="shared" si="5"/>
        <v/>
      </c>
    </row>
    <row r="123" spans="1:8" x14ac:dyDescent="0.25">
      <c r="A123" t="s">
        <v>260</v>
      </c>
      <c r="B123" s="66">
        <v>-4879.1679582270153</v>
      </c>
      <c r="C123" s="69">
        <v>-22879.167958227015</v>
      </c>
      <c r="D123" s="69">
        <v>1120.8320417729847</v>
      </c>
      <c r="F123" t="str">
        <f t="shared" si="3"/>
        <v/>
      </c>
      <c r="G123" t="str">
        <f t="shared" si="4"/>
        <v/>
      </c>
      <c r="H123" t="str">
        <f t="shared" si="5"/>
        <v/>
      </c>
    </row>
    <row r="124" spans="1:8" x14ac:dyDescent="0.25">
      <c r="A124" t="s">
        <v>261</v>
      </c>
      <c r="B124" s="66">
        <v>-17969.464126733954</v>
      </c>
      <c r="C124" s="69">
        <v>-35969.464126733954</v>
      </c>
      <c r="D124" s="69">
        <v>-11969.464126733952</v>
      </c>
      <c r="F124" t="str">
        <f t="shared" si="3"/>
        <v/>
      </c>
      <c r="G124" t="str">
        <f t="shared" si="4"/>
        <v/>
      </c>
      <c r="H124" t="str">
        <f t="shared" si="5"/>
        <v/>
      </c>
    </row>
    <row r="125" spans="1:8" x14ac:dyDescent="0.25">
      <c r="A125" t="s">
        <v>263</v>
      </c>
      <c r="B125" s="66">
        <v>-13126.224793633755</v>
      </c>
      <c r="C125" s="69">
        <v>-31126.224793633755</v>
      </c>
      <c r="D125" s="69">
        <v>-7126.2247936337535</v>
      </c>
      <c r="F125" t="str">
        <f t="shared" si="3"/>
        <v/>
      </c>
      <c r="G125" t="str">
        <f t="shared" si="4"/>
        <v/>
      </c>
      <c r="H125" t="str">
        <f t="shared" si="5"/>
        <v/>
      </c>
    </row>
    <row r="126" spans="1:8" x14ac:dyDescent="0.25">
      <c r="A126" t="s">
        <v>265</v>
      </c>
      <c r="B126" s="66">
        <v>-15526.392916666664</v>
      </c>
      <c r="C126" s="69">
        <v>-33526.392916666664</v>
      </c>
      <c r="D126" s="69">
        <v>-9526.392916666664</v>
      </c>
      <c r="F126" t="str">
        <f t="shared" si="3"/>
        <v/>
      </c>
      <c r="G126" t="str">
        <f t="shared" si="4"/>
        <v/>
      </c>
      <c r="H126" t="str">
        <f t="shared" si="5"/>
        <v/>
      </c>
    </row>
    <row r="127" spans="1:8" x14ac:dyDescent="0.25">
      <c r="A127" t="s">
        <v>266</v>
      </c>
      <c r="B127" s="66">
        <v>-7572.5842828341265</v>
      </c>
      <c r="C127" s="69">
        <v>-25572.584282834126</v>
      </c>
      <c r="D127" s="69">
        <v>-1572.5842828341265</v>
      </c>
      <c r="F127" t="str">
        <f t="shared" si="3"/>
        <v/>
      </c>
      <c r="G127" t="str">
        <f t="shared" si="4"/>
        <v/>
      </c>
      <c r="H127" t="str">
        <f t="shared" si="5"/>
        <v/>
      </c>
    </row>
    <row r="128" spans="1:8" x14ac:dyDescent="0.25">
      <c r="A128" t="s">
        <v>267</v>
      </c>
      <c r="B128" s="66">
        <v>-7772.6714166666607</v>
      </c>
      <c r="C128" s="69">
        <v>-25772.671416666661</v>
      </c>
      <c r="D128" s="69">
        <v>-1772.6714166666607</v>
      </c>
      <c r="F128" t="str">
        <f t="shared" si="3"/>
        <v/>
      </c>
      <c r="G128" t="str">
        <f t="shared" si="4"/>
        <v/>
      </c>
      <c r="H128" t="str">
        <f t="shared" si="5"/>
        <v/>
      </c>
    </row>
    <row r="129" spans="1:8" x14ac:dyDescent="0.25">
      <c r="A129" t="s">
        <v>268</v>
      </c>
      <c r="B129" s="66">
        <v>-16083.431490612258</v>
      </c>
      <c r="C129" s="69">
        <v>-34083.43149061226</v>
      </c>
      <c r="D129" s="69">
        <v>-10083.431490612258</v>
      </c>
      <c r="F129" t="str">
        <f t="shared" si="3"/>
        <v/>
      </c>
      <c r="G129" t="str">
        <f t="shared" si="4"/>
        <v/>
      </c>
      <c r="H129" t="str">
        <f t="shared" si="5"/>
        <v/>
      </c>
    </row>
    <row r="130" spans="1:8" x14ac:dyDescent="0.25">
      <c r="A130" t="s">
        <v>270</v>
      </c>
      <c r="B130" s="66">
        <v>-13992.213753731359</v>
      </c>
      <c r="C130" s="69">
        <v>-31992.213753731361</v>
      </c>
      <c r="D130" s="69">
        <v>-7992.2137537313592</v>
      </c>
      <c r="F130" t="str">
        <f t="shared" ref="F130:F193" si="6">IF(B130&gt;6000,1,"")</f>
        <v/>
      </c>
      <c r="G130" t="str">
        <f t="shared" ref="G130:G193" si="7">IF(C130&gt;0,1,"")</f>
        <v/>
      </c>
      <c r="H130" t="str">
        <f t="shared" ref="H130:H193" si="8">IF(C130+D130&gt;0,1,"")</f>
        <v/>
      </c>
    </row>
    <row r="131" spans="1:8" x14ac:dyDescent="0.25">
      <c r="A131" t="s">
        <v>271</v>
      </c>
      <c r="B131" s="66">
        <v>-3437.1541298061129</v>
      </c>
      <c r="C131" s="69">
        <v>-21437.154129806113</v>
      </c>
      <c r="D131" s="69">
        <v>2562.8458701938871</v>
      </c>
      <c r="F131" t="str">
        <f t="shared" si="6"/>
        <v/>
      </c>
      <c r="G131" t="str">
        <f t="shared" si="7"/>
        <v/>
      </c>
      <c r="H131" t="str">
        <f t="shared" si="8"/>
        <v/>
      </c>
    </row>
    <row r="132" spans="1:8" x14ac:dyDescent="0.25">
      <c r="A132" t="s">
        <v>272</v>
      </c>
      <c r="B132" s="66">
        <v>-6735.3557675011034</v>
      </c>
      <c r="C132" s="69">
        <v>-24735.355767501103</v>
      </c>
      <c r="D132" s="69">
        <v>-735.3557675011034</v>
      </c>
      <c r="F132" t="str">
        <f t="shared" si="6"/>
        <v/>
      </c>
      <c r="G132" t="str">
        <f t="shared" si="7"/>
        <v/>
      </c>
      <c r="H132" t="str">
        <f t="shared" si="8"/>
        <v/>
      </c>
    </row>
    <row r="133" spans="1:8" x14ac:dyDescent="0.25">
      <c r="A133" t="s">
        <v>273</v>
      </c>
      <c r="B133" s="66">
        <v>-11503.167924263373</v>
      </c>
      <c r="C133" s="69">
        <v>-29503.167924263373</v>
      </c>
      <c r="D133" s="69">
        <v>-5503.1679242633745</v>
      </c>
      <c r="F133" t="str">
        <f t="shared" si="6"/>
        <v/>
      </c>
      <c r="G133" t="str">
        <f t="shared" si="7"/>
        <v/>
      </c>
      <c r="H133" t="str">
        <f t="shared" si="8"/>
        <v/>
      </c>
    </row>
    <row r="134" spans="1:8" x14ac:dyDescent="0.25">
      <c r="A134" t="s">
        <v>275</v>
      </c>
      <c r="B134" s="66">
        <v>-11868.472189338549</v>
      </c>
      <c r="C134" s="69">
        <v>-29868.47218933855</v>
      </c>
      <c r="D134" s="69">
        <v>-5868.4721893385486</v>
      </c>
      <c r="F134" t="str">
        <f t="shared" si="6"/>
        <v/>
      </c>
      <c r="G134" t="str">
        <f t="shared" si="7"/>
        <v/>
      </c>
      <c r="H134" t="str">
        <f t="shared" si="8"/>
        <v/>
      </c>
    </row>
    <row r="135" spans="1:8" x14ac:dyDescent="0.25">
      <c r="A135" t="s">
        <v>276</v>
      </c>
      <c r="B135" s="66">
        <v>-39.486306030659762</v>
      </c>
      <c r="C135" s="69">
        <v>-18039.48630603066</v>
      </c>
      <c r="D135" s="69">
        <v>5960.5136939693402</v>
      </c>
      <c r="F135" t="str">
        <f t="shared" si="6"/>
        <v/>
      </c>
      <c r="G135" t="str">
        <f t="shared" si="7"/>
        <v/>
      </c>
      <c r="H135" t="str">
        <f t="shared" si="8"/>
        <v/>
      </c>
    </row>
    <row r="136" spans="1:8" x14ac:dyDescent="0.25">
      <c r="A136" t="s">
        <v>277</v>
      </c>
      <c r="B136" s="66">
        <v>-4228.9509097233786</v>
      </c>
      <c r="C136" s="69">
        <v>-22228.950909723379</v>
      </c>
      <c r="D136" s="69">
        <v>1771.0490902766214</v>
      </c>
      <c r="F136" t="str">
        <f t="shared" si="6"/>
        <v/>
      </c>
      <c r="G136" t="str">
        <f t="shared" si="7"/>
        <v/>
      </c>
      <c r="H136" t="str">
        <f t="shared" si="8"/>
        <v/>
      </c>
    </row>
    <row r="137" spans="1:8" x14ac:dyDescent="0.25">
      <c r="A137" t="s">
        <v>278</v>
      </c>
      <c r="B137" s="66">
        <v>202.04728547632112</v>
      </c>
      <c r="C137" s="69">
        <v>-17797.952714523679</v>
      </c>
      <c r="D137" s="69">
        <v>6202.0472854763211</v>
      </c>
      <c r="F137" t="str">
        <f t="shared" si="6"/>
        <v/>
      </c>
      <c r="G137" t="str">
        <f t="shared" si="7"/>
        <v/>
      </c>
      <c r="H137" t="str">
        <f t="shared" si="8"/>
        <v/>
      </c>
    </row>
    <row r="138" spans="1:8" x14ac:dyDescent="0.25">
      <c r="A138" t="s">
        <v>279</v>
      </c>
      <c r="B138" s="66">
        <v>-16213.74557084851</v>
      </c>
      <c r="C138" s="69">
        <v>-34213.745570848507</v>
      </c>
      <c r="D138" s="69">
        <v>-10213.74557084851</v>
      </c>
      <c r="F138" t="str">
        <f t="shared" si="6"/>
        <v/>
      </c>
      <c r="G138" t="str">
        <f t="shared" si="7"/>
        <v/>
      </c>
      <c r="H138" t="str">
        <f t="shared" si="8"/>
        <v/>
      </c>
    </row>
    <row r="139" spans="1:8" x14ac:dyDescent="0.25">
      <c r="A139" t="s">
        <v>281</v>
      </c>
      <c r="B139" s="66">
        <v>-18802.592766666665</v>
      </c>
      <c r="C139" s="69">
        <v>-36802.592766666668</v>
      </c>
      <c r="D139" s="69">
        <v>-12802.592766666665</v>
      </c>
      <c r="F139" t="str">
        <f t="shared" si="6"/>
        <v/>
      </c>
      <c r="G139" t="str">
        <f t="shared" si="7"/>
        <v/>
      </c>
      <c r="H139" t="str">
        <f t="shared" si="8"/>
        <v/>
      </c>
    </row>
    <row r="140" spans="1:8" x14ac:dyDescent="0.25">
      <c r="A140" t="s">
        <v>282</v>
      </c>
      <c r="B140" s="66">
        <v>-13611.95168285671</v>
      </c>
      <c r="C140" s="69">
        <v>-31611.95168285671</v>
      </c>
      <c r="D140" s="69">
        <v>-7611.9516828567102</v>
      </c>
      <c r="F140" t="str">
        <f t="shared" si="6"/>
        <v/>
      </c>
      <c r="G140" t="str">
        <f t="shared" si="7"/>
        <v/>
      </c>
      <c r="H140" t="str">
        <f t="shared" si="8"/>
        <v/>
      </c>
    </row>
    <row r="141" spans="1:8" x14ac:dyDescent="0.25">
      <c r="A141" t="s">
        <v>283</v>
      </c>
      <c r="B141" s="66">
        <v>-6691.1308166666568</v>
      </c>
      <c r="C141" s="69">
        <v>-24691.130816666657</v>
      </c>
      <c r="D141" s="69">
        <v>-691.13081666665676</v>
      </c>
      <c r="F141" t="str">
        <f t="shared" si="6"/>
        <v/>
      </c>
      <c r="G141" t="str">
        <f t="shared" si="7"/>
        <v/>
      </c>
      <c r="H141" t="str">
        <f t="shared" si="8"/>
        <v/>
      </c>
    </row>
    <row r="142" spans="1:8" x14ac:dyDescent="0.25">
      <c r="A142" t="s">
        <v>284</v>
      </c>
      <c r="B142" s="66">
        <v>-14034.096626046277</v>
      </c>
      <c r="C142" s="69">
        <v>-32034.096626046281</v>
      </c>
      <c r="D142" s="69">
        <v>-8034.0966260462774</v>
      </c>
      <c r="F142" t="str">
        <f t="shared" si="6"/>
        <v/>
      </c>
      <c r="G142" t="str">
        <f t="shared" si="7"/>
        <v/>
      </c>
      <c r="H142" t="str">
        <f t="shared" si="8"/>
        <v/>
      </c>
    </row>
    <row r="143" spans="1:8" x14ac:dyDescent="0.25">
      <c r="A143" t="s">
        <v>286</v>
      </c>
      <c r="B143" s="66">
        <v>-5650.2356523770686</v>
      </c>
      <c r="C143" s="69">
        <v>-23650.235652377069</v>
      </c>
      <c r="D143" s="69">
        <v>349.76434762293138</v>
      </c>
      <c r="F143" t="str">
        <f t="shared" si="6"/>
        <v/>
      </c>
      <c r="G143" t="str">
        <f t="shared" si="7"/>
        <v/>
      </c>
      <c r="H143" t="str">
        <f t="shared" si="8"/>
        <v/>
      </c>
    </row>
    <row r="144" spans="1:8" x14ac:dyDescent="0.25">
      <c r="A144" t="s">
        <v>287</v>
      </c>
      <c r="B144" s="66">
        <v>-8063.8808140270012</v>
      </c>
      <c r="C144" s="69">
        <v>-26063.880814027001</v>
      </c>
      <c r="D144" s="69">
        <v>-2063.8808140270012</v>
      </c>
      <c r="F144" t="str">
        <f t="shared" si="6"/>
        <v/>
      </c>
      <c r="G144" t="str">
        <f t="shared" si="7"/>
        <v/>
      </c>
      <c r="H144" t="str">
        <f t="shared" si="8"/>
        <v/>
      </c>
    </row>
    <row r="145" spans="1:8" x14ac:dyDescent="0.25">
      <c r="A145" t="s">
        <v>288</v>
      </c>
      <c r="B145" s="66">
        <v>-9382.5557676120352</v>
      </c>
      <c r="C145" s="69">
        <v>-27382.555767612037</v>
      </c>
      <c r="D145" s="69">
        <v>-3382.555767612037</v>
      </c>
      <c r="F145" t="str">
        <f t="shared" si="6"/>
        <v/>
      </c>
      <c r="G145" t="str">
        <f t="shared" si="7"/>
        <v/>
      </c>
      <c r="H145" t="str">
        <f t="shared" si="8"/>
        <v/>
      </c>
    </row>
    <row r="146" spans="1:8" x14ac:dyDescent="0.25">
      <c r="A146" t="s">
        <v>289</v>
      </c>
      <c r="B146" s="66">
        <v>-17001.382239280443</v>
      </c>
      <c r="C146" s="69">
        <v>-35001.382239280443</v>
      </c>
      <c r="D146" s="69">
        <v>-11001.382239280445</v>
      </c>
      <c r="F146" t="str">
        <f t="shared" si="6"/>
        <v/>
      </c>
      <c r="G146" t="str">
        <f t="shared" si="7"/>
        <v/>
      </c>
      <c r="H146" t="str">
        <f t="shared" si="8"/>
        <v/>
      </c>
    </row>
    <row r="147" spans="1:8" x14ac:dyDescent="0.25">
      <c r="A147" t="s">
        <v>291</v>
      </c>
      <c r="B147" s="66">
        <v>1742.7206073304915</v>
      </c>
      <c r="C147" s="69">
        <v>-16257.279392669509</v>
      </c>
      <c r="D147" s="69">
        <v>7742.7206073304915</v>
      </c>
      <c r="F147" t="str">
        <f t="shared" si="6"/>
        <v/>
      </c>
      <c r="G147" t="str">
        <f t="shared" si="7"/>
        <v/>
      </c>
      <c r="H147" t="str">
        <f t="shared" si="8"/>
        <v/>
      </c>
    </row>
    <row r="148" spans="1:8" x14ac:dyDescent="0.25">
      <c r="A148" t="s">
        <v>292</v>
      </c>
      <c r="B148" s="66">
        <v>-7699.6114997709301</v>
      </c>
      <c r="C148" s="69">
        <v>-25699.61149977093</v>
      </c>
      <c r="D148" s="69">
        <v>-1699.6114997709301</v>
      </c>
      <c r="F148" t="str">
        <f t="shared" si="6"/>
        <v/>
      </c>
      <c r="G148" t="str">
        <f t="shared" si="7"/>
        <v/>
      </c>
      <c r="H148" t="str">
        <f t="shared" si="8"/>
        <v/>
      </c>
    </row>
    <row r="149" spans="1:8" x14ac:dyDescent="0.25">
      <c r="A149" t="s">
        <v>293</v>
      </c>
      <c r="B149" s="66">
        <v>-6197.3852229160184</v>
      </c>
      <c r="C149" s="69">
        <v>-24197.385222916018</v>
      </c>
      <c r="D149" s="69">
        <v>-197.38522291601839</v>
      </c>
      <c r="F149" t="str">
        <f t="shared" si="6"/>
        <v/>
      </c>
      <c r="G149" t="str">
        <f t="shared" si="7"/>
        <v/>
      </c>
      <c r="H149" t="str">
        <f t="shared" si="8"/>
        <v/>
      </c>
    </row>
    <row r="150" spans="1:8" x14ac:dyDescent="0.25">
      <c r="A150" t="s">
        <v>294</v>
      </c>
      <c r="B150" s="66">
        <v>-5173.9085118726362</v>
      </c>
      <c r="C150" s="69">
        <v>-23173.90851187264</v>
      </c>
      <c r="D150" s="69">
        <v>826.09148812736385</v>
      </c>
      <c r="F150" t="str">
        <f t="shared" si="6"/>
        <v/>
      </c>
      <c r="G150" t="str">
        <f t="shared" si="7"/>
        <v/>
      </c>
      <c r="H150" t="str">
        <f t="shared" si="8"/>
        <v/>
      </c>
    </row>
    <row r="151" spans="1:8" x14ac:dyDescent="0.25">
      <c r="A151" t="s">
        <v>295</v>
      </c>
      <c r="B151" s="66">
        <v>-11979.052616666666</v>
      </c>
      <c r="C151" s="69">
        <v>-29979.052616666668</v>
      </c>
      <c r="D151" s="69">
        <v>-5979.0526166666659</v>
      </c>
      <c r="F151" t="str">
        <f t="shared" si="6"/>
        <v/>
      </c>
      <c r="G151" t="str">
        <f t="shared" si="7"/>
        <v/>
      </c>
      <c r="H151" t="str">
        <f t="shared" si="8"/>
        <v/>
      </c>
    </row>
    <row r="152" spans="1:8" x14ac:dyDescent="0.25">
      <c r="A152" t="s">
        <v>297</v>
      </c>
      <c r="B152" s="66">
        <v>-595.83006666666188</v>
      </c>
      <c r="C152" s="69">
        <v>-18595.830066666662</v>
      </c>
      <c r="D152" s="69">
        <v>5404.1699333333381</v>
      </c>
      <c r="F152" t="str">
        <f t="shared" si="6"/>
        <v/>
      </c>
      <c r="G152" t="str">
        <f t="shared" si="7"/>
        <v/>
      </c>
      <c r="H152" t="str">
        <f t="shared" si="8"/>
        <v/>
      </c>
    </row>
    <row r="153" spans="1:8" x14ac:dyDescent="0.25">
      <c r="A153" t="s">
        <v>298</v>
      </c>
      <c r="B153" s="66">
        <v>-12779.772802496447</v>
      </c>
      <c r="C153" s="69">
        <v>-30779.772802496445</v>
      </c>
      <c r="D153" s="69">
        <v>-6779.7728024964472</v>
      </c>
      <c r="F153" t="str">
        <f t="shared" si="6"/>
        <v/>
      </c>
      <c r="G153" t="str">
        <f t="shared" si="7"/>
        <v/>
      </c>
      <c r="H153" t="str">
        <f t="shared" si="8"/>
        <v/>
      </c>
    </row>
    <row r="154" spans="1:8" x14ac:dyDescent="0.25">
      <c r="A154" t="s">
        <v>299</v>
      </c>
      <c r="B154" s="66">
        <v>-4127.5179466666632</v>
      </c>
      <c r="C154" s="69">
        <v>-22127.517946666663</v>
      </c>
      <c r="D154" s="69">
        <v>1872.4820533333368</v>
      </c>
      <c r="F154" t="str">
        <f t="shared" si="6"/>
        <v/>
      </c>
      <c r="G154" t="str">
        <f t="shared" si="7"/>
        <v/>
      </c>
      <c r="H154" t="str">
        <f t="shared" si="8"/>
        <v/>
      </c>
    </row>
    <row r="155" spans="1:8" x14ac:dyDescent="0.25">
      <c r="A155" t="s">
        <v>300</v>
      </c>
      <c r="B155" s="66">
        <v>-13404.489911510935</v>
      </c>
      <c r="C155" s="69">
        <v>-31404.489911510937</v>
      </c>
      <c r="D155" s="69">
        <v>-7404.4899115109347</v>
      </c>
      <c r="F155" t="str">
        <f t="shared" si="6"/>
        <v/>
      </c>
      <c r="G155" t="str">
        <f t="shared" si="7"/>
        <v/>
      </c>
      <c r="H155" t="str">
        <f t="shared" si="8"/>
        <v/>
      </c>
    </row>
    <row r="156" spans="1:8" x14ac:dyDescent="0.25">
      <c r="A156" t="s">
        <v>302</v>
      </c>
      <c r="B156" s="66">
        <v>-7852.0909393035945</v>
      </c>
      <c r="C156" s="69">
        <v>-25852.090939303594</v>
      </c>
      <c r="D156" s="69">
        <v>-1852.0909393035945</v>
      </c>
      <c r="F156" t="str">
        <f t="shared" si="6"/>
        <v/>
      </c>
      <c r="G156" t="str">
        <f t="shared" si="7"/>
        <v/>
      </c>
      <c r="H156" t="str">
        <f t="shared" si="8"/>
        <v/>
      </c>
    </row>
    <row r="157" spans="1:8" x14ac:dyDescent="0.25">
      <c r="A157" t="s">
        <v>303</v>
      </c>
      <c r="B157" s="66">
        <v>-6463.1634201619745</v>
      </c>
      <c r="C157" s="69">
        <v>-24463.163420161974</v>
      </c>
      <c r="D157" s="69">
        <v>-463.1634201619745</v>
      </c>
      <c r="F157" t="str">
        <f t="shared" si="6"/>
        <v/>
      </c>
      <c r="G157" t="str">
        <f t="shared" si="7"/>
        <v/>
      </c>
      <c r="H157" t="str">
        <f t="shared" si="8"/>
        <v/>
      </c>
    </row>
    <row r="158" spans="1:8" x14ac:dyDescent="0.25">
      <c r="A158" t="s">
        <v>304</v>
      </c>
      <c r="B158" s="66">
        <v>-10516.281342446095</v>
      </c>
      <c r="C158" s="69">
        <v>-28516.281342446095</v>
      </c>
      <c r="D158" s="69">
        <v>-4516.2813424460928</v>
      </c>
      <c r="F158" t="str">
        <f t="shared" si="6"/>
        <v/>
      </c>
      <c r="G158" t="str">
        <f t="shared" si="7"/>
        <v/>
      </c>
      <c r="H158" t="str">
        <f t="shared" si="8"/>
        <v/>
      </c>
    </row>
    <row r="159" spans="1:8" x14ac:dyDescent="0.25">
      <c r="A159" t="s">
        <v>305</v>
      </c>
      <c r="B159" s="66">
        <v>-8880.7493127214839</v>
      </c>
      <c r="C159" s="69">
        <v>-26880.749312721484</v>
      </c>
      <c r="D159" s="69">
        <v>-2880.7493127214839</v>
      </c>
      <c r="F159" t="str">
        <f t="shared" si="6"/>
        <v/>
      </c>
      <c r="G159" t="str">
        <f t="shared" si="7"/>
        <v/>
      </c>
      <c r="H159" t="str">
        <f t="shared" si="8"/>
        <v/>
      </c>
    </row>
    <row r="160" spans="1:8" x14ac:dyDescent="0.25">
      <c r="A160" t="s">
        <v>306</v>
      </c>
      <c r="B160" s="66">
        <v>-14871.475820417805</v>
      </c>
      <c r="C160" s="69">
        <v>-32871.475820417807</v>
      </c>
      <c r="D160" s="69">
        <v>-8871.475820417807</v>
      </c>
      <c r="F160" t="str">
        <f t="shared" si="6"/>
        <v/>
      </c>
      <c r="G160" t="str">
        <f t="shared" si="7"/>
        <v/>
      </c>
      <c r="H160" t="str">
        <f t="shared" si="8"/>
        <v/>
      </c>
    </row>
    <row r="161" spans="1:8" x14ac:dyDescent="0.25">
      <c r="A161" t="s">
        <v>308</v>
      </c>
      <c r="B161" s="66">
        <v>-15518.383009885903</v>
      </c>
      <c r="C161" s="69">
        <v>-33518.383009885903</v>
      </c>
      <c r="D161" s="69">
        <v>-9518.3830098859034</v>
      </c>
      <c r="F161" t="str">
        <f t="shared" si="6"/>
        <v/>
      </c>
      <c r="G161" t="str">
        <f t="shared" si="7"/>
        <v/>
      </c>
      <c r="H161" t="str">
        <f t="shared" si="8"/>
        <v/>
      </c>
    </row>
    <row r="162" spans="1:8" x14ac:dyDescent="0.25">
      <c r="A162" t="s">
        <v>309</v>
      </c>
      <c r="B162" s="66">
        <v>681.6100833333403</v>
      </c>
      <c r="C162" s="69">
        <v>-17318.38991666666</v>
      </c>
      <c r="D162" s="69">
        <v>6681.6100833333403</v>
      </c>
      <c r="F162" t="str">
        <f t="shared" si="6"/>
        <v/>
      </c>
      <c r="G162" t="str">
        <f t="shared" si="7"/>
        <v/>
      </c>
      <c r="H162" t="str">
        <f t="shared" si="8"/>
        <v/>
      </c>
    </row>
    <row r="163" spans="1:8" x14ac:dyDescent="0.25">
      <c r="A163" t="s">
        <v>310</v>
      </c>
      <c r="B163" s="66">
        <v>-10154.474262976313</v>
      </c>
      <c r="C163" s="69">
        <v>-28154.47426297631</v>
      </c>
      <c r="D163" s="69">
        <v>-4154.4742629763132</v>
      </c>
      <c r="F163" t="str">
        <f t="shared" si="6"/>
        <v/>
      </c>
      <c r="G163" t="str">
        <f t="shared" si="7"/>
        <v/>
      </c>
      <c r="H163" t="str">
        <f t="shared" si="8"/>
        <v/>
      </c>
    </row>
    <row r="164" spans="1:8" x14ac:dyDescent="0.25">
      <c r="A164" t="s">
        <v>311</v>
      </c>
      <c r="B164" s="66">
        <v>-10691.378363387841</v>
      </c>
      <c r="C164" s="69">
        <v>-28691.378363387841</v>
      </c>
      <c r="D164" s="69">
        <v>-4691.3783633878393</v>
      </c>
      <c r="F164" t="str">
        <f t="shared" si="6"/>
        <v/>
      </c>
      <c r="G164" t="str">
        <f t="shared" si="7"/>
        <v/>
      </c>
      <c r="H164" t="str">
        <f t="shared" si="8"/>
        <v/>
      </c>
    </row>
    <row r="165" spans="1:8" x14ac:dyDescent="0.25">
      <c r="A165" t="s">
        <v>313</v>
      </c>
      <c r="B165" s="66">
        <v>-12913.632387086542</v>
      </c>
      <c r="C165" s="69">
        <v>-30913.632387086538</v>
      </c>
      <c r="D165" s="69">
        <v>-6913.6323870865417</v>
      </c>
      <c r="F165" t="str">
        <f t="shared" si="6"/>
        <v/>
      </c>
      <c r="G165" t="str">
        <f t="shared" si="7"/>
        <v/>
      </c>
      <c r="H165" t="str">
        <f t="shared" si="8"/>
        <v/>
      </c>
    </row>
    <row r="166" spans="1:8" x14ac:dyDescent="0.25">
      <c r="A166" t="s">
        <v>314</v>
      </c>
      <c r="B166" s="66">
        <v>3475.5429794378324</v>
      </c>
      <c r="C166" s="69">
        <v>-14524.457020562171</v>
      </c>
      <c r="D166" s="69">
        <v>9475.5429794378324</v>
      </c>
      <c r="F166" t="str">
        <f t="shared" si="6"/>
        <v/>
      </c>
      <c r="G166" t="str">
        <f t="shared" si="7"/>
        <v/>
      </c>
      <c r="H166" t="str">
        <f t="shared" si="8"/>
        <v/>
      </c>
    </row>
    <row r="167" spans="1:8" x14ac:dyDescent="0.25">
      <c r="A167" t="s">
        <v>315</v>
      </c>
      <c r="B167" s="66">
        <v>8233.2376240838457</v>
      </c>
      <c r="C167" s="69">
        <v>-9766.7623759161506</v>
      </c>
      <c r="D167" s="69">
        <v>14233.237624083846</v>
      </c>
      <c r="F167">
        <f t="shared" si="6"/>
        <v>1</v>
      </c>
      <c r="G167" t="str">
        <f t="shared" si="7"/>
        <v/>
      </c>
      <c r="H167">
        <f t="shared" si="8"/>
        <v>1</v>
      </c>
    </row>
    <row r="168" spans="1:8" x14ac:dyDescent="0.25">
      <c r="A168" t="s">
        <v>316</v>
      </c>
      <c r="B168" s="66">
        <v>-18052.992870159913</v>
      </c>
      <c r="C168" s="69">
        <v>-36052.992870159913</v>
      </c>
      <c r="D168" s="69">
        <v>-12052.992870159913</v>
      </c>
      <c r="F168" t="str">
        <f t="shared" si="6"/>
        <v/>
      </c>
      <c r="G168" t="str">
        <f t="shared" si="7"/>
        <v/>
      </c>
      <c r="H168" t="str">
        <f t="shared" si="8"/>
        <v/>
      </c>
    </row>
    <row r="169" spans="1:8" x14ac:dyDescent="0.25">
      <c r="A169" t="s">
        <v>318</v>
      </c>
      <c r="B169" s="66">
        <v>-25450.643527676151</v>
      </c>
      <c r="C169" s="69">
        <v>-43450.643527676148</v>
      </c>
      <c r="D169" s="69">
        <v>-19450.643527676151</v>
      </c>
      <c r="F169" t="str">
        <f t="shared" si="6"/>
        <v/>
      </c>
      <c r="G169" t="str">
        <f t="shared" si="7"/>
        <v/>
      </c>
      <c r="H169" t="str">
        <f t="shared" si="8"/>
        <v/>
      </c>
    </row>
    <row r="170" spans="1:8" x14ac:dyDescent="0.25">
      <c r="A170" t="s">
        <v>319</v>
      </c>
      <c r="B170" s="66">
        <v>-5873.0442585452911</v>
      </c>
      <c r="C170" s="69">
        <v>-23873.044258545291</v>
      </c>
      <c r="D170" s="69">
        <v>126.95574145470709</v>
      </c>
      <c r="F170" t="str">
        <f t="shared" si="6"/>
        <v/>
      </c>
      <c r="G170" t="str">
        <f t="shared" si="7"/>
        <v/>
      </c>
      <c r="H170" t="str">
        <f t="shared" si="8"/>
        <v/>
      </c>
    </row>
    <row r="171" spans="1:8" x14ac:dyDescent="0.25">
      <c r="A171" t="s">
        <v>320</v>
      </c>
      <c r="B171" s="66">
        <v>4607.5001897077091</v>
      </c>
      <c r="C171" s="69">
        <v>-13392.499810292291</v>
      </c>
      <c r="D171" s="69">
        <v>10607.500189707709</v>
      </c>
      <c r="F171" t="str">
        <f t="shared" si="6"/>
        <v/>
      </c>
      <c r="G171" t="str">
        <f t="shared" si="7"/>
        <v/>
      </c>
      <c r="H171" t="str">
        <f t="shared" si="8"/>
        <v/>
      </c>
    </row>
    <row r="172" spans="1:8" x14ac:dyDescent="0.25">
      <c r="A172" t="s">
        <v>321</v>
      </c>
      <c r="B172" s="66">
        <v>-14539.802066489727</v>
      </c>
      <c r="C172" s="69">
        <v>-32539.802066489727</v>
      </c>
      <c r="D172" s="69">
        <v>-8539.8020664897249</v>
      </c>
      <c r="F172" t="str">
        <f t="shared" si="6"/>
        <v/>
      </c>
      <c r="G172" t="str">
        <f t="shared" si="7"/>
        <v/>
      </c>
      <c r="H172" t="str">
        <f t="shared" si="8"/>
        <v/>
      </c>
    </row>
    <row r="173" spans="1:8" x14ac:dyDescent="0.25">
      <c r="A173" t="s">
        <v>322</v>
      </c>
      <c r="B173" s="66">
        <v>-7302.974098263745</v>
      </c>
      <c r="C173" s="69">
        <v>-25302.974098263745</v>
      </c>
      <c r="D173" s="69">
        <v>-1302.974098263745</v>
      </c>
      <c r="F173" t="str">
        <f t="shared" si="6"/>
        <v/>
      </c>
      <c r="G173" t="str">
        <f t="shared" si="7"/>
        <v/>
      </c>
      <c r="H173" t="str">
        <f t="shared" si="8"/>
        <v/>
      </c>
    </row>
    <row r="174" spans="1:8" x14ac:dyDescent="0.25">
      <c r="A174" t="s">
        <v>324</v>
      </c>
      <c r="B174" s="66">
        <v>1688.6786527139375</v>
      </c>
      <c r="C174" s="69">
        <v>-16311.321347286059</v>
      </c>
      <c r="D174" s="69">
        <v>7688.6786527139375</v>
      </c>
      <c r="F174" t="str">
        <f t="shared" si="6"/>
        <v/>
      </c>
      <c r="G174" t="str">
        <f t="shared" si="7"/>
        <v/>
      </c>
      <c r="H174" t="str">
        <f t="shared" si="8"/>
        <v/>
      </c>
    </row>
    <row r="175" spans="1:8" x14ac:dyDescent="0.25">
      <c r="A175" t="s">
        <v>325</v>
      </c>
      <c r="B175" s="66">
        <v>3612.7944155716432</v>
      </c>
      <c r="C175" s="69">
        <v>-14387.205584428353</v>
      </c>
      <c r="D175" s="69">
        <v>9612.7944155716432</v>
      </c>
      <c r="F175" t="str">
        <f t="shared" si="6"/>
        <v/>
      </c>
      <c r="G175" t="str">
        <f t="shared" si="7"/>
        <v/>
      </c>
      <c r="H175" t="str">
        <f t="shared" si="8"/>
        <v/>
      </c>
    </row>
    <row r="176" spans="1:8" x14ac:dyDescent="0.25">
      <c r="A176" t="s">
        <v>326</v>
      </c>
      <c r="B176" s="66">
        <v>-10396.390187326284</v>
      </c>
      <c r="C176" s="69">
        <v>-28396.390187326284</v>
      </c>
      <c r="D176" s="69">
        <v>-4396.3901873262839</v>
      </c>
      <c r="F176" t="str">
        <f t="shared" si="6"/>
        <v/>
      </c>
      <c r="G176" t="str">
        <f t="shared" si="7"/>
        <v/>
      </c>
      <c r="H176" t="str">
        <f t="shared" si="8"/>
        <v/>
      </c>
    </row>
    <row r="177" spans="1:8" x14ac:dyDescent="0.25">
      <c r="A177" t="s">
        <v>327</v>
      </c>
      <c r="B177" s="66">
        <v>-21296.224616948562</v>
      </c>
      <c r="C177" s="69">
        <v>-39296.224616948559</v>
      </c>
      <c r="D177" s="69">
        <v>-15296.224616948562</v>
      </c>
      <c r="F177" t="str">
        <f t="shared" si="6"/>
        <v/>
      </c>
      <c r="G177" t="str">
        <f t="shared" si="7"/>
        <v/>
      </c>
      <c r="H177" t="str">
        <f t="shared" si="8"/>
        <v/>
      </c>
    </row>
    <row r="178" spans="1:8" x14ac:dyDescent="0.25">
      <c r="A178" t="s">
        <v>329</v>
      </c>
      <c r="B178" s="66">
        <v>-21781.91537079429</v>
      </c>
      <c r="C178" s="69">
        <v>-39781.91537079429</v>
      </c>
      <c r="D178" s="69">
        <v>-15781.91537079429</v>
      </c>
      <c r="F178" t="str">
        <f t="shared" si="6"/>
        <v/>
      </c>
      <c r="G178" t="str">
        <f t="shared" si="7"/>
        <v/>
      </c>
      <c r="H178" t="str">
        <f t="shared" si="8"/>
        <v/>
      </c>
    </row>
    <row r="179" spans="1:8" x14ac:dyDescent="0.25">
      <c r="A179" t="s">
        <v>330</v>
      </c>
      <c r="B179" s="66">
        <v>-7720.4267883989196</v>
      </c>
      <c r="C179" s="69">
        <v>-25720.426788398923</v>
      </c>
      <c r="D179" s="69">
        <v>-1720.4267883989196</v>
      </c>
      <c r="F179" t="str">
        <f t="shared" si="6"/>
        <v/>
      </c>
      <c r="G179" t="str">
        <f t="shared" si="7"/>
        <v/>
      </c>
      <c r="H179" t="str">
        <f t="shared" si="8"/>
        <v/>
      </c>
    </row>
    <row r="180" spans="1:8" x14ac:dyDescent="0.25">
      <c r="A180" t="s">
        <v>332</v>
      </c>
      <c r="B180" s="66">
        <v>-16975.106260047287</v>
      </c>
      <c r="C180" s="69">
        <v>-34975.106260047287</v>
      </c>
      <c r="D180" s="69">
        <v>-10975.106260047289</v>
      </c>
      <c r="F180" t="str">
        <f t="shared" si="6"/>
        <v/>
      </c>
      <c r="G180" t="str">
        <f t="shared" si="7"/>
        <v/>
      </c>
      <c r="H180" t="str">
        <f t="shared" si="8"/>
        <v/>
      </c>
    </row>
    <row r="181" spans="1:8" x14ac:dyDescent="0.25">
      <c r="A181" t="s">
        <v>333</v>
      </c>
      <c r="B181" s="66">
        <v>-20366.880313779562</v>
      </c>
      <c r="C181" s="69">
        <v>-38366.880313779562</v>
      </c>
      <c r="D181" s="69">
        <v>-14366.88031377956</v>
      </c>
      <c r="F181" t="str">
        <f t="shared" si="6"/>
        <v/>
      </c>
      <c r="G181" t="str">
        <f t="shared" si="7"/>
        <v/>
      </c>
      <c r="H181" t="str">
        <f t="shared" si="8"/>
        <v/>
      </c>
    </row>
    <row r="182" spans="1:8" x14ac:dyDescent="0.25">
      <c r="A182" t="s">
        <v>334</v>
      </c>
      <c r="B182" s="66">
        <v>-29088.464504153329</v>
      </c>
      <c r="C182" s="69">
        <v>-47088.464504153329</v>
      </c>
      <c r="D182" s="69">
        <v>-23088.464504153329</v>
      </c>
      <c r="F182" t="str">
        <f t="shared" si="6"/>
        <v/>
      </c>
      <c r="G182" t="str">
        <f t="shared" si="7"/>
        <v/>
      </c>
      <c r="H182" t="str">
        <f t="shared" si="8"/>
        <v/>
      </c>
    </row>
    <row r="183" spans="1:8" x14ac:dyDescent="0.25">
      <c r="A183" t="s">
        <v>335</v>
      </c>
      <c r="B183" s="66">
        <v>-1443.8895161507753</v>
      </c>
      <c r="C183" s="69">
        <v>-19443.889516150775</v>
      </c>
      <c r="D183" s="69">
        <v>4556.1104838492229</v>
      </c>
      <c r="F183" t="str">
        <f t="shared" si="6"/>
        <v/>
      </c>
      <c r="G183" t="str">
        <f t="shared" si="7"/>
        <v/>
      </c>
      <c r="H183" t="str">
        <f t="shared" si="8"/>
        <v/>
      </c>
    </row>
    <row r="184" spans="1:8" x14ac:dyDescent="0.25">
      <c r="A184" t="s">
        <v>336</v>
      </c>
      <c r="B184" s="66">
        <v>-15374.243352497022</v>
      </c>
      <c r="C184" s="69">
        <v>-33374.243352497018</v>
      </c>
      <c r="D184" s="69">
        <v>-9374.243352497022</v>
      </c>
      <c r="F184" t="str">
        <f t="shared" si="6"/>
        <v/>
      </c>
      <c r="G184" t="str">
        <f t="shared" si="7"/>
        <v/>
      </c>
      <c r="H184" t="str">
        <f t="shared" si="8"/>
        <v/>
      </c>
    </row>
    <row r="185" spans="1:8" x14ac:dyDescent="0.25">
      <c r="A185" t="s">
        <v>338</v>
      </c>
      <c r="B185" s="66">
        <v>-12580.900837498921</v>
      </c>
      <c r="C185" s="69">
        <v>-30580.900837498921</v>
      </c>
      <c r="D185" s="69">
        <v>-6580.9008374989207</v>
      </c>
      <c r="F185" t="str">
        <f t="shared" si="6"/>
        <v/>
      </c>
      <c r="G185" t="str">
        <f t="shared" si="7"/>
        <v/>
      </c>
      <c r="H185" t="str">
        <f t="shared" si="8"/>
        <v/>
      </c>
    </row>
    <row r="186" spans="1:8" x14ac:dyDescent="0.25">
      <c r="A186" t="s">
        <v>339</v>
      </c>
      <c r="B186" s="66">
        <v>-39463.748486303914</v>
      </c>
      <c r="C186" s="69">
        <v>-57463.748486303914</v>
      </c>
      <c r="D186" s="69">
        <v>-33463.748486303914</v>
      </c>
      <c r="F186" t="str">
        <f t="shared" si="6"/>
        <v/>
      </c>
      <c r="G186" t="str">
        <f t="shared" si="7"/>
        <v/>
      </c>
      <c r="H186" t="str">
        <f t="shared" si="8"/>
        <v/>
      </c>
    </row>
    <row r="187" spans="1:8" x14ac:dyDescent="0.25">
      <c r="A187" t="s">
        <v>341</v>
      </c>
      <c r="B187" s="66">
        <v>26926.837148417962</v>
      </c>
      <c r="C187" s="69">
        <v>8926.8371484179661</v>
      </c>
      <c r="D187" s="69">
        <v>32926.837148417966</v>
      </c>
      <c r="F187">
        <f t="shared" si="6"/>
        <v>1</v>
      </c>
      <c r="G187">
        <f t="shared" si="7"/>
        <v>1</v>
      </c>
      <c r="H187">
        <f t="shared" si="8"/>
        <v>1</v>
      </c>
    </row>
    <row r="188" spans="1:8" x14ac:dyDescent="0.25">
      <c r="A188" t="s">
        <v>342</v>
      </c>
      <c r="B188" s="66">
        <v>13578.055926122004</v>
      </c>
      <c r="C188" s="69">
        <v>-4421.9440738779958</v>
      </c>
      <c r="D188" s="69">
        <v>19578.055926122004</v>
      </c>
      <c r="F188">
        <f t="shared" si="6"/>
        <v>1</v>
      </c>
      <c r="G188" t="str">
        <f t="shared" si="7"/>
        <v/>
      </c>
      <c r="H188">
        <f t="shared" si="8"/>
        <v>1</v>
      </c>
    </row>
    <row r="189" spans="1:8" x14ac:dyDescent="0.25">
      <c r="A189" t="s">
        <v>343</v>
      </c>
      <c r="B189" s="66">
        <v>-18352.721180215449</v>
      </c>
      <c r="C189" s="69">
        <v>-36352.721180215449</v>
      </c>
      <c r="D189" s="69">
        <v>-12352.721180215447</v>
      </c>
      <c r="F189" t="str">
        <f t="shared" si="6"/>
        <v/>
      </c>
      <c r="G189" t="str">
        <f t="shared" si="7"/>
        <v/>
      </c>
      <c r="H189" t="str">
        <f t="shared" si="8"/>
        <v/>
      </c>
    </row>
    <row r="190" spans="1:8" x14ac:dyDescent="0.25">
      <c r="A190" t="s">
        <v>344</v>
      </c>
      <c r="B190" s="66">
        <v>-19781.157534538401</v>
      </c>
      <c r="C190" s="69">
        <v>-37781.157534538404</v>
      </c>
      <c r="D190" s="69">
        <v>-13781.157534538401</v>
      </c>
      <c r="F190" t="str">
        <f t="shared" si="6"/>
        <v/>
      </c>
      <c r="G190" t="str">
        <f t="shared" si="7"/>
        <v/>
      </c>
      <c r="H190" t="str">
        <f t="shared" si="8"/>
        <v/>
      </c>
    </row>
    <row r="191" spans="1:8" x14ac:dyDescent="0.25">
      <c r="A191" t="s">
        <v>346</v>
      </c>
      <c r="B191" s="66">
        <v>-15950.705336666664</v>
      </c>
      <c r="C191" s="69">
        <v>-33950.705336666666</v>
      </c>
      <c r="D191" s="69">
        <v>-9950.7053366666642</v>
      </c>
      <c r="F191" t="str">
        <f t="shared" si="6"/>
        <v/>
      </c>
      <c r="G191" t="str">
        <f t="shared" si="7"/>
        <v/>
      </c>
      <c r="H191" t="str">
        <f t="shared" si="8"/>
        <v/>
      </c>
    </row>
    <row r="192" spans="1:8" x14ac:dyDescent="0.25">
      <c r="A192" t="s">
        <v>348</v>
      </c>
      <c r="B192" s="66">
        <v>12470.73722087438</v>
      </c>
      <c r="C192" s="69">
        <v>-5529.2627791256236</v>
      </c>
      <c r="D192" s="69">
        <v>18470.73722087438</v>
      </c>
      <c r="F192">
        <f t="shared" si="6"/>
        <v>1</v>
      </c>
      <c r="G192" t="str">
        <f t="shared" si="7"/>
        <v/>
      </c>
      <c r="H192">
        <f t="shared" si="8"/>
        <v>1</v>
      </c>
    </row>
    <row r="193" spans="1:8" x14ac:dyDescent="0.25">
      <c r="A193" t="s">
        <v>349</v>
      </c>
      <c r="B193" s="66">
        <v>-1683.9989561215152</v>
      </c>
      <c r="C193" s="69">
        <v>-19683.998956121512</v>
      </c>
      <c r="D193" s="69">
        <v>4316.0010438784848</v>
      </c>
      <c r="F193" t="str">
        <f t="shared" si="6"/>
        <v/>
      </c>
      <c r="G193" t="str">
        <f t="shared" si="7"/>
        <v/>
      </c>
      <c r="H193" t="str">
        <f t="shared" si="8"/>
        <v/>
      </c>
    </row>
    <row r="194" spans="1:8" x14ac:dyDescent="0.25">
      <c r="A194" t="s">
        <v>350</v>
      </c>
      <c r="B194" s="66">
        <v>-8190.2081495877646</v>
      </c>
      <c r="C194" s="69">
        <v>-26190.208149587765</v>
      </c>
      <c r="D194" s="69">
        <v>-2190.2081495877628</v>
      </c>
      <c r="F194" t="str">
        <f t="shared" ref="F194:F245" si="9">IF(B194&gt;6000,1,"")</f>
        <v/>
      </c>
      <c r="G194" t="str">
        <f t="shared" ref="G194:G245" si="10">IF(C194&gt;0,1,"")</f>
        <v/>
      </c>
      <c r="H194" t="str">
        <f t="shared" ref="H194:H245" si="11">IF(C194+D194&gt;0,1,"")</f>
        <v/>
      </c>
    </row>
    <row r="195" spans="1:8" x14ac:dyDescent="0.25">
      <c r="A195" t="s">
        <v>351</v>
      </c>
      <c r="B195" s="66">
        <v>-25046.562125695371</v>
      </c>
      <c r="C195" s="69">
        <v>-43046.562125695375</v>
      </c>
      <c r="D195" s="69">
        <v>-19046.562125695371</v>
      </c>
      <c r="F195" t="str">
        <f t="shared" si="9"/>
        <v/>
      </c>
      <c r="G195" t="str">
        <f t="shared" si="10"/>
        <v/>
      </c>
      <c r="H195" t="str">
        <f t="shared" si="11"/>
        <v/>
      </c>
    </row>
    <row r="196" spans="1:8" x14ac:dyDescent="0.25">
      <c r="A196" t="s">
        <v>353</v>
      </c>
      <c r="B196" s="66">
        <v>7003.4398536084118</v>
      </c>
      <c r="C196" s="69">
        <v>-10996.560146391588</v>
      </c>
      <c r="D196" s="69">
        <v>13003.439853608412</v>
      </c>
      <c r="F196">
        <f t="shared" si="9"/>
        <v>1</v>
      </c>
      <c r="G196" t="str">
        <f t="shared" si="10"/>
        <v/>
      </c>
      <c r="H196">
        <f t="shared" si="11"/>
        <v>1</v>
      </c>
    </row>
    <row r="197" spans="1:8" x14ac:dyDescent="0.25">
      <c r="A197" t="s">
        <v>354</v>
      </c>
      <c r="B197" s="66">
        <v>-1245.9354638955556</v>
      </c>
      <c r="C197" s="69">
        <v>-19245.935463895556</v>
      </c>
      <c r="D197" s="69">
        <v>4754.0645361044462</v>
      </c>
      <c r="F197" t="str">
        <f t="shared" si="9"/>
        <v/>
      </c>
      <c r="G197" t="str">
        <f t="shared" si="10"/>
        <v/>
      </c>
      <c r="H197" t="str">
        <f t="shared" si="11"/>
        <v/>
      </c>
    </row>
    <row r="198" spans="1:8" x14ac:dyDescent="0.25">
      <c r="A198" t="s">
        <v>355</v>
      </c>
      <c r="B198" s="66">
        <v>-24206.23124428669</v>
      </c>
      <c r="C198" s="69">
        <v>-42206.231244286682</v>
      </c>
      <c r="D198" s="69">
        <v>-18206.23124428669</v>
      </c>
      <c r="F198" t="str">
        <f t="shared" si="9"/>
        <v/>
      </c>
      <c r="G198" t="str">
        <f t="shared" si="10"/>
        <v/>
      </c>
      <c r="H198" t="str">
        <f t="shared" si="11"/>
        <v/>
      </c>
    </row>
    <row r="199" spans="1:8" x14ac:dyDescent="0.25">
      <c r="A199" t="s">
        <v>356</v>
      </c>
      <c r="B199" s="66">
        <v>-39288.796188723456</v>
      </c>
      <c r="C199" s="69">
        <v>-57288.796188723456</v>
      </c>
      <c r="D199" s="69">
        <v>-33288.796188723456</v>
      </c>
      <c r="F199" t="str">
        <f t="shared" si="9"/>
        <v/>
      </c>
      <c r="G199" t="str">
        <f t="shared" si="10"/>
        <v/>
      </c>
      <c r="H199" t="str">
        <f t="shared" si="11"/>
        <v/>
      </c>
    </row>
    <row r="200" spans="1:8" x14ac:dyDescent="0.25">
      <c r="A200" t="s">
        <v>358</v>
      </c>
      <c r="B200" s="66">
        <v>-1042.4516040919989</v>
      </c>
      <c r="C200" s="69">
        <v>-19042.451604091995</v>
      </c>
      <c r="D200" s="69">
        <v>4957.5483959080011</v>
      </c>
      <c r="F200" t="str">
        <f t="shared" si="9"/>
        <v/>
      </c>
      <c r="G200" t="str">
        <f t="shared" si="10"/>
        <v/>
      </c>
      <c r="H200" t="str">
        <f t="shared" si="11"/>
        <v/>
      </c>
    </row>
    <row r="201" spans="1:8" x14ac:dyDescent="0.25">
      <c r="A201" t="s">
        <v>359</v>
      </c>
      <c r="B201" s="66">
        <v>-9131.3856074513897</v>
      </c>
      <c r="C201" s="69">
        <v>-27131.38560745139</v>
      </c>
      <c r="D201" s="69">
        <v>-3131.3856074513897</v>
      </c>
      <c r="F201" t="str">
        <f t="shared" si="9"/>
        <v/>
      </c>
      <c r="G201" t="str">
        <f t="shared" si="10"/>
        <v/>
      </c>
      <c r="H201" t="str">
        <f t="shared" si="11"/>
        <v/>
      </c>
    </row>
    <row r="202" spans="1:8" x14ac:dyDescent="0.25">
      <c r="A202" t="s">
        <v>360</v>
      </c>
      <c r="B202" s="66">
        <v>-8020.1204405568842</v>
      </c>
      <c r="C202" s="69">
        <v>-26020.120440556886</v>
      </c>
      <c r="D202" s="69">
        <v>-2020.1204405568842</v>
      </c>
      <c r="F202" t="str">
        <f t="shared" si="9"/>
        <v/>
      </c>
      <c r="G202" t="str">
        <f t="shared" si="10"/>
        <v/>
      </c>
      <c r="H202" t="str">
        <f t="shared" si="11"/>
        <v/>
      </c>
    </row>
    <row r="203" spans="1:8" x14ac:dyDescent="0.25">
      <c r="A203" t="s">
        <v>361</v>
      </c>
      <c r="B203" s="66">
        <v>-23832.750259229597</v>
      </c>
      <c r="C203" s="69">
        <v>-41832.750259229593</v>
      </c>
      <c r="D203" s="69">
        <v>-17832.750259229593</v>
      </c>
      <c r="F203" t="str">
        <f t="shared" si="9"/>
        <v/>
      </c>
      <c r="G203" t="str">
        <f t="shared" si="10"/>
        <v/>
      </c>
      <c r="H203" t="str">
        <f t="shared" si="11"/>
        <v/>
      </c>
    </row>
    <row r="204" spans="1:8" x14ac:dyDescent="0.25">
      <c r="A204" t="s">
        <v>362</v>
      </c>
      <c r="B204" s="66">
        <v>-2727.963233417373</v>
      </c>
      <c r="C204" s="69">
        <v>-20727.963233417373</v>
      </c>
      <c r="D204" s="69">
        <v>3272.036766582627</v>
      </c>
      <c r="F204" t="str">
        <f t="shared" si="9"/>
        <v/>
      </c>
      <c r="G204" t="str">
        <f t="shared" si="10"/>
        <v/>
      </c>
      <c r="H204" t="str">
        <f t="shared" si="11"/>
        <v/>
      </c>
    </row>
    <row r="205" spans="1:8" x14ac:dyDescent="0.25">
      <c r="A205" t="s">
        <v>364</v>
      </c>
      <c r="B205" s="66">
        <v>-6113.4483744187964</v>
      </c>
      <c r="C205" s="69">
        <v>-24113.448374418796</v>
      </c>
      <c r="D205" s="69">
        <v>-113.44837441879645</v>
      </c>
      <c r="F205" t="str">
        <f t="shared" si="9"/>
        <v/>
      </c>
      <c r="G205" t="str">
        <f t="shared" si="10"/>
        <v/>
      </c>
      <c r="H205" t="str">
        <f t="shared" si="11"/>
        <v/>
      </c>
    </row>
    <row r="206" spans="1:8" x14ac:dyDescent="0.25">
      <c r="A206" t="s">
        <v>365</v>
      </c>
      <c r="B206" s="66">
        <v>-2827.6666638213283</v>
      </c>
      <c r="C206" s="69">
        <v>-20827.666663821328</v>
      </c>
      <c r="D206" s="69">
        <v>3172.3333361786717</v>
      </c>
      <c r="F206" t="str">
        <f t="shared" si="9"/>
        <v/>
      </c>
      <c r="G206" t="str">
        <f t="shared" si="10"/>
        <v/>
      </c>
      <c r="H206" t="str">
        <f t="shared" si="11"/>
        <v/>
      </c>
    </row>
    <row r="207" spans="1:8" x14ac:dyDescent="0.25">
      <c r="A207" t="s">
        <v>366</v>
      </c>
      <c r="B207" s="66">
        <v>-15025.536143105292</v>
      </c>
      <c r="C207" s="69">
        <v>-33025.536143105295</v>
      </c>
      <c r="D207" s="69">
        <v>-9025.5361431052916</v>
      </c>
      <c r="F207" t="str">
        <f t="shared" si="9"/>
        <v/>
      </c>
      <c r="G207" t="str">
        <f t="shared" si="10"/>
        <v/>
      </c>
      <c r="H207" t="str">
        <f t="shared" si="11"/>
        <v/>
      </c>
    </row>
    <row r="208" spans="1:8" x14ac:dyDescent="0.25">
      <c r="A208" t="s">
        <v>367</v>
      </c>
      <c r="B208" s="66">
        <v>-5329.5720653926728</v>
      </c>
      <c r="C208" s="69">
        <v>-23329.572065392676</v>
      </c>
      <c r="D208" s="69">
        <v>670.42793460732719</v>
      </c>
      <c r="F208" t="str">
        <f t="shared" si="9"/>
        <v/>
      </c>
      <c r="G208" t="str">
        <f t="shared" si="10"/>
        <v/>
      </c>
      <c r="H208" t="str">
        <f t="shared" si="11"/>
        <v/>
      </c>
    </row>
    <row r="209" spans="1:8" x14ac:dyDescent="0.25">
      <c r="A209" t="s">
        <v>369</v>
      </c>
      <c r="B209" s="66">
        <v>29987.464720306289</v>
      </c>
      <c r="C209" s="69">
        <v>11987.464720306285</v>
      </c>
      <c r="D209" s="69">
        <v>35987.464720306292</v>
      </c>
      <c r="F209">
        <f t="shared" si="9"/>
        <v>1</v>
      </c>
      <c r="G209">
        <f t="shared" si="10"/>
        <v>1</v>
      </c>
      <c r="H209">
        <f t="shared" si="11"/>
        <v>1</v>
      </c>
    </row>
    <row r="210" spans="1:8" x14ac:dyDescent="0.25">
      <c r="A210" t="s">
        <v>370</v>
      </c>
      <c r="B210" s="66">
        <v>40183.888360625198</v>
      </c>
      <c r="C210" s="69">
        <v>22183.888360625198</v>
      </c>
      <c r="D210" s="69">
        <v>46183.888360625198</v>
      </c>
      <c r="F210">
        <f t="shared" si="9"/>
        <v>1</v>
      </c>
      <c r="G210">
        <f t="shared" si="10"/>
        <v>1</v>
      </c>
      <c r="H210">
        <f t="shared" si="11"/>
        <v>1</v>
      </c>
    </row>
    <row r="211" spans="1:8" x14ac:dyDescent="0.25">
      <c r="A211" t="s">
        <v>371</v>
      </c>
      <c r="B211" s="66">
        <v>-18765.272761938479</v>
      </c>
      <c r="C211" s="69">
        <v>-36765.272761938482</v>
      </c>
      <c r="D211" s="69">
        <v>-12765.272761938479</v>
      </c>
      <c r="F211" t="str">
        <f t="shared" si="9"/>
        <v/>
      </c>
      <c r="G211" t="str">
        <f t="shared" si="10"/>
        <v/>
      </c>
      <c r="H211" t="str">
        <f t="shared" si="11"/>
        <v/>
      </c>
    </row>
    <row r="212" spans="1:8" x14ac:dyDescent="0.25">
      <c r="A212" t="s">
        <v>372</v>
      </c>
      <c r="B212" s="66">
        <v>-16497.227114499892</v>
      </c>
      <c r="C212" s="69">
        <v>-34497.227114499896</v>
      </c>
      <c r="D212" s="69">
        <v>-10497.227114499892</v>
      </c>
      <c r="F212" t="str">
        <f t="shared" si="9"/>
        <v/>
      </c>
      <c r="G212" t="str">
        <f t="shared" si="10"/>
        <v/>
      </c>
      <c r="H212" t="str">
        <f t="shared" si="11"/>
        <v/>
      </c>
    </row>
    <row r="213" spans="1:8" x14ac:dyDescent="0.25">
      <c r="A213" t="s">
        <v>374</v>
      </c>
      <c r="B213" s="66">
        <v>-6657.921219621594</v>
      </c>
      <c r="C213" s="69">
        <v>-24657.921219621596</v>
      </c>
      <c r="D213" s="69">
        <v>-657.92121962159399</v>
      </c>
      <c r="F213" t="str">
        <f t="shared" si="9"/>
        <v/>
      </c>
      <c r="G213" t="str">
        <f t="shared" si="10"/>
        <v/>
      </c>
      <c r="H213" t="str">
        <f t="shared" si="11"/>
        <v/>
      </c>
    </row>
    <row r="214" spans="1:8" x14ac:dyDescent="0.25">
      <c r="A214" t="s">
        <v>375</v>
      </c>
      <c r="B214" s="66">
        <v>-5295.0380003359242</v>
      </c>
      <c r="C214" s="69">
        <v>-23295.038000335924</v>
      </c>
      <c r="D214" s="69">
        <v>704.96199966407585</v>
      </c>
      <c r="F214" t="str">
        <f t="shared" si="9"/>
        <v/>
      </c>
      <c r="G214" t="str">
        <f t="shared" si="10"/>
        <v/>
      </c>
      <c r="H214" t="str">
        <f t="shared" si="11"/>
        <v/>
      </c>
    </row>
    <row r="215" spans="1:8" x14ac:dyDescent="0.25">
      <c r="A215" t="s">
        <v>376</v>
      </c>
      <c r="B215" s="66">
        <v>-680.53073240598678</v>
      </c>
      <c r="C215" s="69">
        <v>-18680.530732405983</v>
      </c>
      <c r="D215" s="69">
        <v>5319.4692675940132</v>
      </c>
      <c r="F215" t="str">
        <f t="shared" si="9"/>
        <v/>
      </c>
      <c r="G215" t="str">
        <f t="shared" si="10"/>
        <v/>
      </c>
      <c r="H215" t="str">
        <f t="shared" si="11"/>
        <v/>
      </c>
    </row>
    <row r="216" spans="1:8" x14ac:dyDescent="0.25">
      <c r="A216" t="s">
        <v>377</v>
      </c>
      <c r="B216" s="66">
        <v>2644.193965051214</v>
      </c>
      <c r="C216" s="69">
        <v>-15355.806034948786</v>
      </c>
      <c r="D216" s="69">
        <v>8644.193965051214</v>
      </c>
      <c r="F216" t="str">
        <f t="shared" si="9"/>
        <v/>
      </c>
      <c r="G216" t="str">
        <f t="shared" si="10"/>
        <v/>
      </c>
      <c r="H216" t="str">
        <f t="shared" si="11"/>
        <v/>
      </c>
    </row>
    <row r="217" spans="1:8" x14ac:dyDescent="0.25">
      <c r="A217" t="s">
        <v>378</v>
      </c>
      <c r="B217" s="66">
        <v>-9990.7594039744363</v>
      </c>
      <c r="C217" s="69">
        <v>-27990.759403974436</v>
      </c>
      <c r="D217" s="69">
        <v>-3990.7594039744363</v>
      </c>
      <c r="F217" t="str">
        <f t="shared" si="9"/>
        <v/>
      </c>
      <c r="G217" t="str">
        <f t="shared" si="10"/>
        <v/>
      </c>
      <c r="H217" t="str">
        <f t="shared" si="11"/>
        <v/>
      </c>
    </row>
    <row r="218" spans="1:8" x14ac:dyDescent="0.25">
      <c r="A218" t="s">
        <v>380</v>
      </c>
      <c r="B218" s="66">
        <v>-25957.952802558259</v>
      </c>
      <c r="C218" s="69">
        <v>-43957.952802558255</v>
      </c>
      <c r="D218" s="69">
        <v>-19957.952802558259</v>
      </c>
      <c r="F218" t="str">
        <f t="shared" si="9"/>
        <v/>
      </c>
      <c r="G218" t="str">
        <f t="shared" si="10"/>
        <v/>
      </c>
      <c r="H218" t="str">
        <f t="shared" si="11"/>
        <v/>
      </c>
    </row>
    <row r="219" spans="1:8" x14ac:dyDescent="0.25">
      <c r="A219" t="s">
        <v>381</v>
      </c>
      <c r="B219" s="66">
        <v>-11189.800430911288</v>
      </c>
      <c r="C219" s="69">
        <v>-29189.800430911288</v>
      </c>
      <c r="D219" s="69">
        <v>-5189.8004309112875</v>
      </c>
      <c r="F219" t="str">
        <f t="shared" si="9"/>
        <v/>
      </c>
      <c r="G219" t="str">
        <f t="shared" si="10"/>
        <v/>
      </c>
      <c r="H219" t="str">
        <f t="shared" si="11"/>
        <v/>
      </c>
    </row>
    <row r="220" spans="1:8" x14ac:dyDescent="0.25">
      <c r="A220" t="s">
        <v>382</v>
      </c>
      <c r="B220" s="66">
        <v>-18058.484961646191</v>
      </c>
      <c r="C220" s="69">
        <v>-36058.484961646194</v>
      </c>
      <c r="D220" s="69">
        <v>-12058.484961646191</v>
      </c>
      <c r="F220" t="str">
        <f t="shared" si="9"/>
        <v/>
      </c>
      <c r="G220" t="str">
        <f t="shared" si="10"/>
        <v/>
      </c>
      <c r="H220" t="str">
        <f t="shared" si="11"/>
        <v/>
      </c>
    </row>
    <row r="221" spans="1:8" x14ac:dyDescent="0.25">
      <c r="A221" t="s">
        <v>383</v>
      </c>
      <c r="B221" s="66">
        <v>-14741.847645288279</v>
      </c>
      <c r="C221" s="69">
        <v>-32741.847645288275</v>
      </c>
      <c r="D221" s="69">
        <v>-8741.8476452882787</v>
      </c>
      <c r="F221" t="str">
        <f t="shared" si="9"/>
        <v/>
      </c>
      <c r="G221" t="str">
        <f t="shared" si="10"/>
        <v/>
      </c>
      <c r="H221" t="str">
        <f t="shared" si="11"/>
        <v/>
      </c>
    </row>
    <row r="222" spans="1:8" x14ac:dyDescent="0.25">
      <c r="A222" t="s">
        <v>385</v>
      </c>
      <c r="B222" s="66">
        <v>-8832.3720653926684</v>
      </c>
      <c r="C222" s="69">
        <v>-26832.372065392672</v>
      </c>
      <c r="D222" s="69">
        <v>-2832.3720653926684</v>
      </c>
      <c r="F222" t="str">
        <f t="shared" si="9"/>
        <v/>
      </c>
      <c r="G222" t="str">
        <f t="shared" si="10"/>
        <v/>
      </c>
      <c r="H222" t="str">
        <f t="shared" si="11"/>
        <v/>
      </c>
    </row>
    <row r="223" spans="1:8" x14ac:dyDescent="0.25">
      <c r="A223" t="s">
        <v>386</v>
      </c>
      <c r="B223" s="66">
        <v>-14833.773153383499</v>
      </c>
      <c r="C223" s="69">
        <v>-32833.773153383503</v>
      </c>
      <c r="D223" s="69">
        <v>-8833.7731533834994</v>
      </c>
      <c r="F223" t="str">
        <f t="shared" si="9"/>
        <v/>
      </c>
      <c r="G223" t="str">
        <f t="shared" si="10"/>
        <v/>
      </c>
      <c r="H223" t="str">
        <f t="shared" si="11"/>
        <v/>
      </c>
    </row>
    <row r="224" spans="1:8" x14ac:dyDescent="0.25">
      <c r="A224" t="s">
        <v>387</v>
      </c>
      <c r="B224" s="66">
        <v>-14495.538417580125</v>
      </c>
      <c r="C224" s="69">
        <v>-32495.538417580123</v>
      </c>
      <c r="D224" s="69">
        <v>-8495.5384175801264</v>
      </c>
      <c r="F224" t="str">
        <f t="shared" si="9"/>
        <v/>
      </c>
      <c r="G224" t="str">
        <f t="shared" si="10"/>
        <v/>
      </c>
      <c r="H224" t="str">
        <f t="shared" si="11"/>
        <v/>
      </c>
    </row>
    <row r="225" spans="1:8" x14ac:dyDescent="0.25">
      <c r="A225" t="s">
        <v>388</v>
      </c>
      <c r="B225" s="66">
        <v>-2291.6960648769527</v>
      </c>
      <c r="C225" s="69">
        <v>-20291.696064876953</v>
      </c>
      <c r="D225" s="69">
        <v>3708.3039351230473</v>
      </c>
      <c r="F225" t="str">
        <f t="shared" si="9"/>
        <v/>
      </c>
      <c r="G225" t="str">
        <f t="shared" si="10"/>
        <v/>
      </c>
      <c r="H225" t="str">
        <f t="shared" si="11"/>
        <v/>
      </c>
    </row>
    <row r="226" spans="1:8" x14ac:dyDescent="0.25">
      <c r="A226" t="s">
        <v>389</v>
      </c>
      <c r="B226" s="66">
        <v>5514.7972015950872</v>
      </c>
      <c r="C226" s="69">
        <v>-12485.202798404913</v>
      </c>
      <c r="D226" s="69">
        <v>11514.797201595087</v>
      </c>
      <c r="F226" t="str">
        <f t="shared" si="9"/>
        <v/>
      </c>
      <c r="G226" t="str">
        <f t="shared" si="10"/>
        <v/>
      </c>
      <c r="H226" t="str">
        <f t="shared" si="11"/>
        <v/>
      </c>
    </row>
    <row r="227" spans="1:8" x14ac:dyDescent="0.25">
      <c r="A227" t="s">
        <v>391</v>
      </c>
      <c r="B227" s="66">
        <v>-20988.526470525539</v>
      </c>
      <c r="C227" s="69">
        <v>-38988.526470525539</v>
      </c>
      <c r="D227" s="69">
        <v>-14988.526470525538</v>
      </c>
      <c r="F227" t="str">
        <f t="shared" si="9"/>
        <v/>
      </c>
      <c r="G227" t="str">
        <f t="shared" si="10"/>
        <v/>
      </c>
      <c r="H227" t="str">
        <f t="shared" si="11"/>
        <v/>
      </c>
    </row>
    <row r="228" spans="1:8" x14ac:dyDescent="0.25">
      <c r="A228" t="s">
        <v>392</v>
      </c>
      <c r="B228" s="66">
        <v>-24889.213095055777</v>
      </c>
      <c r="C228" s="69">
        <v>-42889.213095055777</v>
      </c>
      <c r="D228" s="69">
        <v>-18889.213095055777</v>
      </c>
      <c r="F228" t="str">
        <f t="shared" si="9"/>
        <v/>
      </c>
      <c r="G228" t="str">
        <f t="shared" si="10"/>
        <v/>
      </c>
      <c r="H228" t="str">
        <f t="shared" si="11"/>
        <v/>
      </c>
    </row>
    <row r="229" spans="1:8" x14ac:dyDescent="0.25">
      <c r="A229" t="s">
        <v>393</v>
      </c>
      <c r="B229" s="66">
        <v>-11691.855225434105</v>
      </c>
      <c r="C229" s="69">
        <v>-29691.855225434105</v>
      </c>
      <c r="D229" s="69">
        <v>-5691.8552254341048</v>
      </c>
      <c r="F229" t="str">
        <f t="shared" si="9"/>
        <v/>
      </c>
      <c r="G229" t="str">
        <f t="shared" si="10"/>
        <v/>
      </c>
      <c r="H229" t="str">
        <f t="shared" si="11"/>
        <v/>
      </c>
    </row>
    <row r="230" spans="1:8" x14ac:dyDescent="0.25">
      <c r="A230" t="s">
        <v>394</v>
      </c>
      <c r="B230" s="66">
        <v>-22926.237494726793</v>
      </c>
      <c r="C230" s="69">
        <v>-40926.237494726796</v>
      </c>
      <c r="D230" s="69">
        <v>-16926.237494726793</v>
      </c>
      <c r="F230" t="str">
        <f t="shared" si="9"/>
        <v/>
      </c>
      <c r="G230" t="str">
        <f t="shared" si="10"/>
        <v/>
      </c>
      <c r="H230" t="str">
        <f t="shared" si="11"/>
        <v/>
      </c>
    </row>
    <row r="231" spans="1:8" x14ac:dyDescent="0.25">
      <c r="A231" t="s">
        <v>396</v>
      </c>
      <c r="B231" s="66">
        <v>-34521.20143026828</v>
      </c>
      <c r="C231" s="69">
        <v>-52521.201430268287</v>
      </c>
      <c r="D231" s="69">
        <v>-28521.201430268284</v>
      </c>
      <c r="F231" t="str">
        <f t="shared" si="9"/>
        <v/>
      </c>
      <c r="G231" t="str">
        <f t="shared" si="10"/>
        <v/>
      </c>
      <c r="H231" t="str">
        <f t="shared" si="11"/>
        <v/>
      </c>
    </row>
    <row r="232" spans="1:8" x14ac:dyDescent="0.25">
      <c r="A232" t="s">
        <v>397</v>
      </c>
      <c r="B232" s="66">
        <v>-39149.821525030377</v>
      </c>
      <c r="C232" s="69">
        <v>-57149.821525030377</v>
      </c>
      <c r="D232" s="69">
        <v>-33149.821525030377</v>
      </c>
      <c r="F232" t="str">
        <f t="shared" si="9"/>
        <v/>
      </c>
      <c r="G232" t="str">
        <f t="shared" si="10"/>
        <v/>
      </c>
      <c r="H232" t="str">
        <f t="shared" si="11"/>
        <v/>
      </c>
    </row>
    <row r="233" spans="1:8" x14ac:dyDescent="0.25">
      <c r="A233" t="s">
        <v>398</v>
      </c>
      <c r="B233" s="66">
        <v>-22343.794018450568</v>
      </c>
      <c r="C233" s="69">
        <v>-40343.794018450571</v>
      </c>
      <c r="D233" s="69">
        <v>-16343.794018450568</v>
      </c>
      <c r="F233" t="str">
        <f t="shared" si="9"/>
        <v/>
      </c>
      <c r="G233" t="str">
        <f t="shared" si="10"/>
        <v/>
      </c>
      <c r="H233" t="str">
        <f t="shared" si="11"/>
        <v/>
      </c>
    </row>
    <row r="234" spans="1:8" x14ac:dyDescent="0.25">
      <c r="A234" t="s">
        <v>399</v>
      </c>
      <c r="B234" s="66">
        <v>-22610.07018658641</v>
      </c>
      <c r="C234" s="69">
        <v>-40610.07018658641</v>
      </c>
      <c r="D234" s="69">
        <v>-16610.07018658641</v>
      </c>
      <c r="F234" t="str">
        <f t="shared" si="9"/>
        <v/>
      </c>
      <c r="G234" t="str">
        <f t="shared" si="10"/>
        <v/>
      </c>
      <c r="H234" t="str">
        <f t="shared" si="11"/>
        <v/>
      </c>
    </row>
    <row r="235" spans="1:8" x14ac:dyDescent="0.25">
      <c r="A235" t="s">
        <v>401</v>
      </c>
      <c r="B235" s="66">
        <v>-19924.878417580127</v>
      </c>
      <c r="C235" s="69">
        <v>-37924.878417580127</v>
      </c>
      <c r="D235" s="69">
        <v>-13924.878417580127</v>
      </c>
      <c r="F235" t="str">
        <f t="shared" si="9"/>
        <v/>
      </c>
      <c r="G235" t="str">
        <f t="shared" si="10"/>
        <v/>
      </c>
      <c r="H235" t="str">
        <f t="shared" si="11"/>
        <v/>
      </c>
    </row>
    <row r="236" spans="1:8" x14ac:dyDescent="0.25">
      <c r="A236" t="s">
        <v>402</v>
      </c>
      <c r="B236" s="66">
        <v>-22532.687089662126</v>
      </c>
      <c r="C236" s="69">
        <v>-40532.687089662126</v>
      </c>
      <c r="D236" s="69">
        <v>-16532.687089662126</v>
      </c>
      <c r="F236" t="str">
        <f t="shared" si="9"/>
        <v/>
      </c>
      <c r="G236" t="str">
        <f t="shared" si="10"/>
        <v/>
      </c>
      <c r="H236" t="str">
        <f t="shared" si="11"/>
        <v/>
      </c>
    </row>
    <row r="237" spans="1:8" x14ac:dyDescent="0.25">
      <c r="A237" t="s">
        <v>403</v>
      </c>
      <c r="B237" s="66">
        <v>-21578.019177091875</v>
      </c>
      <c r="C237" s="69">
        <v>-39578.019177091875</v>
      </c>
      <c r="D237" s="69">
        <v>-15578.019177091877</v>
      </c>
      <c r="F237" t="str">
        <f t="shared" si="9"/>
        <v/>
      </c>
      <c r="G237" t="str">
        <f t="shared" si="10"/>
        <v/>
      </c>
      <c r="H237" t="str">
        <f t="shared" si="11"/>
        <v/>
      </c>
    </row>
    <row r="238" spans="1:8" x14ac:dyDescent="0.25">
      <c r="A238" t="s">
        <v>404</v>
      </c>
      <c r="B238" s="66">
        <v>-26576.644069087521</v>
      </c>
      <c r="C238" s="69">
        <v>-44576.644069087517</v>
      </c>
      <c r="D238" s="69">
        <v>-20576.644069087521</v>
      </c>
      <c r="F238" t="str">
        <f t="shared" si="9"/>
        <v/>
      </c>
      <c r="G238" t="str">
        <f t="shared" si="10"/>
        <v/>
      </c>
      <c r="H238" t="str">
        <f t="shared" si="11"/>
        <v/>
      </c>
    </row>
    <row r="239" spans="1:8" x14ac:dyDescent="0.25">
      <c r="A239" t="s">
        <v>405</v>
      </c>
      <c r="B239" s="66">
        <v>-12833.238718479231</v>
      </c>
      <c r="C239" s="69">
        <v>-30833.238718479231</v>
      </c>
      <c r="D239" s="69">
        <v>-6833.2387184792333</v>
      </c>
      <c r="F239" t="str">
        <f t="shared" si="9"/>
        <v/>
      </c>
      <c r="G239" t="str">
        <f t="shared" si="10"/>
        <v/>
      </c>
      <c r="H239" t="str">
        <f t="shared" si="11"/>
        <v/>
      </c>
    </row>
    <row r="240" spans="1:8" x14ac:dyDescent="0.25">
      <c r="A240" t="s">
        <v>407</v>
      </c>
      <c r="B240" s="66">
        <v>-26385.145509659229</v>
      </c>
      <c r="C240" s="69">
        <v>-44385.145509659233</v>
      </c>
      <c r="D240" s="69">
        <v>-20385.145509659229</v>
      </c>
      <c r="F240" t="str">
        <f t="shared" si="9"/>
        <v/>
      </c>
      <c r="G240" t="str">
        <f t="shared" si="10"/>
        <v/>
      </c>
      <c r="H240" t="str">
        <f t="shared" si="11"/>
        <v/>
      </c>
    </row>
    <row r="241" spans="1:8" x14ac:dyDescent="0.25">
      <c r="A241" t="s">
        <v>408</v>
      </c>
      <c r="B241" s="66">
        <v>-277.5374618605274</v>
      </c>
      <c r="C241" s="69">
        <v>-18277.537461860527</v>
      </c>
      <c r="D241" s="69">
        <v>5722.4625381394744</v>
      </c>
      <c r="F241" t="str">
        <f t="shared" si="9"/>
        <v/>
      </c>
      <c r="G241" t="str">
        <f t="shared" si="10"/>
        <v/>
      </c>
      <c r="H241" t="str">
        <f t="shared" si="11"/>
        <v/>
      </c>
    </row>
    <row r="242" spans="1:8" x14ac:dyDescent="0.25">
      <c r="A242" t="s">
        <v>409</v>
      </c>
      <c r="B242" s="66">
        <v>-12459.874120035176</v>
      </c>
      <c r="C242" s="69">
        <v>-30459.874120035172</v>
      </c>
      <c r="D242" s="69">
        <v>-6459.874120035176</v>
      </c>
      <c r="F242" t="str">
        <f t="shared" si="9"/>
        <v/>
      </c>
      <c r="G242" t="str">
        <f t="shared" si="10"/>
        <v/>
      </c>
      <c r="H242" t="str">
        <f t="shared" si="11"/>
        <v/>
      </c>
    </row>
    <row r="243" spans="1:8" x14ac:dyDescent="0.25">
      <c r="A243" t="s">
        <v>410</v>
      </c>
      <c r="B243" s="66">
        <v>-32004.798929906236</v>
      </c>
      <c r="C243" s="69">
        <v>-50004.798929906239</v>
      </c>
      <c r="D243" s="69">
        <v>-26004.798929906236</v>
      </c>
      <c r="F243" t="str">
        <f t="shared" si="9"/>
        <v/>
      </c>
      <c r="G243" t="str">
        <f t="shared" si="10"/>
        <v/>
      </c>
      <c r="H243" t="str">
        <f t="shared" si="11"/>
        <v/>
      </c>
    </row>
    <row r="244" spans="1:8" x14ac:dyDescent="0.25">
      <c r="A244" t="s">
        <v>411</v>
      </c>
      <c r="B244" s="66">
        <v>-17542.561850666327</v>
      </c>
      <c r="C244" s="69">
        <v>-35542.56185066633</v>
      </c>
      <c r="D244" s="69">
        <v>-11542.561850666327</v>
      </c>
      <c r="F244" t="str">
        <f t="shared" si="9"/>
        <v/>
      </c>
      <c r="G244" t="str">
        <f t="shared" si="10"/>
        <v/>
      </c>
      <c r="H244" t="str">
        <f t="shared" si="11"/>
        <v/>
      </c>
    </row>
    <row r="245" spans="1:8" x14ac:dyDescent="0.25">
      <c r="A245" t="s">
        <v>412</v>
      </c>
      <c r="B245" s="66">
        <v>-26256.62390592918</v>
      </c>
      <c r="C245" s="69">
        <v>-44256.623905929184</v>
      </c>
      <c r="D245" s="69">
        <v>-20256.62390592918</v>
      </c>
      <c r="F245" t="str">
        <f t="shared" si="9"/>
        <v/>
      </c>
      <c r="G245" t="str">
        <f t="shared" si="10"/>
        <v/>
      </c>
      <c r="H245" t="str">
        <f t="shared" si="11"/>
        <v/>
      </c>
    </row>
  </sheetData>
  <sortState ref="A2:H245">
    <sortCondition ref="A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3" sqref="G3"/>
    </sheetView>
  </sheetViews>
  <sheetFormatPr defaultRowHeight="15.75" x14ac:dyDescent="0.25"/>
  <cols>
    <col min="1" max="1" width="22.875" bestFit="1" customWidth="1"/>
    <col min="2" max="2" width="10.625" bestFit="1" customWidth="1"/>
    <col min="5" max="5" width="23.5" bestFit="1" customWidth="1"/>
    <col min="6" max="6" width="23.75" bestFit="1" customWidth="1"/>
  </cols>
  <sheetData>
    <row r="1" spans="1:7" x14ac:dyDescent="0.25">
      <c r="A1" s="78" t="s">
        <v>458</v>
      </c>
      <c r="B1" s="78" t="s">
        <v>459</v>
      </c>
      <c r="C1" s="78" t="s">
        <v>460</v>
      </c>
      <c r="D1" s="78" t="s">
        <v>461</v>
      </c>
      <c r="E1" s="78" t="s">
        <v>462</v>
      </c>
      <c r="F1" s="78" t="s">
        <v>463</v>
      </c>
      <c r="G1" s="78" t="s">
        <v>470</v>
      </c>
    </row>
    <row r="2" spans="1:7" x14ac:dyDescent="0.25">
      <c r="A2" t="s">
        <v>464</v>
      </c>
      <c r="B2">
        <v>6000</v>
      </c>
      <c r="C2">
        <v>3000</v>
      </c>
      <c r="D2">
        <v>12000</v>
      </c>
      <c r="E2">
        <v>59</v>
      </c>
      <c r="F2">
        <v>30</v>
      </c>
      <c r="G2">
        <f>E2-F2</f>
        <v>29</v>
      </c>
    </row>
    <row r="3" spans="1:7" x14ac:dyDescent="0.25">
      <c r="A3" t="s">
        <v>465</v>
      </c>
      <c r="B3">
        <v>0.3</v>
      </c>
      <c r="C3">
        <v>0.2</v>
      </c>
      <c r="D3">
        <v>0.45</v>
      </c>
      <c r="E3">
        <v>81</v>
      </c>
      <c r="F3">
        <v>22</v>
      </c>
      <c r="G3">
        <f t="shared" ref="G3:G9" si="0">E3-F3</f>
        <v>59</v>
      </c>
    </row>
    <row r="4" spans="1:7" x14ac:dyDescent="0.25">
      <c r="A4" t="s">
        <v>466</v>
      </c>
      <c r="B4" s="79">
        <v>30000</v>
      </c>
      <c r="C4" s="79">
        <v>15000</v>
      </c>
      <c r="D4" s="79">
        <v>60000</v>
      </c>
      <c r="E4" s="79">
        <v>59</v>
      </c>
      <c r="F4" s="79">
        <v>34</v>
      </c>
      <c r="G4">
        <f t="shared" si="0"/>
        <v>25</v>
      </c>
    </row>
    <row r="5" spans="1:7" x14ac:dyDescent="0.25">
      <c r="A5" t="s">
        <v>467</v>
      </c>
      <c r="B5">
        <v>3</v>
      </c>
      <c r="C5">
        <v>7</v>
      </c>
      <c r="D5">
        <v>1</v>
      </c>
      <c r="E5">
        <v>65</v>
      </c>
      <c r="F5">
        <v>20</v>
      </c>
      <c r="G5">
        <f t="shared" si="0"/>
        <v>45</v>
      </c>
    </row>
    <row r="6" spans="1:7" x14ac:dyDescent="0.25">
      <c r="A6" t="s">
        <v>468</v>
      </c>
      <c r="B6">
        <v>6000</v>
      </c>
      <c r="C6">
        <v>3000</v>
      </c>
      <c r="D6">
        <v>12000</v>
      </c>
      <c r="E6">
        <v>59</v>
      </c>
      <c r="F6">
        <v>30</v>
      </c>
      <c r="G6">
        <f t="shared" si="0"/>
        <v>29</v>
      </c>
    </row>
    <row r="7" spans="1:7" x14ac:dyDescent="0.25">
      <c r="A7" t="s">
        <v>469</v>
      </c>
      <c r="B7">
        <v>100</v>
      </c>
      <c r="C7">
        <v>50</v>
      </c>
      <c r="D7">
        <v>200</v>
      </c>
      <c r="E7">
        <v>64</v>
      </c>
      <c r="F7">
        <v>28</v>
      </c>
      <c r="G7">
        <f t="shared" si="0"/>
        <v>36</v>
      </c>
    </row>
    <row r="8" spans="1:7" x14ac:dyDescent="0.25">
      <c r="A8" t="s">
        <v>471</v>
      </c>
      <c r="B8">
        <v>3600</v>
      </c>
      <c r="C8">
        <v>2400</v>
      </c>
      <c r="D8">
        <v>4800</v>
      </c>
      <c r="E8">
        <v>46</v>
      </c>
      <c r="F8">
        <v>38</v>
      </c>
      <c r="G8">
        <f t="shared" si="0"/>
        <v>8</v>
      </c>
    </row>
    <row r="9" spans="1:7" x14ac:dyDescent="0.25">
      <c r="A9" t="s">
        <v>472</v>
      </c>
      <c r="B9">
        <v>5</v>
      </c>
      <c r="C9">
        <v>10</v>
      </c>
      <c r="D9">
        <v>3</v>
      </c>
      <c r="E9">
        <v>59</v>
      </c>
      <c r="F9">
        <v>32</v>
      </c>
      <c r="G9">
        <f t="shared" si="0"/>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 5-Forecast Cash Flow + Profits</vt:lpstr>
      <vt:lpstr>6 - Sorting by Profitability</vt:lpstr>
      <vt:lpstr>Sensitivity</vt:lpstr>
      <vt:lpstr>ST vs LT profitability</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Greg Rafferty</cp:lastModifiedBy>
  <dcterms:created xsi:type="dcterms:W3CDTF">2016-02-26T18:42:49Z</dcterms:created>
  <dcterms:modified xsi:type="dcterms:W3CDTF">2017-01-24T22:00:04Z</dcterms:modified>
</cp:coreProperties>
</file>