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ri\Downloads\"/>
    </mc:Choice>
  </mc:AlternateContent>
  <xr:revisionPtr revIDLastSave="0" documentId="13_ncr:1_{804BBDB7-08CB-4658-8053-9400A225617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úbicos" sheetId="1" r:id="rId1"/>
    <sheet name="Não-cúbic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5" i="2" l="1"/>
  <c r="E26" i="2"/>
  <c r="E27" i="2"/>
  <c r="D25" i="2"/>
  <c r="D26" i="2"/>
  <c r="D27" i="2"/>
  <c r="C25" i="2"/>
  <c r="C26" i="2"/>
  <c r="C27" i="2"/>
  <c r="E17" i="2"/>
  <c r="E18" i="2"/>
  <c r="E19" i="2"/>
  <c r="E20" i="2"/>
  <c r="E21" i="2"/>
  <c r="D17" i="2"/>
  <c r="D18" i="2"/>
  <c r="D19" i="2"/>
  <c r="D20" i="2"/>
  <c r="D21" i="2"/>
  <c r="C17" i="2"/>
  <c r="C18" i="2"/>
  <c r="C19" i="2"/>
  <c r="C20" i="2"/>
  <c r="C21" i="2"/>
  <c r="E5" i="2"/>
  <c r="E6" i="2"/>
  <c r="E7" i="2"/>
  <c r="E8" i="2"/>
  <c r="E9" i="2"/>
  <c r="E10" i="2"/>
  <c r="E11" i="2"/>
  <c r="E12" i="2"/>
  <c r="E13" i="2"/>
  <c r="E4" i="2"/>
  <c r="D5" i="2"/>
  <c r="D6" i="2"/>
  <c r="D7" i="2"/>
  <c r="D8" i="2"/>
  <c r="D9" i="2"/>
  <c r="D10" i="2"/>
  <c r="D11" i="2"/>
  <c r="D12" i="2"/>
  <c r="D13" i="2"/>
  <c r="D4" i="2"/>
  <c r="C5" i="2"/>
  <c r="C6" i="2"/>
  <c r="C7" i="2"/>
  <c r="C8" i="2"/>
  <c r="C9" i="2"/>
  <c r="C10" i="2"/>
  <c r="C11" i="2"/>
  <c r="C12" i="2"/>
  <c r="C13" i="2"/>
  <c r="C4" i="2"/>
  <c r="E2" i="1"/>
  <c r="H3" i="1"/>
  <c r="H7" i="1"/>
  <c r="H11" i="1"/>
  <c r="E3" i="1"/>
  <c r="E4" i="1"/>
  <c r="E5" i="1"/>
  <c r="E6" i="1"/>
  <c r="E7" i="1"/>
  <c r="E8" i="1"/>
  <c r="E9" i="1"/>
  <c r="E10" i="1"/>
  <c r="E11" i="1"/>
  <c r="E12" i="1"/>
  <c r="E13" i="1"/>
  <c r="F3" i="1"/>
  <c r="F4" i="1"/>
  <c r="H4" i="1" s="1"/>
  <c r="F5" i="1"/>
  <c r="H5" i="1" s="1"/>
  <c r="F6" i="1"/>
  <c r="H6" i="1" s="1"/>
  <c r="F7" i="1"/>
  <c r="F8" i="1"/>
  <c r="H8" i="1" s="1"/>
  <c r="F9" i="1"/>
  <c r="H9" i="1" s="1"/>
  <c r="F10" i="1"/>
  <c r="H10" i="1" s="1"/>
  <c r="F11" i="1"/>
  <c r="F12" i="1"/>
  <c r="H12" i="1" s="1"/>
  <c r="F13" i="1"/>
  <c r="H13" i="1" s="1"/>
  <c r="F2" i="1"/>
  <c r="H2" i="1" s="1"/>
  <c r="G11" i="1" l="1"/>
  <c r="N11" i="1" s="1"/>
  <c r="G12" i="1"/>
  <c r="N12" i="1" s="1"/>
  <c r="G13" i="1"/>
  <c r="N13" i="1" s="1"/>
  <c r="G7" i="1"/>
  <c r="N7" i="1" s="1"/>
  <c r="G8" i="1"/>
  <c r="N8" i="1" s="1"/>
  <c r="G9" i="1"/>
  <c r="N9" i="1" s="1"/>
  <c r="G10" i="1"/>
  <c r="N10" i="1" s="1"/>
  <c r="G3" i="1"/>
  <c r="N3" i="1" s="1"/>
  <c r="G4" i="1"/>
  <c r="N4" i="1" s="1"/>
  <c r="G5" i="1"/>
  <c r="N5" i="1" s="1"/>
  <c r="G6" i="1"/>
  <c r="N6" i="1" s="1"/>
  <c r="G2" i="1"/>
  <c r="N2" i="1" s="1"/>
  <c r="I9" i="1" l="1"/>
  <c r="I8" i="1"/>
  <c r="I11" i="1"/>
  <c r="K11" i="1" s="1"/>
  <c r="I2" i="1"/>
  <c r="K2" i="1" s="1"/>
  <c r="I7" i="1"/>
  <c r="K7" i="1" s="1"/>
  <c r="I10" i="1"/>
  <c r="I13" i="1"/>
  <c r="K13" i="1" s="1"/>
  <c r="I12" i="1"/>
  <c r="J12" i="1" s="1"/>
  <c r="J7" i="1"/>
  <c r="K9" i="1"/>
  <c r="I5" i="1"/>
  <c r="K8" i="1"/>
  <c r="I4" i="1"/>
  <c r="I3" i="1"/>
  <c r="I6" i="1"/>
  <c r="J11" i="1" l="1"/>
  <c r="J2" i="1"/>
  <c r="J13" i="1"/>
  <c r="K12" i="1"/>
  <c r="J8" i="1"/>
  <c r="J5" i="1"/>
  <c r="K4" i="1"/>
  <c r="K3" i="1"/>
  <c r="K5" i="1"/>
  <c r="J9" i="1"/>
  <c r="J3" i="1"/>
  <c r="J4" i="1"/>
  <c r="J10" i="1"/>
  <c r="K10" i="1"/>
  <c r="J6" i="1"/>
  <c r="K6" i="1"/>
</calcChain>
</file>

<file path=xl/sharedStrings.xml><?xml version="1.0" encoding="utf-8"?>
<sst xmlns="http://schemas.openxmlformats.org/spreadsheetml/2006/main" count="50" uniqueCount="36">
  <si>
    <t>N° do Pico</t>
  </si>
  <si>
    <t>\sin{\theta}^2</t>
  </si>
  <si>
    <t>l^2 + k^2 + h^2</t>
  </si>
  <si>
    <t>Metal</t>
  </si>
  <si>
    <t>D / \sin{\theta_{min}}^2</t>
  </si>
  <si>
    <t>2E</t>
  </si>
  <si>
    <t>3E</t>
  </si>
  <si>
    <t>Molibdênio</t>
  </si>
  <si>
    <t>hkl</t>
  </si>
  <si>
    <t>200</t>
  </si>
  <si>
    <t>110</t>
  </si>
  <si>
    <t>222</t>
  </si>
  <si>
    <t>111</t>
  </si>
  <si>
    <t>Body Centered Cubic</t>
  </si>
  <si>
    <t>Face Centered Cubic</t>
  </si>
  <si>
    <t>220</t>
  </si>
  <si>
    <t>311</t>
  </si>
  <si>
    <t>Cobre</t>
  </si>
  <si>
    <t>Silício</t>
  </si>
  <si>
    <t>Diamond Cubic</t>
  </si>
  <si>
    <t>Magnésio</t>
  </si>
  <si>
    <t>211</t>
  </si>
  <si>
    <t>310</t>
  </si>
  <si>
    <t>a(10^-10)</t>
  </si>
  <si>
    <t xml:space="preserve">2 \theta (graus) </t>
  </si>
  <si>
    <t>sigma (graus)</t>
  </si>
  <si>
    <t>sigma/raiz(N) (rad)</t>
  </si>
  <si>
    <t>sigma/raiz(N) (graus)</t>
  </si>
  <si>
    <t>u_sin2theta</t>
  </si>
  <si>
    <t>theta</t>
  </si>
  <si>
    <t xml:space="preserve">theta (graus) </t>
  </si>
  <si>
    <t>sin2theta</t>
  </si>
  <si>
    <t>SIGMA/RAIZ(N) (rad)</t>
  </si>
  <si>
    <t>Estanho</t>
  </si>
  <si>
    <t>Grafite</t>
  </si>
  <si>
    <t>INCERTEZA DO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</si>
</sst>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49" fontId="0" fillId="0" borderId="0" xfId="0" applyNumberFormat="1"/>
    <xf numFmtId="0" fontId="0" fillId="0" borderId="1" xfId="0" applyFont="1" applyBorder="1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0" borderId="0" xfId="0" applyFont="1" applyBorder="1"/>
    <xf numFmtId="49" fontId="0" fillId="0" borderId="0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2" fillId="2" borderId="1" xfId="0" applyFont="1" applyFill="1" applyBorder="1"/>
    <xf numFmtId="49" fontId="1" fillId="2" borderId="1" xfId="0" applyNumberFormat="1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2" fillId="3" borderId="1" xfId="0" applyFont="1" applyFill="1" applyBorder="1"/>
    <xf numFmtId="49" fontId="1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0" fontId="4" fillId="3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0" fillId="4" borderId="1" xfId="0" applyFont="1" applyFill="1" applyBorder="1"/>
    <xf numFmtId="0" fontId="0" fillId="4" borderId="1" xfId="0" applyFill="1" applyBorder="1"/>
    <xf numFmtId="0" fontId="2" fillId="4" borderId="1" xfId="0" applyFont="1" applyFill="1" applyBorder="1"/>
    <xf numFmtId="49" fontId="0" fillId="4" borderId="1" xfId="0" applyNumberFormat="1" applyFill="1" applyBorder="1" applyAlignment="1">
      <alignment horizontal="center"/>
    </xf>
    <xf numFmtId="49" fontId="4" fillId="4" borderId="1" xfId="0" applyNumberFormat="1" applyFont="1" applyFill="1" applyBorder="1" applyAlignment="1">
      <alignment horizontal="center"/>
    </xf>
    <xf numFmtId="165" fontId="0" fillId="2" borderId="1" xfId="0" applyNumberFormat="1" applyFill="1" applyBorder="1"/>
    <xf numFmtId="165" fontId="0" fillId="3" borderId="1" xfId="0" applyNumberFormat="1" applyFill="1" applyBorder="1"/>
    <xf numFmtId="165" fontId="0" fillId="4" borderId="1" xfId="0" applyNumberFormat="1" applyFill="1" applyBorder="1"/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/>
    <xf numFmtId="0" fontId="0" fillId="0" borderId="0" xfId="0" applyFont="1" applyBorder="1"/>
    <xf numFmtId="0" fontId="0" fillId="0" borderId="0" xfId="0" applyFont="1"/>
    <xf numFmtId="0" fontId="0" fillId="0" borderId="1" xfId="0" applyFont="1" applyBorder="1" applyAlignment="1">
      <alignment vertic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left"/>
    </xf>
    <xf numFmtId="0" fontId="2" fillId="5" borderId="1" xfId="0" applyFont="1" applyFill="1" applyBorder="1" applyAlignment="1"/>
    <xf numFmtId="0" fontId="2" fillId="5" borderId="1" xfId="0" applyFont="1" applyFill="1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4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abSelected="1" topLeftCell="E1" workbookViewId="0">
      <selection activeCell="O4" sqref="O4"/>
    </sheetView>
  </sheetViews>
  <sheetFormatPr defaultRowHeight="15" x14ac:dyDescent="0.25"/>
  <cols>
    <col min="1" max="1" width="12.7109375" style="4" customWidth="1"/>
    <col min="2" max="2" width="11.140625" customWidth="1"/>
    <col min="3" max="3" width="17.28515625" customWidth="1"/>
    <col min="4" max="4" width="14.7109375" customWidth="1"/>
    <col min="5" max="5" width="20.5703125" customWidth="1"/>
    <col min="6" max="6" width="17.5703125" customWidth="1"/>
    <col min="7" max="8" width="13.85546875" customWidth="1"/>
    <col min="9" max="9" width="22.42578125" customWidth="1"/>
    <col min="12" max="12" width="14.140625" customWidth="1"/>
    <col min="13" max="13" width="9.140625" style="2"/>
    <col min="15" max="15" width="17" customWidth="1"/>
    <col min="17" max="17" width="12" bestFit="1" customWidth="1"/>
  </cols>
  <sheetData>
    <row r="1" spans="1:16" x14ac:dyDescent="0.25">
      <c r="A1" s="10" t="s">
        <v>3</v>
      </c>
      <c r="B1" s="10" t="s">
        <v>0</v>
      </c>
      <c r="C1" s="10" t="s">
        <v>24</v>
      </c>
      <c r="D1" s="10" t="s">
        <v>25</v>
      </c>
      <c r="E1" s="10" t="s">
        <v>27</v>
      </c>
      <c r="F1" s="10" t="s">
        <v>26</v>
      </c>
      <c r="G1" s="10" t="s">
        <v>1</v>
      </c>
      <c r="H1" s="10" t="s">
        <v>28</v>
      </c>
      <c r="I1" s="10" t="s">
        <v>4</v>
      </c>
      <c r="J1" s="10" t="s">
        <v>5</v>
      </c>
      <c r="K1" s="10" t="s">
        <v>6</v>
      </c>
      <c r="L1" s="10" t="s">
        <v>2</v>
      </c>
      <c r="M1" s="11" t="s">
        <v>8</v>
      </c>
      <c r="N1" s="9" t="s">
        <v>23</v>
      </c>
      <c r="O1" s="32" t="s">
        <v>35</v>
      </c>
    </row>
    <row r="2" spans="1:16" x14ac:dyDescent="0.25">
      <c r="A2" s="12" t="s">
        <v>7</v>
      </c>
      <c r="B2" s="13">
        <v>1</v>
      </c>
      <c r="C2" s="13">
        <v>41.16</v>
      </c>
      <c r="D2" s="13">
        <v>0.04</v>
      </c>
      <c r="E2" s="29">
        <f>D2/SQRT(200)</f>
        <v>2.8284271247461901E-3</v>
      </c>
      <c r="F2" s="29">
        <f>RADIANS(D2)/SQRT(200)</f>
        <v>4.9365365979537406E-5</v>
      </c>
      <c r="G2" s="13">
        <f xml:space="preserve"> SIN(RADIANS(C2/2))^2</f>
        <v>0.12356271125374142</v>
      </c>
      <c r="H2" s="29">
        <f xml:space="preserve"> 2*SIN(RADIANS(C2/2))*COS(RADIANS(C2/2))*F2</f>
        <v>3.2490507472206959E-5</v>
      </c>
      <c r="I2" s="13">
        <f>G2/$G$2</f>
        <v>1</v>
      </c>
      <c r="J2" s="14">
        <f>I2*2</f>
        <v>2</v>
      </c>
      <c r="K2" s="13">
        <f>I2*3</f>
        <v>3</v>
      </c>
      <c r="L2" s="13">
        <v>2</v>
      </c>
      <c r="M2" s="15" t="s">
        <v>10</v>
      </c>
      <c r="N2" s="13">
        <f>1.5405*SQRT(L2)/(2*(SQRT(G2)))</f>
        <v>3.0988673784977414</v>
      </c>
      <c r="O2" s="43"/>
    </row>
    <row r="3" spans="1:16" x14ac:dyDescent="0.25">
      <c r="A3" s="12"/>
      <c r="B3" s="13">
        <v>2</v>
      </c>
      <c r="C3" s="13">
        <v>59.36</v>
      </c>
      <c r="D3" s="13">
        <v>0.5</v>
      </c>
      <c r="E3" s="29">
        <f t="shared" ref="E3:E13" si="0">D3/SQRT(200)</f>
        <v>3.5355339059327376E-2</v>
      </c>
      <c r="F3" s="29">
        <f t="shared" ref="F3:F13" si="1">RADIANS(D3)/SQRT(200)</f>
        <v>6.1706707474421755E-4</v>
      </c>
      <c r="G3" s="13">
        <f t="shared" ref="G3:G13" si="2" xml:space="preserve"> SIN(RADIANS(C3/2))^2</f>
        <v>0.2451788985267411</v>
      </c>
      <c r="H3" s="29">
        <f t="shared" ref="H3:H13" si="3" xml:space="preserve"> 2*SIN(RADIANS(C3/2))*COS(RADIANS(C3/2))*F3</f>
        <v>5.3091614326439751E-4</v>
      </c>
      <c r="I3" s="13">
        <f t="shared" ref="I3:I6" si="4">G3/$G$2</f>
        <v>1.9842466714999116</v>
      </c>
      <c r="J3" s="14">
        <f t="shared" ref="J3:J13" si="5">I3*2</f>
        <v>3.9684933429998233</v>
      </c>
      <c r="K3" s="13">
        <f t="shared" ref="K3:K13" si="6">I3*3</f>
        <v>5.9527400144997351</v>
      </c>
      <c r="L3" s="13">
        <v>4</v>
      </c>
      <c r="M3" s="15" t="s">
        <v>9</v>
      </c>
      <c r="N3" s="13">
        <f t="shared" ref="N3:N13" si="7">1.5405*SQRT(L3)/(2*(SQRT(G3)))</f>
        <v>3.1111443212564276</v>
      </c>
      <c r="O3" s="43"/>
    </row>
    <row r="4" spans="1:16" x14ac:dyDescent="0.25">
      <c r="A4" s="12"/>
      <c r="B4" s="13">
        <v>3</v>
      </c>
      <c r="C4" s="13">
        <v>74.36</v>
      </c>
      <c r="D4" s="13">
        <v>0.02</v>
      </c>
      <c r="E4" s="29">
        <f t="shared" si="0"/>
        <v>1.414213562373095E-3</v>
      </c>
      <c r="F4" s="29">
        <f t="shared" si="1"/>
        <v>2.4682682989768703E-5</v>
      </c>
      <c r="G4" s="13">
        <f t="shared" si="2"/>
        <v>0.36520391532628954</v>
      </c>
      <c r="H4" s="29">
        <f t="shared" si="3"/>
        <v>2.3768796548075471E-5</v>
      </c>
      <c r="I4" s="13">
        <f t="shared" si="4"/>
        <v>2.9556159105017317</v>
      </c>
      <c r="J4" s="14">
        <f t="shared" si="5"/>
        <v>5.9112318210034633</v>
      </c>
      <c r="K4" s="13">
        <f t="shared" si="6"/>
        <v>8.8668477315051959</v>
      </c>
      <c r="L4" s="13">
        <v>6</v>
      </c>
      <c r="M4" s="15" t="s">
        <v>21</v>
      </c>
      <c r="N4" s="13">
        <f t="shared" si="7"/>
        <v>3.1220483153576088</v>
      </c>
      <c r="O4" s="46"/>
      <c r="P4" t="s">
        <v>13</v>
      </c>
    </row>
    <row r="5" spans="1:16" x14ac:dyDescent="0.25">
      <c r="A5" s="12"/>
      <c r="B5" s="13">
        <v>4</v>
      </c>
      <c r="C5" s="13">
        <v>102.08</v>
      </c>
      <c r="D5" s="13">
        <v>0.74</v>
      </c>
      <c r="E5" s="29">
        <f t="shared" si="0"/>
        <v>5.2325901807804512E-2</v>
      </c>
      <c r="F5" s="29">
        <f t="shared" si="1"/>
        <v>9.1325927062144185E-4</v>
      </c>
      <c r="G5" s="13">
        <f t="shared" si="2"/>
        <v>0.60463861970150745</v>
      </c>
      <c r="H5" s="29">
        <f t="shared" si="3"/>
        <v>8.9303637502746193E-4</v>
      </c>
      <c r="I5" s="13">
        <f t="shared" si="4"/>
        <v>4.8933744943476976</v>
      </c>
      <c r="J5" s="14">
        <f t="shared" si="5"/>
        <v>9.7867489886953951</v>
      </c>
      <c r="K5" s="13">
        <f t="shared" si="6"/>
        <v>14.680123483043094</v>
      </c>
      <c r="L5" s="13">
        <v>10</v>
      </c>
      <c r="M5" s="15" t="s">
        <v>22</v>
      </c>
      <c r="N5" s="13">
        <f t="shared" si="7"/>
        <v>3.1324472438725923</v>
      </c>
      <c r="O5" s="43"/>
    </row>
    <row r="6" spans="1:16" x14ac:dyDescent="0.25">
      <c r="A6" s="12"/>
      <c r="B6" s="13">
        <v>5</v>
      </c>
      <c r="C6" s="13">
        <v>116.58</v>
      </c>
      <c r="D6" s="13">
        <v>0.86</v>
      </c>
      <c r="E6" s="29">
        <f t="shared" si="0"/>
        <v>6.0811183182043087E-2</v>
      </c>
      <c r="F6" s="29">
        <f t="shared" si="1"/>
        <v>1.0613553685600542E-3</v>
      </c>
      <c r="G6" s="13">
        <f t="shared" si="2"/>
        <v>0.72372347092849731</v>
      </c>
      <c r="H6" s="29">
        <f t="shared" si="3"/>
        <v>9.4918122886125645E-4</v>
      </c>
      <c r="I6" s="13">
        <f t="shared" si="4"/>
        <v>5.8571349202778462</v>
      </c>
      <c r="J6" s="14">
        <f t="shared" si="5"/>
        <v>11.714269840555692</v>
      </c>
      <c r="K6" s="13">
        <f t="shared" si="6"/>
        <v>17.571404760833538</v>
      </c>
      <c r="L6" s="13">
        <v>12</v>
      </c>
      <c r="M6" s="16" t="s">
        <v>11</v>
      </c>
      <c r="N6" s="13">
        <f t="shared" si="7"/>
        <v>3.1364329038561944</v>
      </c>
      <c r="O6" s="43"/>
    </row>
    <row r="7" spans="1:16" x14ac:dyDescent="0.25">
      <c r="A7" s="17" t="s">
        <v>17</v>
      </c>
      <c r="B7" s="18">
        <v>1</v>
      </c>
      <c r="C7" s="18">
        <v>43.96</v>
      </c>
      <c r="D7" s="18">
        <v>0.2</v>
      </c>
      <c r="E7" s="30">
        <f t="shared" si="0"/>
        <v>1.4142135623730951E-2</v>
      </c>
      <c r="F7" s="30">
        <f t="shared" si="1"/>
        <v>2.4682682989768699E-4</v>
      </c>
      <c r="G7" s="18">
        <f t="shared" si="2"/>
        <v>0.1400877059849206</v>
      </c>
      <c r="H7" s="30">
        <f t="shared" si="3"/>
        <v>1.7133632673567851E-4</v>
      </c>
      <c r="I7" s="18">
        <f>G7/$G$7</f>
        <v>1</v>
      </c>
      <c r="J7" s="18">
        <f t="shared" si="5"/>
        <v>2</v>
      </c>
      <c r="K7" s="19">
        <f>I7*3</f>
        <v>3</v>
      </c>
      <c r="L7" s="18">
        <v>3</v>
      </c>
      <c r="M7" s="20" t="s">
        <v>12</v>
      </c>
      <c r="N7" s="18">
        <f t="shared" si="7"/>
        <v>3.5644483217358935</v>
      </c>
      <c r="O7" s="44"/>
    </row>
    <row r="8" spans="1:16" x14ac:dyDescent="0.25">
      <c r="A8" s="17"/>
      <c r="B8" s="18">
        <v>2</v>
      </c>
      <c r="C8" s="18">
        <v>51.02</v>
      </c>
      <c r="D8" s="18">
        <v>0.8</v>
      </c>
      <c r="E8" s="30">
        <f t="shared" si="0"/>
        <v>5.6568542494923803E-2</v>
      </c>
      <c r="F8" s="30">
        <f t="shared" si="1"/>
        <v>9.8730731959074795E-4</v>
      </c>
      <c r="G8" s="18">
        <f t="shared" si="2"/>
        <v>0.18547546120048197</v>
      </c>
      <c r="H8" s="30">
        <f t="shared" si="3"/>
        <v>7.6749873538929723E-4</v>
      </c>
      <c r="I8" s="18">
        <f t="shared" ref="I8:I10" si="8">G8/$G$7</f>
        <v>1.3239952777900941</v>
      </c>
      <c r="J8" s="18">
        <f t="shared" si="5"/>
        <v>2.6479905555801881</v>
      </c>
      <c r="K8" s="19">
        <f t="shared" si="6"/>
        <v>3.9719858333702822</v>
      </c>
      <c r="L8" s="18">
        <v>4</v>
      </c>
      <c r="M8" s="20" t="s">
        <v>9</v>
      </c>
      <c r="N8" s="18">
        <f t="shared" si="7"/>
        <v>3.5769961509246504</v>
      </c>
      <c r="O8" s="44"/>
      <c r="P8" t="s">
        <v>14</v>
      </c>
    </row>
    <row r="9" spans="1:16" x14ac:dyDescent="0.25">
      <c r="A9" s="17"/>
      <c r="B9" s="18">
        <v>3</v>
      </c>
      <c r="C9" s="18">
        <v>74.72</v>
      </c>
      <c r="D9" s="18">
        <v>0.78</v>
      </c>
      <c r="E9" s="30">
        <f t="shared" si="0"/>
        <v>5.5154328932550706E-2</v>
      </c>
      <c r="F9" s="30">
        <f t="shared" si="1"/>
        <v>9.6262463660097943E-4</v>
      </c>
      <c r="G9" s="18">
        <f t="shared" si="2"/>
        <v>0.36823183007969362</v>
      </c>
      <c r="H9" s="30">
        <f t="shared" si="3"/>
        <v>9.2859534431464954E-4</v>
      </c>
      <c r="I9" s="18">
        <f t="shared" si="8"/>
        <v>2.6285806273345003</v>
      </c>
      <c r="J9" s="18">
        <f t="shared" si="5"/>
        <v>5.2571612546690005</v>
      </c>
      <c r="K9" s="19">
        <f t="shared" si="6"/>
        <v>7.8857418820035008</v>
      </c>
      <c r="L9" s="18">
        <v>8</v>
      </c>
      <c r="M9" s="21" t="s">
        <v>15</v>
      </c>
      <c r="N9" s="18">
        <f t="shared" si="7"/>
        <v>3.5901784629569424</v>
      </c>
      <c r="O9" s="44"/>
    </row>
    <row r="10" spans="1:16" x14ac:dyDescent="0.25">
      <c r="A10" s="17"/>
      <c r="B10" s="18">
        <v>4</v>
      </c>
      <c r="C10" s="18">
        <v>90.54</v>
      </c>
      <c r="D10" s="18">
        <v>1.18</v>
      </c>
      <c r="E10" s="30">
        <f t="shared" si="0"/>
        <v>8.3438600180012604E-2</v>
      </c>
      <c r="F10" s="30">
        <f t="shared" si="1"/>
        <v>1.4562782963963533E-3</v>
      </c>
      <c r="G10" s="18">
        <f t="shared" si="2"/>
        <v>0.504712319216572</v>
      </c>
      <c r="H10" s="30">
        <f t="shared" si="3"/>
        <v>1.4562136188670366E-3</v>
      </c>
      <c r="I10" s="18">
        <f t="shared" si="8"/>
        <v>3.6028309241561893</v>
      </c>
      <c r="J10" s="18">
        <f t="shared" si="5"/>
        <v>7.2056618483123787</v>
      </c>
      <c r="K10" s="19">
        <f t="shared" si="6"/>
        <v>10.808492772468568</v>
      </c>
      <c r="L10" s="22">
        <v>11</v>
      </c>
      <c r="M10" s="20" t="s">
        <v>16</v>
      </c>
      <c r="N10" s="18">
        <f t="shared" si="7"/>
        <v>3.595887507217872</v>
      </c>
      <c r="O10" s="44"/>
    </row>
    <row r="11" spans="1:16" x14ac:dyDescent="0.25">
      <c r="A11" s="23" t="s">
        <v>18</v>
      </c>
      <c r="B11" s="24">
        <v>1</v>
      </c>
      <c r="C11" s="25">
        <v>29.6</v>
      </c>
      <c r="D11" s="25">
        <v>0.42</v>
      </c>
      <c r="E11" s="31">
        <f t="shared" si="0"/>
        <v>2.9698484809834995E-2</v>
      </c>
      <c r="F11" s="31">
        <f t="shared" si="1"/>
        <v>5.1833634278514271E-4</v>
      </c>
      <c r="G11" s="25">
        <f t="shared" si="2"/>
        <v>6.5252535247390497E-2</v>
      </c>
      <c r="H11" s="31">
        <f t="shared" si="3"/>
        <v>2.5602802067373719E-4</v>
      </c>
      <c r="I11" s="25">
        <f>G11/$G$11</f>
        <v>1</v>
      </c>
      <c r="J11" s="25">
        <f t="shared" si="5"/>
        <v>2</v>
      </c>
      <c r="K11" s="26">
        <f t="shared" si="6"/>
        <v>3</v>
      </c>
      <c r="L11" s="25">
        <v>3</v>
      </c>
      <c r="M11" s="27" t="s">
        <v>12</v>
      </c>
      <c r="N11" s="25">
        <f t="shared" si="7"/>
        <v>5.2226826756123828</v>
      </c>
      <c r="O11" s="45"/>
    </row>
    <row r="12" spans="1:16" x14ac:dyDescent="0.25">
      <c r="A12" s="23"/>
      <c r="B12" s="24">
        <v>2</v>
      </c>
      <c r="C12" s="25">
        <v>60.98</v>
      </c>
      <c r="D12" s="25">
        <v>0.08</v>
      </c>
      <c r="E12" s="31">
        <f t="shared" si="0"/>
        <v>5.6568542494923801E-3</v>
      </c>
      <c r="F12" s="31">
        <f t="shared" si="1"/>
        <v>9.8730731959074811E-5</v>
      </c>
      <c r="G12" s="25">
        <f t="shared" si="2"/>
        <v>0.25744255471215272</v>
      </c>
      <c r="H12" s="31">
        <f t="shared" si="3"/>
        <v>8.6335130361793916E-5</v>
      </c>
      <c r="I12" s="25">
        <f t="shared" ref="I12:I13" si="9">G12/$G$11</f>
        <v>3.9453264725441923</v>
      </c>
      <c r="J12" s="25">
        <f t="shared" si="5"/>
        <v>7.8906529450883847</v>
      </c>
      <c r="K12" s="26">
        <f t="shared" si="6"/>
        <v>11.835979417632577</v>
      </c>
      <c r="L12" s="25">
        <v>11</v>
      </c>
      <c r="M12" s="27" t="s">
        <v>16</v>
      </c>
      <c r="N12" s="25">
        <f t="shared" si="7"/>
        <v>5.0348655917373977</v>
      </c>
      <c r="O12" s="45"/>
      <c r="P12" t="s">
        <v>19</v>
      </c>
    </row>
    <row r="13" spans="1:16" x14ac:dyDescent="0.25">
      <c r="A13" s="23"/>
      <c r="B13" s="24">
        <v>3</v>
      </c>
      <c r="C13" s="25">
        <v>98.74</v>
      </c>
      <c r="D13" s="25">
        <v>0.16</v>
      </c>
      <c r="E13" s="31">
        <f t="shared" si="0"/>
        <v>1.131370849898476E-2</v>
      </c>
      <c r="F13" s="31">
        <f t="shared" si="1"/>
        <v>1.9746146391814962E-4</v>
      </c>
      <c r="G13" s="25">
        <f t="shared" si="2"/>
        <v>0.57597544112412213</v>
      </c>
      <c r="H13" s="31">
        <f t="shared" si="3"/>
        <v>1.9516855047319766E-4</v>
      </c>
      <c r="I13" s="25">
        <f t="shared" si="9"/>
        <v>8.8268668633400864</v>
      </c>
      <c r="J13" s="25">
        <f t="shared" si="5"/>
        <v>17.653733726680173</v>
      </c>
      <c r="K13" s="26">
        <f t="shared" si="6"/>
        <v>26.480600590020259</v>
      </c>
      <c r="L13" s="25">
        <v>27</v>
      </c>
      <c r="M13" s="28"/>
      <c r="N13" s="25">
        <f t="shared" si="7"/>
        <v>5.2736536763983706</v>
      </c>
      <c r="O13" s="45"/>
    </row>
    <row r="14" spans="1:16" x14ac:dyDescent="0.25">
      <c r="A14" s="7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8"/>
    </row>
    <row r="15" spans="1:16" x14ac:dyDescent="0.25">
      <c r="A15" s="7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8"/>
    </row>
    <row r="16" spans="1:16" x14ac:dyDescent="0.25">
      <c r="G16" s="6"/>
      <c r="H16" s="6"/>
    </row>
    <row r="18" spans="7:13" x14ac:dyDescent="0.25">
      <c r="G18" s="6"/>
      <c r="H18" s="6"/>
      <c r="M18"/>
    </row>
  </sheetData>
  <mergeCells count="3">
    <mergeCell ref="A2:A6"/>
    <mergeCell ref="A7:A10"/>
    <mergeCell ref="A11:A13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7"/>
  <sheetViews>
    <sheetView workbookViewId="0">
      <selection activeCell="E4" sqref="E4"/>
    </sheetView>
  </sheetViews>
  <sheetFormatPr defaultRowHeight="15" x14ac:dyDescent="0.25"/>
  <cols>
    <col min="1" max="1" width="14.140625" customWidth="1"/>
    <col min="2" max="2" width="15.7109375" customWidth="1"/>
    <col min="3" max="3" width="20.42578125" customWidth="1"/>
    <col min="5" max="5" width="13.85546875" customWidth="1"/>
    <col min="10" max="10" width="11.140625" customWidth="1"/>
  </cols>
  <sheetData>
    <row r="1" spans="1:11" x14ac:dyDescent="0.25">
      <c r="A1" s="7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x14ac:dyDescent="0.25">
      <c r="A2" s="7" t="s">
        <v>20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x14ac:dyDescent="0.25">
      <c r="A3" s="39" t="s">
        <v>30</v>
      </c>
      <c r="B3" s="40" t="s">
        <v>25</v>
      </c>
      <c r="C3" s="41" t="s">
        <v>32</v>
      </c>
      <c r="D3" s="41" t="s">
        <v>31</v>
      </c>
      <c r="E3" s="41" t="s">
        <v>28</v>
      </c>
      <c r="F3" s="33"/>
      <c r="G3" s="34"/>
      <c r="H3" s="34"/>
      <c r="I3" s="34"/>
      <c r="J3" s="7"/>
      <c r="K3" s="5"/>
    </row>
    <row r="4" spans="1:11" x14ac:dyDescent="0.25">
      <c r="A4" s="36">
        <v>32.619999999999997</v>
      </c>
      <c r="B4" s="3">
        <v>1.6</v>
      </c>
      <c r="C4" s="3">
        <f>RADIANS(B4)/SQRT(200)</f>
        <v>1.9746146391814959E-3</v>
      </c>
      <c r="D4" s="3">
        <f>SIN(RADIANS(A4/2))^2</f>
        <v>7.8867860398203135E-2</v>
      </c>
      <c r="E4" s="3">
        <f>2*SIN(RADIANS(A4/2))*COS(RADIANS(A4/2))*C4</f>
        <v>1.0644452920288471E-3</v>
      </c>
      <c r="F4" s="34"/>
      <c r="G4" s="34"/>
      <c r="H4" s="34"/>
      <c r="I4" s="34"/>
      <c r="J4" s="5"/>
      <c r="K4" s="5"/>
    </row>
    <row r="5" spans="1:11" x14ac:dyDescent="0.25">
      <c r="A5" s="36">
        <v>34.86</v>
      </c>
      <c r="B5" s="3">
        <v>0.02</v>
      </c>
      <c r="C5" s="3">
        <f t="shared" ref="C5:C27" si="0">RADIANS(B5)/SQRT(200)</f>
        <v>2.4682682989768703E-5</v>
      </c>
      <c r="D5" s="3">
        <f t="shared" ref="D5:D27" si="1">SIN(RADIANS(A5/2))^2</f>
        <v>8.9724445426485971E-2</v>
      </c>
      <c r="E5" s="3">
        <f t="shared" ref="E5:E27" si="2">2*SIN(RADIANS(A5/2))*COS(RADIANS(A5/2))*C5</f>
        <v>1.4107959114716224E-5</v>
      </c>
      <c r="F5" s="34"/>
      <c r="G5" s="34"/>
      <c r="H5" s="34"/>
      <c r="I5" s="34"/>
      <c r="J5" s="5"/>
      <c r="K5" s="5"/>
    </row>
    <row r="6" spans="1:11" x14ac:dyDescent="0.25">
      <c r="A6" s="36">
        <v>37.08</v>
      </c>
      <c r="B6" s="3">
        <v>0.01</v>
      </c>
      <c r="C6" s="3">
        <f t="shared" si="0"/>
        <v>1.2341341494884351E-5</v>
      </c>
      <c r="D6" s="3">
        <f t="shared" si="1"/>
        <v>0.10110278023071448</v>
      </c>
      <c r="E6" s="3">
        <f t="shared" si="2"/>
        <v>7.4409593713383648E-6</v>
      </c>
      <c r="F6" s="34"/>
      <c r="G6" s="34"/>
      <c r="H6" s="34"/>
      <c r="I6" s="34"/>
      <c r="J6" s="5"/>
      <c r="K6" s="5"/>
    </row>
    <row r="7" spans="1:11" x14ac:dyDescent="0.25">
      <c r="A7" s="36">
        <v>48.34</v>
      </c>
      <c r="B7" s="3">
        <v>0.5</v>
      </c>
      <c r="C7" s="3">
        <f t="shared" si="0"/>
        <v>6.1706707474421755E-4</v>
      </c>
      <c r="D7" s="3">
        <f t="shared" si="1"/>
        <v>0.16764552959998669</v>
      </c>
      <c r="E7" s="3">
        <f t="shared" si="2"/>
        <v>4.6101230403869598E-4</v>
      </c>
      <c r="F7" s="34"/>
      <c r="G7" s="34"/>
      <c r="H7" s="34"/>
      <c r="I7" s="34"/>
      <c r="J7" s="5"/>
      <c r="K7" s="5"/>
    </row>
    <row r="8" spans="1:11" x14ac:dyDescent="0.25">
      <c r="A8" s="36">
        <v>63.68</v>
      </c>
      <c r="B8" s="3">
        <v>0.34</v>
      </c>
      <c r="C8" s="3">
        <f t="shared" si="0"/>
        <v>4.1960561082606793E-4</v>
      </c>
      <c r="D8" s="3">
        <f t="shared" si="1"/>
        <v>0.27830795168871136</v>
      </c>
      <c r="E8" s="3">
        <f t="shared" si="2"/>
        <v>3.7610581666939872E-4</v>
      </c>
      <c r="F8" s="34"/>
      <c r="G8" s="34"/>
      <c r="H8" s="34"/>
      <c r="I8" s="34"/>
      <c r="J8" s="5"/>
      <c r="K8" s="5"/>
    </row>
    <row r="9" spans="1:11" x14ac:dyDescent="0.25">
      <c r="A9" s="36">
        <v>69.3</v>
      </c>
      <c r="B9" s="37">
        <v>0.72</v>
      </c>
      <c r="C9" s="3">
        <f t="shared" si="0"/>
        <v>8.8857658763167311E-4</v>
      </c>
      <c r="D9" s="3">
        <f t="shared" si="1"/>
        <v>0.3232625781103714</v>
      </c>
      <c r="E9" s="3">
        <f t="shared" si="2"/>
        <v>8.3121366483522108E-4</v>
      </c>
      <c r="F9" s="34"/>
      <c r="G9" s="34"/>
      <c r="H9" s="34"/>
      <c r="I9" s="34"/>
      <c r="J9" s="5"/>
      <c r="K9" s="5"/>
    </row>
    <row r="10" spans="1:11" x14ac:dyDescent="0.25">
      <c r="A10" s="38">
        <v>73.180000000000007</v>
      </c>
      <c r="B10" s="37">
        <v>0.36</v>
      </c>
      <c r="C10" s="3">
        <f t="shared" si="0"/>
        <v>4.4428829381583655E-4</v>
      </c>
      <c r="D10" s="3">
        <f t="shared" si="1"/>
        <v>0.35531702656331454</v>
      </c>
      <c r="E10" s="3">
        <f t="shared" si="2"/>
        <v>4.2528099553572866E-4</v>
      </c>
      <c r="F10" s="34"/>
      <c r="G10" s="34"/>
      <c r="H10" s="34"/>
      <c r="I10" s="34"/>
      <c r="J10" s="5"/>
      <c r="K10" s="5"/>
    </row>
    <row r="11" spans="1:11" x14ac:dyDescent="0.25">
      <c r="A11" s="38">
        <v>82.24</v>
      </c>
      <c r="B11" s="37">
        <v>0.28000000000000003</v>
      </c>
      <c r="C11" s="3">
        <f t="shared" si="0"/>
        <v>3.4555756185676183E-4</v>
      </c>
      <c r="D11" s="3">
        <f t="shared" si="1"/>
        <v>0.43248806652875033</v>
      </c>
      <c r="E11" s="3">
        <f t="shared" si="2"/>
        <v>3.4239306539533311E-4</v>
      </c>
      <c r="F11" s="34"/>
      <c r="G11" s="34"/>
      <c r="H11" s="34"/>
      <c r="I11" s="34"/>
      <c r="J11" s="5"/>
      <c r="K11" s="5"/>
    </row>
    <row r="12" spans="1:11" x14ac:dyDescent="0.25">
      <c r="A12" s="38">
        <v>100.16</v>
      </c>
      <c r="B12" s="37">
        <v>0.82</v>
      </c>
      <c r="C12" s="3">
        <f t="shared" si="0"/>
        <v>1.0119900025805167E-3</v>
      </c>
      <c r="D12" s="3">
        <f t="shared" si="1"/>
        <v>0.5881987995336061</v>
      </c>
      <c r="E12" s="3">
        <f t="shared" si="2"/>
        <v>9.9612098389679007E-4</v>
      </c>
      <c r="F12" s="35"/>
      <c r="G12" s="35"/>
      <c r="H12" s="35"/>
      <c r="I12" s="35"/>
    </row>
    <row r="13" spans="1:11" x14ac:dyDescent="0.25">
      <c r="A13" s="38">
        <v>105.24</v>
      </c>
      <c r="B13" s="37">
        <v>0.04</v>
      </c>
      <c r="C13" s="3">
        <f t="shared" si="0"/>
        <v>4.9365365979537406E-5</v>
      </c>
      <c r="D13" s="3">
        <f t="shared" si="1"/>
        <v>0.63143141164940586</v>
      </c>
      <c r="E13" s="3">
        <f t="shared" si="2"/>
        <v>4.7629344853648947E-5</v>
      </c>
      <c r="F13" s="35"/>
      <c r="G13" s="35"/>
      <c r="H13" s="35"/>
      <c r="I13" s="35"/>
    </row>
    <row r="14" spans="1:11" x14ac:dyDescent="0.25">
      <c r="A14" s="35"/>
      <c r="B14" s="35"/>
      <c r="C14" s="34"/>
      <c r="D14" s="34"/>
      <c r="E14" s="34"/>
      <c r="F14" s="35"/>
      <c r="G14" s="35"/>
      <c r="H14" s="35"/>
      <c r="I14" s="35"/>
    </row>
    <row r="15" spans="1:11" x14ac:dyDescent="0.25">
      <c r="A15" s="4" t="s">
        <v>33</v>
      </c>
      <c r="B15" s="35"/>
      <c r="C15" s="34"/>
      <c r="D15" s="34"/>
      <c r="E15" s="34"/>
      <c r="F15" s="35"/>
      <c r="G15" s="35"/>
      <c r="H15" s="35"/>
      <c r="I15" s="35"/>
    </row>
    <row r="16" spans="1:11" x14ac:dyDescent="0.25">
      <c r="A16" s="42" t="s">
        <v>29</v>
      </c>
      <c r="B16" s="42" t="s">
        <v>25</v>
      </c>
      <c r="C16" s="41" t="s">
        <v>32</v>
      </c>
      <c r="D16" s="41" t="s">
        <v>31</v>
      </c>
      <c r="E16" s="41" t="s">
        <v>28</v>
      </c>
      <c r="F16" s="35"/>
      <c r="G16" s="35"/>
      <c r="H16" s="35"/>
      <c r="I16" s="35"/>
    </row>
    <row r="17" spans="1:9" x14ac:dyDescent="0.25">
      <c r="A17" s="3">
        <v>32.5</v>
      </c>
      <c r="B17" s="3">
        <v>1.64</v>
      </c>
      <c r="C17" s="3">
        <f t="shared" si="0"/>
        <v>2.0239800051610334E-3</v>
      </c>
      <c r="D17" s="3">
        <f t="shared" si="1"/>
        <v>7.8304277093557167E-2</v>
      </c>
      <c r="E17" s="3">
        <f t="shared" si="2"/>
        <v>1.0874836640748257E-3</v>
      </c>
      <c r="F17" s="35"/>
      <c r="G17" s="35"/>
      <c r="H17" s="35"/>
      <c r="I17" s="35"/>
    </row>
    <row r="18" spans="1:9" x14ac:dyDescent="0.25">
      <c r="A18" s="3">
        <v>45.4</v>
      </c>
      <c r="B18" s="3">
        <v>0.26</v>
      </c>
      <c r="C18" s="3">
        <f t="shared" si="0"/>
        <v>3.2087487886699314E-4</v>
      </c>
      <c r="D18" s="3">
        <f t="shared" si="1"/>
        <v>0.1489234735024188</v>
      </c>
      <c r="E18" s="3">
        <f t="shared" si="2"/>
        <v>2.2847127125750509E-4</v>
      </c>
      <c r="F18" s="35"/>
      <c r="G18" s="35"/>
      <c r="H18" s="35"/>
      <c r="I18" s="35"/>
    </row>
    <row r="19" spans="1:9" x14ac:dyDescent="0.25">
      <c r="A19" s="3">
        <v>63.02</v>
      </c>
      <c r="B19" s="3">
        <v>1.96</v>
      </c>
      <c r="C19" s="3">
        <f t="shared" si="0"/>
        <v>2.4189029329973327E-3</v>
      </c>
      <c r="D19" s="3">
        <f t="shared" si="1"/>
        <v>0.27316027393144821</v>
      </c>
      <c r="E19" s="3">
        <f t="shared" si="2"/>
        <v>2.1556414931536085E-3</v>
      </c>
      <c r="F19" s="35"/>
      <c r="G19" s="35"/>
      <c r="H19" s="35"/>
      <c r="I19" s="35"/>
    </row>
    <row r="20" spans="1:9" x14ac:dyDescent="0.25">
      <c r="A20" s="3">
        <v>98</v>
      </c>
      <c r="B20" s="3">
        <v>0.44</v>
      </c>
      <c r="C20" s="3">
        <f t="shared" si="0"/>
        <v>5.4301902577491145E-4</v>
      </c>
      <c r="D20" s="3">
        <f t="shared" si="1"/>
        <v>0.56958655048003271</v>
      </c>
      <c r="E20" s="3">
        <f t="shared" si="2"/>
        <v>5.3773440194405052E-4</v>
      </c>
      <c r="F20" s="35"/>
      <c r="G20" s="35"/>
      <c r="H20" s="35"/>
      <c r="I20" s="35"/>
    </row>
    <row r="21" spans="1:9" x14ac:dyDescent="0.25">
      <c r="A21" s="3">
        <v>103.78</v>
      </c>
      <c r="B21" s="3">
        <v>1.64</v>
      </c>
      <c r="C21" s="3">
        <f t="shared" si="0"/>
        <v>2.0239800051610334E-3</v>
      </c>
      <c r="D21" s="3">
        <f t="shared" si="1"/>
        <v>0.61909722661995392</v>
      </c>
      <c r="E21" s="3">
        <f t="shared" si="2"/>
        <v>1.9657247695484088E-3</v>
      </c>
      <c r="F21" s="35"/>
      <c r="G21" s="35"/>
      <c r="H21" s="35"/>
      <c r="I21" s="35"/>
    </row>
    <row r="22" spans="1:9" x14ac:dyDescent="0.25">
      <c r="A22" s="35"/>
      <c r="B22" s="35"/>
      <c r="C22" s="34"/>
      <c r="D22" s="34"/>
      <c r="E22" s="34"/>
      <c r="F22" s="35"/>
      <c r="G22" s="35"/>
      <c r="H22" s="35"/>
      <c r="I22" s="35"/>
    </row>
    <row r="23" spans="1:9" x14ac:dyDescent="0.25">
      <c r="A23" s="4" t="s">
        <v>34</v>
      </c>
      <c r="B23" s="35"/>
      <c r="C23" s="34"/>
      <c r="D23" s="34"/>
      <c r="E23" s="34"/>
      <c r="F23" s="35"/>
      <c r="G23" s="35"/>
      <c r="H23" s="35"/>
      <c r="I23" s="35"/>
    </row>
    <row r="24" spans="1:9" x14ac:dyDescent="0.25">
      <c r="A24" s="42" t="s">
        <v>29</v>
      </c>
      <c r="B24" s="42" t="s">
        <v>25</v>
      </c>
      <c r="C24" s="41" t="s">
        <v>32</v>
      </c>
      <c r="D24" s="41" t="s">
        <v>31</v>
      </c>
      <c r="E24" s="41" t="s">
        <v>28</v>
      </c>
      <c r="F24" s="35"/>
      <c r="G24" s="35"/>
      <c r="H24" s="35"/>
      <c r="I24" s="35"/>
    </row>
    <row r="25" spans="1:9" x14ac:dyDescent="0.25">
      <c r="A25" s="3">
        <v>26.92</v>
      </c>
      <c r="B25" s="3">
        <v>0.4</v>
      </c>
      <c r="C25" s="3">
        <f t="shared" si="0"/>
        <v>4.9365365979537397E-4</v>
      </c>
      <c r="D25" s="3">
        <f t="shared" si="1"/>
        <v>5.4180227114773272E-2</v>
      </c>
      <c r="E25" s="3">
        <f t="shared" si="2"/>
        <v>2.2349970890088469E-4</v>
      </c>
      <c r="F25" s="35"/>
      <c r="G25" s="35"/>
      <c r="H25" s="35"/>
      <c r="I25" s="35"/>
    </row>
    <row r="26" spans="1:9" x14ac:dyDescent="0.25">
      <c r="A26" s="1">
        <v>55.14</v>
      </c>
      <c r="B26" s="1">
        <v>0.36</v>
      </c>
      <c r="C26" s="3">
        <f t="shared" si="0"/>
        <v>4.4428829381583655E-4</v>
      </c>
      <c r="D26" s="3">
        <f t="shared" si="1"/>
        <v>0.21421341998023155</v>
      </c>
      <c r="E26" s="3">
        <f t="shared" si="2"/>
        <v>3.6456125227162536E-4</v>
      </c>
    </row>
    <row r="27" spans="1:9" x14ac:dyDescent="0.25">
      <c r="A27" s="1">
        <v>87.44</v>
      </c>
      <c r="B27" s="1">
        <v>0.04</v>
      </c>
      <c r="C27" s="3">
        <f t="shared" si="0"/>
        <v>4.9365365979537406E-5</v>
      </c>
      <c r="D27" s="3">
        <f t="shared" si="1"/>
        <v>0.47766721794585687</v>
      </c>
      <c r="E27" s="3">
        <f t="shared" si="2"/>
        <v>4.9316099131285083E-5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Cúbicos</vt:lpstr>
      <vt:lpstr>Não-cúbicos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Clarice Velloso</dc:creator>
  <cp:lastModifiedBy>Clarice Velloso</cp:lastModifiedBy>
  <dcterms:created xsi:type="dcterms:W3CDTF">2022-05-05T20:50:34Z</dcterms:created>
  <dcterms:modified xsi:type="dcterms:W3CDTF">2022-05-08T22:09:48Z</dcterms:modified>
</cp:coreProperties>
</file>